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0AD428B-418A-4CFC-A5F1-C83B3B0E863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<sst xmlns="http://schemas.openxmlformats.org/spreadsheetml/2006/main" count="16709" uniqueCount="2396">
  <si>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</si>
  <si>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</si>
  <si>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</si>
  <si>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</si>
  <si>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</si>
  <si>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</si>
  <si>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</si>
  <si>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</si>
  <si>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</si>
  <si>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</si>
  <si>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</si>
  <si>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</si>
  <si>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</si>
  <si>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</si>
  <si>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</si>
  <si>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</si>
  <si>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</si>
  <si>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</si>
  <si>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</si>
  <si>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</si>
  <si>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</si>
  <si>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</si>
  <si>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</si>
  <si>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</si>
  <si>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</si>
  <si>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</si>
  <si>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</si>
  <si>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</si>
  <si>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</si>
  <si>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</si>
  <si>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</si>
  <si>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</si>
  <si>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</si>
  <si>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</si>
  <si>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</si>
  <si>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</si>
  <si>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</si>
  <si>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</si>
  <si>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</si>
  <si>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</si>
  <si>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</si>
  <si>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</si>
  <si>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</si>
  <si>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</si>
  <si>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</si>
  <si>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</si>
  <si>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</si>
  <si>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</si>
  <si>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</si>
  <si>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</si>
  <si>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</si>
  <si>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</si>
  <si>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</si>
  <si>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</si>
  <si>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</si>
  <si>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</si>
  <si>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</si>
  <si>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</si>
  <si>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</si>
  <si>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</si>
  <si>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</si>
  <si>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</si>
  <si>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</si>
  <si>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</si>
  <si>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</si>
  <si>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</si>
  <si>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</si>
  <si>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</si>
  <si>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</si>
  <si>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</si>
  <si>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</si>
  <si>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</si>
  <si>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</si>
  <si>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</si>
  <si>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</si>
  <si>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</si>
  <si>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</si>
  <si>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</si>
  <si>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</si>
  <si>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</si>
  <si>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</si>
  <si>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</si>
  <si>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</si>
  <si>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</si>
  <si>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</si>
  <si>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</si>
  <si>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</si>
  <si>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</si>
  <si>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</si>
  <si>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</si>
  <si>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</si>
  <si>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</si>
  <si>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</si>
  <si>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</si>
  <si>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</si>
  <si>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</si>
  <si>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</si>
  <si>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</si>
  <si>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</si>
  <si>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</si>
  <si>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</si>
  <si>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</si>
  <si>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</si>
  <si>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</si>
  <si>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</si>
  <si>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</si>
  <si>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</si>
  <si>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</si>
  <si>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</si>
  <si>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</si>
  <si>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</si>
  <si>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</si>
  <si>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</si>
  <si>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</si>
  <si>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</si>
  <si>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</si>
  <si>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</si>
  <si>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</si>
  <si>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</si>
  <si>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</si>
  <si>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</si>
  <si>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</si>
  <si>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</si>
  <si>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</si>
  <si>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</si>
  <si>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</si>
  <si>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</si>
  <si>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</si>
  <si>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</si>
  <si>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</si>
  <si>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</si>
  <si>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</si>
  <si>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</si>
  <si>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</si>
  <si>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</si>
  <si>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</si>
  <si>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</si>
  <si>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</si>
  <si>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</si>
  <si>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</si>
  <si>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</si>
  <si>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</si>
  <si>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</si>
  <si>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</si>
  <si>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</si>
  <si>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</si>
  <si>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</si>
  <si>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</si>
  <si>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</si>
  <si>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</si>
  <si>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</si>
  <si>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</si>
  <si>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</si>
  <si>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</si>
  <si>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</si>
  <si>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</si>
  <si>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</si>
  <si>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</si>
  <si>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</si>
  <si>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</si>
  <si>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</si>
  <si>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</si>
  <si>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</si>
  <si>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</si>
  <si>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</si>
  <si>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</si>
  <si>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</si>
  <si>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</si>
  <si>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</si>
  <si>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</si>
  <si>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</si>
  <si>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</si>
  <si>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</si>
  <si>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</si>
  <si>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</si>
  <si>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</si>
  <si>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</si>
  <si>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</si>
  <si>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</si>
  <si>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</si>
  <si>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</si>
  <si>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</si>
  <si>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</si>
  <si>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</si>
  <si>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</si>
  <si>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</si>
  <si>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</si>
  <si>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</si>
  <si>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</si>
  <si>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</si>
  <si>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</si>
  <si>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</si>
  <si>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</si>
  <si>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</si>
  <si>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</si>
  <si>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</si>
  <si>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</si>
  <si>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</si>
  <si>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</si>
  <si>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</si>
  <si>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</si>
  <si>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</si>
  <si>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</si>
  <si>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</si>
  <si>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</si>
  <si>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</si>
  <si>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</si>
  <si>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</si>
  <si>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</si>
  <si>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</si>
  <si>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</si>
  <si>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</si>
  <si>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</si>
  <si>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</si>
  <si>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</si>
  <si>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</si>
  <si>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</si>
  <si>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</si>
  <si>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</si>
  <si>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</si>
  <si>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</si>
  <si>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</si>
  <si>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</si>
  <si>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</si>
  <si>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</si>
  <si>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</si>
  <si>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</si>
  <si>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</si>
  <si>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</si>
  <si>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</si>
  <si>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</si>
  <si>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</si>
  <si>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</si>
  <si>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</si>
  <si>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</si>
  <si>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</si>
  <si>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</si>
  <si>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</si>
  <si>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</si>
  <si>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</si>
  <si>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</si>
  <si>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</si>
  <si>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</si>
  <si>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</si>
  <si>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</si>
  <si>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</si>
  <si>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</si>
  <si>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</si>
  <si>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</si>
  <si>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</si>
  <si>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</si>
  <si>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</si>
  <si>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</si>
  <si>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</si>
  <si>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</si>
  <si>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</si>
  <si>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</si>
  <si>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</si>
  <si>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</si>
  <si>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</si>
  <si>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</si>
  <si>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</si>
  <si>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</si>
  <si>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</si>
  <si>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</si>
  <si>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</si>
  <si>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</si>
  <si>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</si>
  <si>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</si>
  <si>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</si>
  <si>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</si>
  <si>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</si>
  <si>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</si>
  <si>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</si>
  <si>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</si>
  <si>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</si>
  <si>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</si>
  <si>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</si>
  <si>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</si>
  <si>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</si>
  <si>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</si>
  <si>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</si>
  <si>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</si>
  <si>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</si>
  <si>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</si>
  <si>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</si>
  <si>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</si>
  <si>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</si>
  <si>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</si>
  <si>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</si>
  <si>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</si>
  <si>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</si>
  <si>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</si>
  <si>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</si>
  <si>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</si>
  <si>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</si>
  <si>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</si>
  <si>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</si>
  <si>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</si>
  <si>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</si>
  <si>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</si>
  <si>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</si>
  <si>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</si>
  <si>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</si>
  <si>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</si>
  <si>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</si>
  <si>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</si>
  <si>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</si>
  <si>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</si>
  <si>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</si>
  <si>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</si>
  <si>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</si>
  <si>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</si>
  <si>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</si>
  <si>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</si>
  <si>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</si>
  <si>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</si>
  <si>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</si>
  <si>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</si>
  <si>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</si>
  <si>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</si>
  <si>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</si>
  <si>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</si>
  <si>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</si>
  <si>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</si>
  <si>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</si>
  <si>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</si>
  <si>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</si>
  <si>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</si>
  <si>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</si>
  <si>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</si>
  <si>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</si>
  <si>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</si>
  <si>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</si>
  <si>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</si>
  <si>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</si>
  <si>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</si>
  <si>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</si>
  <si>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</si>
  <si>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</si>
  <si>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</si>
  <si>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</si>
  <si>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</si>
  <si>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</si>
  <si>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</si>
  <si>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</si>
  <si>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</si>
  <si>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</si>
  <si>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</si>
  <si>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</si>
  <si>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</si>
  <si>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</si>
  <si>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</si>
  <si>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</si>
  <si>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</si>
  <si>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</si>
  <si>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</si>
  <si>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</si>
  <si>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</si>
  <si>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</si>
  <si>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</si>
  <si>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</si>
  <si>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</si>
  <si>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</si>
  <si>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</si>
  <si>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</si>
  <si>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</si>
  <si>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</si>
  <si>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</si>
  <si>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</si>
  <si>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</si>
  <si>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</si>
  <si>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</si>
  <si>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</si>
  <si>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</si>
  <si>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</si>
  <si>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</si>
  <si>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</si>
  <si>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</si>
  <si>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</si>
  <si>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</si>
  <si>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</si>
  <si>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</si>
  <si>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</si>
  <si>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</si>
  <si>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</si>
  <si>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</si>
  <si>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</si>
  <si>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</si>
  <si>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</si>
  <si>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</si>
  <si>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</si>
  <si>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</si>
  <si>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</si>
  <si>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</si>
  <si>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</si>
  <si>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</si>
  <si>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</si>
  <si>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</si>
  <si>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</si>
  <si>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</si>
  <si>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</si>
  <si>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</si>
  <si>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</si>
  <si>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</si>
  <si>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</si>
  <si>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</si>
  <si>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</si>
  <si>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</si>
  <si>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</si>
  <si>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</si>
  <si>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</si>
  <si>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</si>
  <si>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</si>
  <si>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</si>
  <si>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</si>
  <si>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</si>
  <si>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</si>
  <si>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</si>
  <si>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</si>
  <si>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</si>
  <si>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</si>
  <si>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</si>
  <si>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</si>
  <si>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</si>
  <si>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</si>
  <si>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</si>
  <si>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</si>
  <si>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</si>
  <si>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</si>
  <si>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</si>
  <si>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</si>
  <si>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</si>
  <si>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</si>
  <si>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</si>
  <si>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</si>
  <si>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</si>
  <si>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</si>
  <si>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</si>
  <si>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</si>
  <si>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</si>
  <si>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</si>
  <si>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</si>
  <si>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</si>
  <si>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</si>
  <si>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</si>
  <si>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</si>
  <si>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</si>
  <si>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</si>
  <si>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</si>
  <si>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</si>
  <si>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</si>
  <si>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</si>
  <si>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</si>
  <si>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</si>
  <si>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</si>
  <si>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</si>
  <si>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</si>
  <si>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</si>
  <si>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</si>
  <si>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</si>
  <si>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</si>
  <si>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</si>
  <si>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</si>
  <si>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</si>
  <si>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</si>
  <si>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</si>
  <si>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</si>
  <si>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</si>
  <si>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</si>
  <si>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</si>
  <si>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</si>
  <si>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</si>
  <si>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</si>
  <si>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</si>
  <si>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</si>
  <si>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</si>
  <si>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</si>
  <si>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</si>
  <si>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</si>
  <si>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</si>
  <si>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</si>
  <si>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</si>
  <si>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</si>
  <si>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</si>
  <si>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</si>
  <si>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</si>
  <si>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</si>
  <si>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</si>
  <si>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</si>
  <si>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</si>
  <si>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</si>
  <si>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</si>
  <si>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</si>
  <si>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</si>
  <si>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</si>
  <si>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</si>
  <si>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</si>
  <si>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</si>
  <si>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</si>
  <si>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</si>
  <si>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</si>
  <si>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</si>
  <si>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</si>
  <si>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</si>
  <si>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</si>
  <si>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</si>
  <si>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</si>
  <si>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</si>
  <si>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</si>
  <si>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</si>
  <si>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</si>
  <si>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</si>
  <si>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</si>
  <si>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</si>
  <si>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</si>
  <si>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</si>
  <si>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</si>
  <si>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</si>
  <si>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</si>
  <si>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</si>
  <si>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</si>
  <si>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</si>
  <si>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</si>
  <si>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</si>
  <si>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</si>
  <si>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</si>
  <si>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</si>
  <si>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</si>
  <si>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</si>
  <si>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</si>
  <si>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</si>
  <si>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</si>
  <si>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</si>
  <si>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</si>
  <si>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</si>
  <si>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</si>
  <si>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</si>
  <si>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</si>
  <si>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</si>
  <si>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</si>
  <si>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</si>
  <si>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</si>
  <si>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</si>
  <si>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</si>
  <si>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</si>
  <si>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</si>
  <si>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</si>
  <si>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</si>
  <si>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</si>
  <si>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</si>
  <si>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</si>
  <si>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</si>
  <si>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</si>
  <si>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</si>
  <si>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</si>
  <si>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</si>
  <si>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</si>
  <si>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</si>
  <si>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</si>
  <si>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</si>
  <si>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</si>
  <si>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</si>
  <si>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</si>
  <si>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</si>
  <si>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</si>
  <si>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</si>
  <si>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</si>
  <si>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</si>
  <si>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</si>
  <si>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</si>
  <si>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</si>
  <si>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</si>
  <si>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</si>
  <si>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</si>
  <si>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</si>
  <si>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</si>
  <si>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</si>
  <si>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</si>
  <si>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</si>
  <si>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</si>
  <si>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</si>
  <si>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</si>
  <si>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</si>
  <si>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</si>
  <si>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</si>
  <si>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</si>
  <si>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</si>
  <si>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</si>
  <si>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</si>
  <si>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</si>
  <si>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</si>
  <si>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</si>
  <si>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</si>
  <si>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</si>
  <si>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</si>
  <si>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</si>
  <si>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</si>
  <si>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</si>
  <si>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</si>
  <si>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</si>
  <si>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</si>
  <si>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</si>
  <si>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</si>
  <si>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</si>
  <si>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</si>
  <si>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</si>
  <si>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</si>
  <si>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</si>
  <si>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</si>
  <si>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</si>
  <si>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</si>
  <si>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</si>
  <si>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</si>
  <si>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</si>
  <si>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</si>
  <si>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</si>
  <si>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</si>
  <si>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</si>
  <si>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</si>
  <si>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</si>
  <si>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</si>
  <si>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</si>
  <si>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</si>
  <si>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</si>
  <si>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</si>
  <si>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</si>
  <si>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</si>
  <si>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</si>
  <si>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</si>
  <si>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</si>
  <si>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</si>
  <si>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</si>
  <si>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</si>
  <si>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</si>
  <si>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</si>
  <si>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</si>
  <si>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</si>
  <si>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</si>
  <si>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</si>
  <si>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</si>
  <si>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</si>
  <si>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</si>
  <si>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</si>
  <si>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</si>
  <si>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</si>
  <si>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</si>
  <si>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</si>
  <si>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</si>
  <si>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</si>
  <si>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</si>
  <si>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</si>
  <si>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</si>
  <si>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</si>
  <si>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</si>
  <si>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</si>
  <si>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</si>
  <si>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</si>
  <si>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</si>
  <si>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</si>
  <si>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</si>
  <si>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</si>
  <si>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</si>
  <si>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</si>
  <si>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</si>
  <si>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</si>
  <si>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</si>
  <si>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</si>
  <si>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</si>
  <si>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</si>
  <si>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</si>
  <si>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</si>
  <si>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</si>
  <si>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</si>
  <si>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</si>
  <si>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</si>
  <si>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</si>
  <si>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</si>
  <si>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</si>
  <si>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</si>
  <si>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</si>
  <si>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</si>
  <si>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</si>
  <si>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</si>
  <si>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</si>
  <si>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</si>
  <si>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</si>
  <si>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</si>
  <si>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</si>
  <si>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</si>
  <si>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</si>
  <si>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</si>
  <si>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</si>
  <si>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</si>
  <si>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</si>
  <si>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</si>
  <si>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</si>
  <si>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</si>
  <si>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</si>
  <si>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</si>
  <si>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</si>
  <si>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</si>
  <si>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</si>
  <si>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</si>
  <si>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</si>
  <si>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</si>
  <si>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</si>
  <si>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</si>
  <si>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</si>
  <si>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</si>
  <si>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</si>
  <si>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</si>
  <si>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</si>
  <si>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</si>
  <si>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</si>
  <si>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</si>
  <si>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</si>
  <si>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</si>
  <si>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</si>
  <si>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</si>
  <si>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</si>
  <si>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</si>
  <si>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</si>
  <si>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</si>
  <si>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</si>
  <si>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</si>
  <si>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</si>
  <si>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</si>
  <si>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</si>
  <si>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</si>
  <si>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</si>
  <si>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</si>
  <si>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</si>
  <si>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</si>
  <si>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</si>
  <si>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</si>
  <si>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</si>
  <si>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</si>
  <si>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</si>
  <si>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</si>
  <si>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</si>
  <si>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</si>
  <si>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</si>
  <si>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</si>
  <si>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</si>
  <si>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</si>
  <si>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</si>
  <si>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</si>
  <si>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</si>
  <si>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</si>
  <si>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</si>
  <si>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</si>
  <si>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</si>
  <si>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</si>
  <si>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</si>
  <si>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</si>
  <si>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</si>
  <si>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</si>
  <si>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</si>
  <si>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</si>
  <si>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</si>
  <si>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</si>
  <si>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</si>
  <si>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</si>
  <si>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</si>
  <si>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</si>
  <si>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</si>
  <si>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</si>
  <si>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</si>
  <si>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</si>
  <si>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</si>
  <si>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</si>
  <si>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</si>
  <si>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</si>
  <si>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</si>
  <si>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</si>
  <si>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</si>
  <si>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</si>
  <si>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</si>
  <si>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</si>
  <si>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</si>
  <si>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</si>
  <si>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</si>
  <si>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</si>
  <si>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</si>
  <si>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</si>
  <si>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</si>
  <si>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</si>
  <si>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</si>
  <si>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</si>
  <si>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</si>
  <si>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</si>
  <si>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</si>
  <si>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</si>
  <si>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</si>
  <si>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</si>
  <si>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</si>
  <si>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</si>
  <si>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</si>
  <si>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</si>
  <si>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</si>
  <si>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</si>
  <si>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</si>
  <si>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</si>
  <si>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</si>
  <si>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</si>
  <si>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</si>
  <si>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</si>
  <si>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</si>
  <si>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</si>
  <si>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</si>
  <si>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</si>
  <si>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</si>
  <si>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</si>
  <si>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</si>
  <si>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</si>
  <si>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</si>
  <si>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</si>
  <si>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</si>
  <si>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</si>
  <si>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</si>
  <si>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</si>
  <si>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</si>
  <si>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</si>
  <si>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</si>
  <si>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</si>
  <si>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</si>
  <si>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</si>
  <si>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</si>
  <si>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</si>
  <si>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</si>
  <si>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</si>
  <si>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</si>
  <si>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</si>
  <si>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</si>
  <si>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</si>
  <si>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</si>
  <si>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</si>
  <si>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</si>
  <si>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</si>
  <si>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</si>
  <si>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</si>
  <si>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</si>
  <si>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</si>
  <si>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</si>
  <si>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</si>
  <si>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</si>
  <si>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</si>
  <si>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</si>
  <si>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</si>
  <si>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</si>
  <si>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</si>
  <si>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</si>
  <si>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</si>
  <si>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</si>
  <si>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</si>
  <si>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</si>
  <si>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</si>
  <si>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</si>
  <si>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</si>
  <si>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</si>
  <si>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</si>
  <si>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</si>
  <si>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</si>
  <si>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</si>
  <si>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</si>
  <si>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</si>
  <si>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</si>
  <si>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</si>
  <si>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</si>
  <si>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</si>
  <si>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</si>
  <si>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</si>
  <si>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</si>
  <si>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</si>
  <si>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</si>
  <si>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</si>
  <si>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</si>
  <si>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</si>
  <si>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</si>
  <si>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</si>
  <si>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</si>
  <si>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</si>
  <si>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</si>
  <si>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</si>
  <si>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</si>
  <si>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</si>
  <si>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</si>
  <si>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</si>
  <si>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</si>
  <si>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</si>
  <si>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</si>
  <si>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</si>
  <si>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</si>
  <si>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</si>
  <si>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</si>
  <si>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</si>
  <si>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</si>
  <si>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</si>
  <si>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</si>
  <si>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</si>
  <si>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</si>
  <si>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</si>
  <si>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</si>
  <si>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</si>
  <si>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</si>
  <si>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</si>
  <si>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</si>
  <si>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</si>
  <si>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</si>
  <si>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</si>
  <si>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</si>
  <si>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</si>
  <si>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</si>
  <si>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</si>
  <si>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</si>
  <si>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</si>
  <si>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</si>
  <si>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</si>
  <si>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</si>
  <si>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</si>
  <si>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</si>
  <si>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</si>
  <si>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</si>
  <si>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</si>
  <si>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</si>
  <si>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</si>
  <si>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</si>
  <si>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</si>
  <si>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</si>
  <si>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</si>
  <si>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</si>
  <si>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</si>
  <si>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</si>
  <si>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</si>
  <si>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</si>
  <si>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</si>
  <si>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</si>
  <si>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</si>
  <si>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</si>
  <si>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</si>
  <si>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</si>
  <si>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</si>
  <si>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</si>
  <si>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</si>
  <si>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</si>
  <si>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</si>
  <si>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</si>
  <si>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</si>
  <si>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</si>
  <si>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</si>
  <si>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</si>
  <si>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</si>
  <si>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</si>
  <si>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</si>
  <si>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</si>
  <si>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</si>
  <si>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</si>
  <si>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</si>
  <si>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</si>
  <si>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</si>
  <si>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</si>
  <si>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</si>
  <si>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</si>
  <si>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</si>
  <si>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</si>
  <si>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</si>
  <si>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</si>
  <si>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</si>
  <si>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</si>
  <si>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</si>
  <si>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</si>
  <si>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</si>
  <si>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</si>
  <si>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</si>
  <si>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</si>
  <si>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</si>
  <si>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</si>
  <si>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</si>
  <si>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</si>
  <si>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</si>
  <si>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</si>
  <si>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</si>
  <si>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</si>
  <si>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</si>
  <si>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</si>
  <si>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</si>
  <si>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</si>
  <si>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</si>
  <si>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</si>
  <si>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</si>
  <si>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</si>
  <si>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</si>
  <si>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</si>
  <si>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</si>
  <si>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</si>
  <si>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</si>
  <si>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</si>
  <si>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</si>
  <si>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</si>
  <si>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</si>
  <si>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</si>
  <si>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</si>
  <si>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</si>
  <si>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</si>
  <si>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</si>
  <si>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</si>
  <si>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</si>
  <si>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</si>
  <si>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</si>
  <si>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</si>
  <si>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</si>
  <si>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</si>
  <si>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</si>
  <si>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</si>
  <si>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</si>
  <si>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</si>
  <si>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</si>
  <si>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</si>
  <si>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</si>
  <si>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</si>
  <si>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</si>
  <si>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</si>
  <si>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</si>
  <si>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</si>
  <si>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</si>
  <si>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</si>
  <si>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</si>
  <si>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</si>
  <si>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</si>
  <si>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</si>
  <si>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</si>
  <si>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</si>
  <si>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</si>
  <si>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</si>
  <si>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</si>
  <si>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</si>
  <si>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</si>
  <si>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</si>
  <si>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</si>
  <si>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</si>
  <si>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</si>
  <si>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</si>
  <si>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</si>
  <si>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</si>
  <si>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</si>
  <si>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</si>
  <si>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</si>
  <si>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</si>
  <si>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</si>
  <si>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</si>
  <si>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</si>
  <si>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</si>
  <si>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</si>
  <si>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</si>
  <si>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</si>
  <si>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</si>
  <si>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</si>
  <si>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</si>
  <si>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</si>
  <si>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</si>
  <si>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</si>
  <si>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</si>
  <si>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</si>
  <si>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</si>
  <si>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</si>
  <si>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</si>
  <si>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</si>
  <si>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</si>
  <si>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</si>
  <si>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</si>
  <si>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</si>
  <si>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</si>
  <si>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</si>
  <si>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</si>
  <si>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</si>
  <si>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</si>
  <si>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</si>
  <si>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</si>
  <si>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</si>
  <si>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</si>
  <si>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</si>
  <si>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</si>
  <si>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</si>
  <si>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</si>
  <si>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</si>
  <si>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</si>
  <si>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</si>
  <si>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</si>
  <si>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</si>
  <si>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</si>
  <si>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</si>
  <si>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</si>
  <si>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</si>
  <si>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</si>
  <si>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</si>
  <si>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</si>
  <si>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</si>
  <si>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</si>
  <si>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</si>
  <si>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</si>
  <si>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</si>
  <si>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</si>
  <si>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</si>
  <si>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</si>
  <si>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</si>
  <si>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</si>
  <si>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</si>
  <si>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</si>
  <si>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</si>
  <si>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</si>
  <si>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</si>
  <si>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</si>
  <si>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</si>
  <si>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</si>
  <si>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</si>
  <si>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</si>
  <si>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</si>
  <si>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</si>
  <si>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</si>
  <si>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</si>
  <si>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</si>
  <si>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</si>
  <si>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</si>
  <si>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</si>
  <si>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</si>
  <si>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</si>
  <si>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</si>
  <si>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</si>
  <si>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</si>
  <si>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</si>
  <si>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</si>
  <si>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</si>
  <si>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</si>
  <si>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</si>
  <si>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</si>
  <si>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</si>
  <si>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</si>
  <si>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</si>
  <si>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</si>
  <si>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</si>
  <si>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</si>
  <si>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</si>
  <si>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</si>
  <si>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</si>
  <si>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</si>
  <si>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</si>
  <si>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</si>
  <si>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</si>
  <si>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</si>
  <si>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</si>
  <si>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</si>
  <si>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</si>
  <si>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</si>
  <si>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</si>
  <si>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</si>
  <si>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</si>
  <si>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</si>
  <si>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</si>
  <si>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</si>
  <si>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</si>
  <si>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</si>
  <si>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</si>
  <si>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</si>
  <si>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</si>
  <si>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</si>
  <si>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</si>
  <si>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</si>
  <si>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</si>
  <si>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</si>
  <si>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</si>
  <si>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</si>
  <si>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</si>
  <si>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</si>
  <si>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</si>
  <si>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</si>
  <si>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</si>
  <si>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</si>
  <si>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</si>
  <si>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</si>
  <si>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</si>
  <si>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</si>
  <si>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</si>
  <si>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</si>
  <si>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</si>
  <si>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</si>
  <si>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</si>
  <si>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</si>
  <si>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</si>
  <si>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</si>
  <si>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</si>
  <si>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</si>
  <si>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</si>
  <si>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</si>
  <si>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</si>
  <si>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</si>
  <si>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</si>
  <si>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</si>
  <si>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</si>
  <si>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</si>
  <si>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</si>
  <si>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</si>
  <si>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</si>
  <si>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</si>
  <si>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</si>
  <si>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</si>
  <si>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</si>
  <si>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</si>
  <si>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</si>
  <si>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</si>
  <si>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</si>
  <si>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</si>
  <si>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</si>
  <si>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</si>
  <si>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</si>
  <si>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</si>
  <si>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</si>
  <si>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</si>
  <si>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</si>
  <si>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</si>
  <si>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</si>
  <si>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</si>
  <si>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</si>
  <si>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</si>
  <si>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</si>
  <si>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</si>
  <si>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</si>
  <si>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</si>
  <si>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</si>
  <si>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</si>
  <si>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</si>
  <si>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</si>
  <si>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</si>
  <si>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</si>
  <si>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</si>
  <si>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</si>
  <si>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</si>
  <si>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</si>
  <si>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</si>
  <si>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</si>
  <si>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</si>
  <si>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</si>
  <si>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</si>
  <si>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</si>
  <si>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</si>
  <si>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</si>
  <si>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</si>
  <si>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</si>
  <si>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</si>
  <si>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</si>
  <si>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</si>
  <si>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</si>
  <si>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</si>
  <si>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</si>
  <si>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</si>
  <si>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</si>
  <si>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</si>
  <si>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</si>
  <si>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</si>
  <si>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</si>
  <si>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</si>
  <si>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</si>
  <si>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</si>
  <si>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</si>
  <si>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</si>
  <si>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</si>
  <si>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</si>
  <si>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</si>
  <si>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</si>
  <si>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</si>
  <si>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</si>
  <si>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</si>
  <si>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</si>
  <si>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</si>
  <si>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</si>
  <si>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</si>
  <si>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</si>
  <si>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</si>
  <si>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</si>
  <si>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</si>
  <si>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</si>
  <si>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</si>
  <si>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</si>
  <si>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</si>
  <si>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</si>
  <si>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</si>
  <si>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</si>
  <si>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</si>
  <si>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</si>
  <si>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</si>
  <si>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</si>
  <si>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</si>
  <si>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</si>
  <si>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</si>
  <si>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</si>
  <si>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</si>
  <si>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</si>
  <si>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</si>
  <si>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</si>
  <si>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</si>
  <si>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</si>
  <si>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</si>
  <si>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</si>
  <si>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</si>
  <si>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</si>
  <si>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</si>
  <si>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</si>
  <si>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</si>
  <si>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</si>
  <si>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</si>
  <si>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</si>
  <si>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</si>
  <si>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</si>
  <si>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</si>
  <si>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</si>
  <si>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</si>
  <si>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</si>
  <si>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</si>
  <si>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</si>
  <si>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</si>
  <si>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</si>
  <si>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</si>
  <si>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</si>
  <si>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</si>
  <si>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</si>
  <si>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</si>
  <si>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</si>
  <si>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</si>
  <si>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</si>
  <si>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</si>
  <si>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</si>
  <si>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</si>
  <si>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</si>
  <si>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</si>
  <si>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</si>
  <si>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</si>
  <si>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</si>
  <si>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</si>
  <si>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</si>
  <si>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</si>
  <si>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</si>
  <si>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</si>
  <si>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</si>
  <si>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</si>
  <si>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</si>
  <si>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</si>
  <si>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</si>
  <si>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</si>
  <si>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</si>
  <si>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</si>
  <si>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</si>
  <si>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</si>
  <si>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</si>
  <si>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</si>
  <si>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</si>
  <si>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</si>
  <si>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</si>
  <si>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</si>
  <si>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</si>
  <si>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</si>
  <si>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</si>
  <si>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</si>
  <si>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</si>
  <si>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</si>
  <si>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</si>
  <si>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</si>
  <si>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</si>
  <si>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</si>
  <si>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</si>
  <si>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</si>
  <si>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</si>
  <si>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</si>
  <si>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</si>
  <si>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</si>
  <si>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</si>
  <si>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</si>
  <si>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</si>
  <si>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</si>
  <si>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</si>
  <si>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</si>
  <si>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</si>
  <si>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</si>
  <si>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</si>
  <si>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</si>
  <si>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</si>
  <si>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</si>
  <si>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</si>
  <si>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</si>
  <si>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</si>
  <si>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</si>
  <si>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</si>
  <si>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</si>
  <si>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</si>
  <si>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</si>
  <si>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</si>
  <si>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</si>
  <si>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</si>
  <si>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</si>
  <si>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</si>
  <si>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</si>
  <si>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</si>
  <si>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</si>
  <si>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</si>
  <si>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</si>
  <si>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</si>
  <si>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</si>
  <si>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</si>
  <si>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</si>
  <si>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</si>
  <si>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</si>
  <si>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</si>
  <si>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</si>
  <si>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</si>
  <si>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</si>
  <si>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</si>
  <si>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</si>
  <si>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</si>
  <si>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</si>
  <si>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</si>
  <si>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</si>
  <si>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</si>
  <si>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</si>
  <si>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</si>
  <si>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</si>
  <si>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</si>
  <si>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</si>
  <si>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</si>
  <si>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</si>
  <si>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</si>
  <si>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</si>
  <si>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</si>
  <si>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</si>
  <si>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</si>
  <si>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</si>
  <si>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</si>
  <si>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</si>
  <si>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</si>
  <si>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</si>
  <si>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</si>
  <si>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</si>
  <si>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</si>
  <si>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</si>
  <si>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</si>
  <si>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</si>
  <si>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</si>
  <si>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</si>
  <si>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</si>
  <si>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</si>
  <si>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</si>
  <si>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</si>
  <si>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</si>
  <si>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</si>
  <si>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</si>
  <si>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</si>
  <si>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</si>
  <si>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</si>
  <si>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</si>
  <si>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</si>
  <si>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</si>
  <si>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</si>
  <si>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</si>
  <si>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</si>
  <si>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</si>
  <si>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</si>
  <si>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</si>
  <si>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</si>
  <si>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</si>
  <si>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</si>
  <si>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</si>
  <si>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</si>
  <si>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</si>
  <si>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</si>
  <si>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</si>
  <si>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</si>
  <si>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</si>
  <si>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</si>
  <si>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</si>
  <si>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</si>
  <si>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</si>
  <si>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</si>
  <si>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</si>
  <si>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</si>
  <si>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</si>
  <si>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</si>
  <si>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</si>
  <si>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</si>
  <si>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</si>
  <si>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</si>
  <si>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</si>
  <si>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</si>
  <si>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</si>
  <si>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</si>
  <si>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</si>
  <si>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</si>
  <si>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</si>
  <si>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</si>
  <si>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</si>
  <si>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</si>
  <si>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</si>
  <si>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</si>
  <si>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</si>
  <si>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</si>
  <si>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</si>
  <si>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</si>
  <si>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</si>
  <si>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</si>
  <si>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</si>
  <si>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</si>
  <si>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</si>
  <si>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</si>
  <si>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</si>
  <si>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</si>
  <si>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</si>
  <si>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</si>
  <si>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</si>
  <si>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</si>
  <si>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</si>
  <si>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</si>
  <si>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</si>
  <si>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</si>
  <si>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</si>
  <si>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</si>
  <si>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</si>
  <si>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</si>
  <si>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</si>
  <si>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</si>
  <si>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</si>
  <si>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</si>
  <si>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</si>
  <si>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</si>
  <si>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</si>
  <si>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</si>
  <si>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</si>
  <si>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</si>
  <si>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</si>
  <si>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</si>
  <si>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</si>
  <si>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</si>
  <si>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</si>
  <si>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</si>
  <si>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</si>
  <si>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</si>
  <si>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</si>
  <si>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</si>
  <si>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</si>
  <si>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</si>
  <si>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</si>
  <si>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</si>
  <si>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</si>
  <si>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</si>
  <si>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</si>
  <si>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</si>
  <si>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</si>
  <si>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</si>
  <si>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</si>
  <si>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</si>
  <si>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</si>
  <si>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</si>
  <si>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</si>
  <si>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</si>
  <si>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</si>
  <si>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</si>
  <si>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</si>
  <si>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</si>
  <si>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</si>
  <si>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</si>
  <si>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</si>
  <si>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</si>
  <si>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</si>
  <si>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</si>
  <si>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</si>
  <si>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</si>
  <si>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</si>
  <si>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</si>
  <si>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</si>
  <si>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</si>
  <si>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</si>
  <si>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</si>
  <si>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</si>
  <si>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</si>
  <si>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</si>
  <si>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</si>
  <si>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</si>
  <si>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</si>
  <si>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</si>
  <si>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</si>
  <si>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</si>
  <si>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</si>
  <si>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</si>
  <si>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</si>
  <si>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</si>
  <si>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</si>
  <si>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</si>
  <si>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</si>
  <si>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</si>
  <si>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</si>
  <si>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</si>
  <si>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</si>
  <si>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</si>
  <si>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</si>
  <si>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</si>
  <si>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</si>
  <si>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</si>
  <si>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</si>
  <si>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</si>
  <si>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</si>
  <si>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</si>
  <si>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</si>
  <si>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</si>
  <si>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</si>
  <si>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</si>
  <si>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</si>
  <si>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</si>
  <si>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</si>
  <si>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</si>
  <si>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</si>
  <si>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</si>
  <si>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</si>
  <si>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</si>
  <si>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</si>
  <si>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</si>
  <si>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</si>
  <si>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</si>
  <si>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</si>
  <si>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</si>
  <si>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</si>
  <si>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</si>
  <si>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</si>
  <si>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17203</t>
  </si>
  <si>
    <t>小松市</t>
  </si>
  <si>
    <t>17203_令和4年度</t>
  </si>
  <si>
    <t>17203_令和6年度</t>
  </si>
  <si>
    <t>01221_令和6年度</t>
  </si>
  <si>
    <t>01221</t>
  </si>
  <si>
    <t>名寄市</t>
  </si>
  <si>
    <t>01221_令和4年度</t>
  </si>
  <si>
    <t>01643_令和6年度</t>
  </si>
  <si>
    <t>01643</t>
  </si>
  <si>
    <t>幕別町</t>
  </si>
  <si>
    <t>01643_令和4年度</t>
  </si>
  <si>
    <t>17210</t>
  </si>
  <si>
    <t>白山市</t>
  </si>
  <si>
    <t>17210_令和4年度</t>
  </si>
  <si>
    <t>17210_令和6年度</t>
  </si>
  <si>
    <t>17384</t>
  </si>
  <si>
    <t>志賀町</t>
  </si>
  <si>
    <t>17384_令和4年度</t>
  </si>
  <si>
    <t>17384_令和6年度</t>
  </si>
  <si>
    <t>17386</t>
  </si>
  <si>
    <t>宝達志水町</t>
  </si>
  <si>
    <t>17386_令和4年度</t>
  </si>
  <si>
    <t>17386_令和6年度</t>
  </si>
  <si>
    <t>17207</t>
  </si>
  <si>
    <t>羽咋市</t>
  </si>
  <si>
    <t>17207_令和4年度</t>
  </si>
  <si>
    <t>17207_令和6年度</t>
  </si>
  <si>
    <t>21341_平成2年度</t>
  </si>
  <si>
    <t>21341</t>
  </si>
  <si>
    <t>養老町</t>
  </si>
  <si>
    <t>21341_平成17年度</t>
  </si>
  <si>
    <t>21341_平成18年度</t>
  </si>
  <si>
    <t>21341_平成19年度</t>
  </si>
  <si>
    <t>21341_平成20年度</t>
  </si>
  <si>
    <t>21341_平成21年度</t>
  </si>
  <si>
    <t>21341_平成22年度</t>
  </si>
  <si>
    <t>21341_平成23年度</t>
  </si>
  <si>
    <t>21341_平成24年度</t>
  </si>
  <si>
    <t>21341_平成25年度</t>
  </si>
  <si>
    <t>21341_平成26年度</t>
  </si>
  <si>
    <t>21341_平成27年度</t>
  </si>
  <si>
    <t>21341_平成28年度</t>
  </si>
  <si>
    <t>21341_平成29年度</t>
  </si>
  <si>
    <t>21341_平成30年度</t>
  </si>
  <si>
    <t>21341_令和元年度</t>
  </si>
  <si>
    <t>21341_令和2年度</t>
  </si>
  <si>
    <t>21341_令和3年度</t>
  </si>
  <si>
    <t>21341_令和4年度</t>
  </si>
  <si>
    <t>21341_令和5年度</t>
  </si>
  <si>
    <t>21341_令和6年度</t>
  </si>
  <si>
    <t>03322_平成2年度</t>
  </si>
  <si>
    <t>03322</t>
  </si>
  <si>
    <t>矢巾町</t>
  </si>
  <si>
    <t>03322_平成17年度</t>
  </si>
  <si>
    <t>03322_平成18年度</t>
  </si>
  <si>
    <t>03322_平成19年度</t>
  </si>
  <si>
    <t>03322_平成20年度</t>
  </si>
  <si>
    <t>03322_平成21年度</t>
  </si>
  <si>
    <t>03322_平成22年度</t>
  </si>
  <si>
    <t>03322_平成23年度</t>
  </si>
  <si>
    <t>03322_平成24年度</t>
  </si>
  <si>
    <t>03322_平成25年度</t>
  </si>
  <si>
    <t>03322_平成26年度</t>
  </si>
  <si>
    <t>03322_平成27年度</t>
  </si>
  <si>
    <t>03322_平成28年度</t>
  </si>
  <si>
    <t>03322_平成29年度</t>
  </si>
  <si>
    <t>03322_平成30年度</t>
  </si>
  <si>
    <t>03322_令和元年度</t>
  </si>
  <si>
    <t>03322_令和2年度</t>
  </si>
  <si>
    <t>03322_令和3年度</t>
  </si>
  <si>
    <t>03322_令和4年度</t>
  </si>
  <si>
    <t>03322_令和5年度</t>
  </si>
  <si>
    <t>03322_令和6年度</t>
  </si>
  <si>
    <t>30207_平成2年度</t>
  </si>
  <si>
    <t>30207</t>
  </si>
  <si>
    <t>新宮市</t>
  </si>
  <si>
    <t>30207_平成17年度</t>
  </si>
  <si>
    <t>30207_平成18年度</t>
  </si>
  <si>
    <t>30207_平成19年度</t>
  </si>
  <si>
    <t>30207_平成20年度</t>
  </si>
  <si>
    <t>30207_平成21年度</t>
  </si>
  <si>
    <t>30207_平成22年度</t>
  </si>
  <si>
    <t>30207_平成23年度</t>
  </si>
  <si>
    <t>30207_平成24年度</t>
  </si>
  <si>
    <t>30207_平成25年度</t>
  </si>
  <si>
    <t>30207_平成26年度</t>
  </si>
  <si>
    <t>30207_平成27年度</t>
  </si>
  <si>
    <t>30207_平成28年度</t>
  </si>
  <si>
    <t>30207_平成29年度</t>
  </si>
  <si>
    <t>30207_平成30年度</t>
  </si>
  <si>
    <t>30207_令和元年度</t>
  </si>
  <si>
    <t>30207_令和2年度</t>
  </si>
  <si>
    <t>30207_令和3年度</t>
  </si>
  <si>
    <t>30207_令和4年度</t>
  </si>
  <si>
    <t>30207_令和5年度</t>
  </si>
  <si>
    <t>30207_令和6年度</t>
  </si>
  <si>
    <t>08214_平成2年度</t>
  </si>
  <si>
    <t>08214</t>
  </si>
  <si>
    <t>高萩市</t>
  </si>
  <si>
    <t>08214_平成17年度</t>
  </si>
  <si>
    <t>08214_平成18年度</t>
  </si>
  <si>
    <t>08214_平成19年度</t>
  </si>
  <si>
    <t>08214_平成20年度</t>
  </si>
  <si>
    <t>08214_平成21年度</t>
  </si>
  <si>
    <t>08214_平成22年度</t>
  </si>
  <si>
    <t>08214_平成23年度</t>
  </si>
  <si>
    <t>08214_平成24年度</t>
  </si>
  <si>
    <t>08214_平成25年度</t>
  </si>
  <si>
    <t>08214_平成26年度</t>
  </si>
  <si>
    <t>08214_平成27年度</t>
  </si>
  <si>
    <t>08214_平成28年度</t>
  </si>
  <si>
    <t>08214_平成29年度</t>
  </si>
  <si>
    <t>08214_平成30年度</t>
  </si>
  <si>
    <t>08214_令和元年度</t>
  </si>
  <si>
    <t>08214_令和2年度</t>
  </si>
  <si>
    <t>08214_令和3年度</t>
  </si>
  <si>
    <t>08214_令和4年度</t>
  </si>
  <si>
    <t>08214_令和5年度</t>
  </si>
  <si>
    <t>08214_令和6年度</t>
  </si>
  <si>
    <t>21302_平成2年度</t>
  </si>
  <si>
    <t>21302</t>
  </si>
  <si>
    <t>岐南町</t>
  </si>
  <si>
    <t>21302_平成17年度</t>
  </si>
  <si>
    <t>21302_平成18年度</t>
  </si>
  <si>
    <t>21302_平成19年度</t>
  </si>
  <si>
    <t>21302_平成20年度</t>
  </si>
  <si>
    <t>21302_平成21年度</t>
  </si>
  <si>
    <t>21302_平成22年度</t>
  </si>
  <si>
    <t>21302_平成23年度</t>
  </si>
  <si>
    <t>21302_平成24年度</t>
  </si>
  <si>
    <t>21302_平成25年度</t>
  </si>
  <si>
    <t>21302_平成26年度</t>
  </si>
  <si>
    <t>21302_平成27年度</t>
  </si>
  <si>
    <t>21302_平成28年度</t>
  </si>
  <si>
    <t>21302_平成29年度</t>
  </si>
  <si>
    <t>21302_平成30年度</t>
  </si>
  <si>
    <t>21302_令和元年度</t>
  </si>
  <si>
    <t>21302_令和2年度</t>
  </si>
  <si>
    <t>21302_令和3年度</t>
  </si>
  <si>
    <t>21302_令和4年度</t>
  </si>
  <si>
    <t>21302_令和5年度</t>
  </si>
  <si>
    <t>21302_令和6年度</t>
  </si>
  <si>
    <t>46219_平成2年度</t>
  </si>
  <si>
    <t>46219</t>
  </si>
  <si>
    <t>いちき串木野市</t>
  </si>
  <si>
    <t>46219_平成17年度</t>
  </si>
  <si>
    <t>46219_平成18年度</t>
  </si>
  <si>
    <t>46219_平成19年度</t>
  </si>
  <si>
    <t>46219_平成20年度</t>
  </si>
  <si>
    <t>46219_平成21年度</t>
  </si>
  <si>
    <t>46219_平成22年度</t>
  </si>
  <si>
    <t>46219_平成23年度</t>
  </si>
  <si>
    <t>46219_平成24年度</t>
  </si>
  <si>
    <t>46219_平成25年度</t>
  </si>
  <si>
    <t>46219_平成26年度</t>
  </si>
  <si>
    <t>46219_平成27年度</t>
  </si>
  <si>
    <t>46219_平成28年度</t>
  </si>
  <si>
    <t>46219_平成29年度</t>
  </si>
  <si>
    <t>46219_平成30年度</t>
  </si>
  <si>
    <t>46219_令和元年度</t>
  </si>
  <si>
    <t>46219_令和2年度</t>
  </si>
  <si>
    <t>46219_令和3年度</t>
  </si>
  <si>
    <t>46219_令和4年度</t>
  </si>
  <si>
    <t>46219_令和5年度</t>
  </si>
  <si>
    <t>46219_令和6年度</t>
  </si>
  <si>
    <t>21361_平成2年度</t>
  </si>
  <si>
    <t>21361</t>
  </si>
  <si>
    <t>垂井町</t>
  </si>
  <si>
    <t>21361_平成17年度</t>
  </si>
  <si>
    <t>21361_平成18年度</t>
  </si>
  <si>
    <t>21361_平成19年度</t>
  </si>
  <si>
    <t>21361_平成20年度</t>
  </si>
  <si>
    <t>21361_平成21年度</t>
  </si>
  <si>
    <t>21361_平成22年度</t>
  </si>
  <si>
    <t>21361_平成23年度</t>
  </si>
  <si>
    <t>21361_平成24年度</t>
  </si>
  <si>
    <t>21361_平成25年度</t>
  </si>
  <si>
    <t>21361_平成26年度</t>
  </si>
  <si>
    <t>21361_平成27年度</t>
  </si>
  <si>
    <t>21361_平成28年度</t>
  </si>
  <si>
    <t>21361_平成29年度</t>
  </si>
  <si>
    <t>21361_平成30年度</t>
  </si>
  <si>
    <t>21361_令和元年度</t>
  </si>
  <si>
    <t>21361_令和2年度</t>
  </si>
  <si>
    <t>21361_令和3年度</t>
  </si>
  <si>
    <t>21361_令和4年度</t>
  </si>
  <si>
    <t>21361_令和5年度</t>
  </si>
  <si>
    <t>21361_令和6年度</t>
  </si>
  <si>
    <t>17365_平成2年度</t>
  </si>
  <si>
    <t>17365</t>
  </si>
  <si>
    <t>内灘町</t>
  </si>
  <si>
    <t>17365_平成17年度</t>
  </si>
  <si>
    <t>17365_平成18年度</t>
  </si>
  <si>
    <t>17365_平成19年度</t>
  </si>
  <si>
    <t>17365_平成20年度</t>
  </si>
  <si>
    <t>17365_平成21年度</t>
  </si>
  <si>
    <t>17365_平成22年度</t>
  </si>
  <si>
    <t>17365_平成23年度</t>
  </si>
  <si>
    <t>17365_平成24年度</t>
  </si>
  <si>
    <t>17365_平成25年度</t>
  </si>
  <si>
    <t>17365_平成26年度</t>
  </si>
  <si>
    <t>17365_平成27年度</t>
  </si>
  <si>
    <t>17365_平成28年度</t>
  </si>
  <si>
    <t>17365_平成29年度</t>
  </si>
  <si>
    <t>17365_平成30年度</t>
  </si>
  <si>
    <t>17365_令和元年度</t>
  </si>
  <si>
    <t>17365_令和2年度</t>
  </si>
  <si>
    <t>17365_令和3年度</t>
  </si>
  <si>
    <t>17365_令和4年度</t>
  </si>
  <si>
    <t>17365_令和5年度</t>
  </si>
  <si>
    <t>17365_令和6年度</t>
  </si>
  <si>
    <t>39205_平成2年度</t>
  </si>
  <si>
    <t>39205</t>
  </si>
  <si>
    <t>土佐市</t>
  </si>
  <si>
    <t>39205_平成17年度</t>
  </si>
  <si>
    <t>39205_平成18年度</t>
  </si>
  <si>
    <t>39205_平成19年度</t>
  </si>
  <si>
    <t>39205_平成20年度</t>
  </si>
  <si>
    <t>39205_平成21年度</t>
  </si>
  <si>
    <t>39205_平成22年度</t>
  </si>
  <si>
    <t>39205_平成23年度</t>
  </si>
  <si>
    <t>39205_平成24年度</t>
  </si>
  <si>
    <t>39205_平成25年度</t>
  </si>
  <si>
    <t>39205_平成26年度</t>
  </si>
  <si>
    <t>39205_平成27年度</t>
  </si>
  <si>
    <t>39205_平成28年度</t>
  </si>
  <si>
    <t>39205_平成29年度</t>
  </si>
  <si>
    <t>39205_平成30年度</t>
  </si>
  <si>
    <t>39205_令和元年度</t>
  </si>
  <si>
    <t>39205_令和2年度</t>
  </si>
  <si>
    <t>39205_令和3年度</t>
  </si>
  <si>
    <t>39205_令和4年度</t>
  </si>
  <si>
    <t>39205_令和5年度</t>
  </si>
  <si>
    <t>39205_令和6年度</t>
  </si>
  <si>
    <t>45341_平成2年度</t>
  </si>
  <si>
    <t>45341</t>
  </si>
  <si>
    <t>三股町</t>
  </si>
  <si>
    <t>45341_平成17年度</t>
  </si>
  <si>
    <t>45341_平成18年度</t>
  </si>
  <si>
    <t>45341_平成19年度</t>
  </si>
  <si>
    <t>45341_平成20年度</t>
  </si>
  <si>
    <t>45341_平成21年度</t>
  </si>
  <si>
    <t>45341_平成22年度</t>
  </si>
  <si>
    <t>45341_平成23年度</t>
  </si>
  <si>
    <t>45341_平成24年度</t>
  </si>
  <si>
    <t>45341_平成25年度</t>
  </si>
  <si>
    <t>45341_平成26年度</t>
  </si>
  <si>
    <t>45341_平成27年度</t>
  </si>
  <si>
    <t>45341_平成28年度</t>
  </si>
  <si>
    <t>45341_平成29年度</t>
  </si>
  <si>
    <t>45341_平成30年度</t>
  </si>
  <si>
    <t>45341_令和元年度</t>
  </si>
  <si>
    <t>45341_令和2年度</t>
  </si>
  <si>
    <t>45341_令和3年度</t>
  </si>
  <si>
    <t>45341_令和4年度</t>
  </si>
  <si>
    <t>45341_令和5年度</t>
  </si>
  <si>
    <t>45341_令和6年度</t>
  </si>
  <si>
    <t>24324_平成2年度</t>
  </si>
  <si>
    <t>24324</t>
  </si>
  <si>
    <t>東員町</t>
  </si>
  <si>
    <t>24324_平成17年度</t>
  </si>
  <si>
    <t>24324_平成18年度</t>
  </si>
  <si>
    <t>24324_平成19年度</t>
  </si>
  <si>
    <t>24324_平成20年度</t>
  </si>
  <si>
    <t>24324_平成21年度</t>
  </si>
  <si>
    <t>24324_平成22年度</t>
  </si>
  <si>
    <t>24324_平成23年度</t>
  </si>
  <si>
    <t>24324_平成24年度</t>
  </si>
  <si>
    <t>24324_平成25年度</t>
  </si>
  <si>
    <t>24324_平成26年度</t>
  </si>
  <si>
    <t>24324_平成27年度</t>
  </si>
  <si>
    <t>24324_平成28年度</t>
  </si>
  <si>
    <t>24324_平成29年度</t>
  </si>
  <si>
    <t>24324_平成30年度</t>
  </si>
  <si>
    <t>24324_令和元年度</t>
  </si>
  <si>
    <t>24324_令和2年度</t>
  </si>
  <si>
    <t>24324_令和3年度</t>
  </si>
  <si>
    <t>24324_令和4年度</t>
  </si>
  <si>
    <t>24324_令和5年度</t>
  </si>
  <si>
    <t>24324_令和6年度</t>
  </si>
  <si>
    <t>10525_平成2年度</t>
  </si>
  <si>
    <t>10525</t>
  </si>
  <si>
    <t>邑楽町</t>
  </si>
  <si>
    <t>10525_平成17年度</t>
  </si>
  <si>
    <t>10525_平成18年度</t>
  </si>
  <si>
    <t>10525_平成19年度</t>
  </si>
  <si>
    <t>10525_平成20年度</t>
  </si>
  <si>
    <t>10525_平成21年度</t>
  </si>
  <si>
    <t>10525_平成22年度</t>
  </si>
  <si>
    <t>10525_平成23年度</t>
  </si>
  <si>
    <t>10525_平成24年度</t>
  </si>
  <si>
    <t>10525_平成25年度</t>
  </si>
  <si>
    <t>10525_平成26年度</t>
  </si>
  <si>
    <t>10525_平成27年度</t>
  </si>
  <si>
    <t>10525_平成28年度</t>
  </si>
  <si>
    <t>10525_平成29年度</t>
  </si>
  <si>
    <t>10525_平成30年度</t>
  </si>
  <si>
    <t>10525_令和元年度</t>
  </si>
  <si>
    <t>10525_令和2年度</t>
  </si>
  <si>
    <t>10525_令和3年度</t>
  </si>
  <si>
    <t>10525_令和4年度</t>
  </si>
  <si>
    <t>10525_令和5年度</t>
  </si>
  <si>
    <t>10525_令和6年度</t>
  </si>
  <si>
    <t>41346_平成2年度</t>
  </si>
  <si>
    <t>41346</t>
  </si>
  <si>
    <t>みやき町</t>
  </si>
  <si>
    <t>41346_平成17年度</t>
  </si>
  <si>
    <t>41346_平成18年度</t>
  </si>
  <si>
    <t>41346_平成19年度</t>
  </si>
  <si>
    <t>41346_平成20年度</t>
  </si>
  <si>
    <t>41346_平成21年度</t>
  </si>
  <si>
    <t>41346_平成22年度</t>
  </si>
  <si>
    <t>41346_平成23年度</t>
  </si>
  <si>
    <t>41346_平成24年度</t>
  </si>
  <si>
    <t>41346_平成25年度</t>
  </si>
  <si>
    <t>41346_平成26年度</t>
  </si>
  <si>
    <t>41346_平成27年度</t>
  </si>
  <si>
    <t>41346_平成28年度</t>
  </si>
  <si>
    <t>41346_平成29年度</t>
  </si>
  <si>
    <t>41346_平成30年度</t>
  </si>
  <si>
    <t>41346_令和元年度</t>
  </si>
  <si>
    <t>41346_令和2年度</t>
  </si>
  <si>
    <t>41346_令和3年度</t>
  </si>
  <si>
    <t>41346_令和4年度</t>
  </si>
  <si>
    <t>41346_令和5年度</t>
  </si>
  <si>
    <t>41346_令和6年度</t>
  </si>
  <si>
    <t>44214_平成2年度</t>
  </si>
  <si>
    <t>44214</t>
  </si>
  <si>
    <t>国東市</t>
  </si>
  <si>
    <t>44214_平成17年度</t>
  </si>
  <si>
    <t>44214_平成18年度</t>
  </si>
  <si>
    <t>44214_平成19年度</t>
  </si>
  <si>
    <t>44214_平成20年度</t>
  </si>
  <si>
    <t>44214_平成21年度</t>
  </si>
  <si>
    <t>44214_平成22年度</t>
  </si>
  <si>
    <t>44214_平成23年度</t>
  </si>
  <si>
    <t>44214_平成24年度</t>
  </si>
  <si>
    <t>44214_平成25年度</t>
  </si>
  <si>
    <t>44214_平成26年度</t>
  </si>
  <si>
    <t>44214_平成27年度</t>
  </si>
  <si>
    <t>44214_平成28年度</t>
  </si>
  <si>
    <t>44214_平成29年度</t>
  </si>
  <si>
    <t>44214_平成30年度</t>
  </si>
  <si>
    <t>44214_令和元年度</t>
  </si>
  <si>
    <t>44214_令和2年度</t>
  </si>
  <si>
    <t>44214_令和3年度</t>
  </si>
  <si>
    <t>44214_令和4年度</t>
  </si>
  <si>
    <t>44214_令和5年度</t>
  </si>
  <si>
    <t>44214_令和6年度</t>
  </si>
  <si>
    <t>34211_平成2年度</t>
  </si>
  <si>
    <t>34211</t>
  </si>
  <si>
    <t>大竹市</t>
  </si>
  <si>
    <t>34211_平成17年度</t>
  </si>
  <si>
    <t>34211_平成18年度</t>
  </si>
  <si>
    <t>34211_平成19年度</t>
  </si>
  <si>
    <t>34211_平成20年度</t>
  </si>
  <si>
    <t>34211_平成21年度</t>
  </si>
  <si>
    <t>34211_平成22年度</t>
  </si>
  <si>
    <t>34211_平成23年度</t>
  </si>
  <si>
    <t>34211_平成24年度</t>
  </si>
  <si>
    <t>34211_平成25年度</t>
  </si>
  <si>
    <t>34211_平成26年度</t>
  </si>
  <si>
    <t>34211_平成27年度</t>
  </si>
  <si>
    <t>34211_平成28年度</t>
  </si>
  <si>
    <t>34211_平成29年度</t>
  </si>
  <si>
    <t>34211_平成30年度</t>
  </si>
  <si>
    <t>34211_令和元年度</t>
  </si>
  <si>
    <t>34211_令和2年度</t>
  </si>
  <si>
    <t>34211_令和3年度</t>
  </si>
  <si>
    <t>34211_令和4年度</t>
  </si>
  <si>
    <t>34211_令和5年度</t>
  </si>
  <si>
    <t>34211_令和6年度</t>
  </si>
  <si>
    <t>30204_平成2年度</t>
  </si>
  <si>
    <t>30204</t>
  </si>
  <si>
    <t>有田市</t>
  </si>
  <si>
    <t>30204_平成17年度</t>
  </si>
  <si>
    <t>30204_平成18年度</t>
  </si>
  <si>
    <t>30204_平成19年度</t>
  </si>
  <si>
    <t>30204_平成20年度</t>
  </si>
  <si>
    <t>30204_平成21年度</t>
  </si>
  <si>
    <t>30204_平成22年度</t>
  </si>
  <si>
    <t>30204_平成23年度</t>
  </si>
  <si>
    <t>30204_平成24年度</t>
  </si>
  <si>
    <t>30204_平成25年度</t>
  </si>
  <si>
    <t>30204_平成26年度</t>
  </si>
  <si>
    <t>30204_平成27年度</t>
  </si>
  <si>
    <t>30204_平成28年度</t>
  </si>
  <si>
    <t>30204_平成29年度</t>
  </si>
  <si>
    <t>30204_平成30年度</t>
  </si>
  <si>
    <t>30204_令和元年度</t>
  </si>
  <si>
    <t>30204_令和2年度</t>
  </si>
  <si>
    <t>30204_令和3年度</t>
  </si>
  <si>
    <t>30204_令和4年度</t>
  </si>
  <si>
    <t>30204_令和5年度</t>
  </si>
  <si>
    <t>30204_令和6年度</t>
  </si>
  <si>
    <t>20212_平成2年度</t>
  </si>
  <si>
    <t>20212</t>
  </si>
  <si>
    <t>大町市</t>
  </si>
  <si>
    <t>20212_平成17年度</t>
  </si>
  <si>
    <t>20212_平成18年度</t>
  </si>
  <si>
    <t>20212_平成19年度</t>
  </si>
  <si>
    <t>20212_平成20年度</t>
  </si>
  <si>
    <t>20212_平成21年度</t>
  </si>
  <si>
    <t>20212_平成22年度</t>
  </si>
  <si>
    <t>20212_平成23年度</t>
  </si>
  <si>
    <t>20212_平成24年度</t>
  </si>
  <si>
    <t>20212_平成25年度</t>
  </si>
  <si>
    <t>20212_平成26年度</t>
  </si>
  <si>
    <t>20212_平成27年度</t>
  </si>
  <si>
    <t>20212_平成28年度</t>
  </si>
  <si>
    <t>20212_平成29年度</t>
  </si>
  <si>
    <t>20212_平成30年度</t>
  </si>
  <si>
    <t>20212_令和元年度</t>
  </si>
  <si>
    <t>20212_令和2年度</t>
  </si>
  <si>
    <t>20212_令和3年度</t>
  </si>
  <si>
    <t>20212_令和4年度</t>
  </si>
  <si>
    <t>20212_令和5年度</t>
  </si>
  <si>
    <t>20212_令和6年度</t>
  </si>
  <si>
    <t>01643_平成2年度</t>
  </si>
  <si>
    <t>01643_平成17年度</t>
  </si>
  <si>
    <t>01643_平成18年度</t>
  </si>
  <si>
    <t>01643_平成19年度</t>
  </si>
  <si>
    <t>01643_平成20年度</t>
  </si>
  <si>
    <t>01643_平成21年度</t>
  </si>
  <si>
    <t>01643_平成22年度</t>
  </si>
  <si>
    <t>01643_平成23年度</t>
  </si>
  <si>
    <t>01643_平成24年度</t>
  </si>
  <si>
    <t>01643_平成25年度</t>
  </si>
  <si>
    <t>01643_平成26年度</t>
  </si>
  <si>
    <t>01643_平成27年度</t>
  </si>
  <si>
    <t>01643_平成28年度</t>
  </si>
  <si>
    <t>01643_平成29年度</t>
  </si>
  <si>
    <t>01643_平成30年度</t>
  </si>
  <si>
    <t>01643_令和元年度</t>
  </si>
  <si>
    <t>01643_令和2年度</t>
  </si>
  <si>
    <t>01643_令和3年度</t>
  </si>
  <si>
    <t>01643_令和5年度</t>
  </si>
  <si>
    <t>33215_平成2年度</t>
  </si>
  <si>
    <t>33215</t>
  </si>
  <si>
    <t>美作市</t>
  </si>
  <si>
    <t>33215_平成17年度</t>
  </si>
  <si>
    <t>33215_平成18年度</t>
  </si>
  <si>
    <t>33215_平成19年度</t>
  </si>
  <si>
    <t>33215_平成20年度</t>
  </si>
  <si>
    <t>33215_平成21年度</t>
  </si>
  <si>
    <t>33215_平成22年度</t>
  </si>
  <si>
    <t>33215_平成23年度</t>
  </si>
  <si>
    <t>33215_平成24年度</t>
  </si>
  <si>
    <t>33215_平成25年度</t>
  </si>
  <si>
    <t>33215_平成26年度</t>
  </si>
  <si>
    <t>33215_平成27年度</t>
  </si>
  <si>
    <t>33215_平成28年度</t>
  </si>
  <si>
    <t>33215_平成29年度</t>
  </si>
  <si>
    <t>33215_平成30年度</t>
  </si>
  <si>
    <t>33215_令和元年度</t>
  </si>
  <si>
    <t>33215_令和2年度</t>
  </si>
  <si>
    <t>33215_令和3年度</t>
  </si>
  <si>
    <t>33215_令和4年度</t>
  </si>
  <si>
    <t>33215_令和5年度</t>
  </si>
  <si>
    <t>33215_令和6年度</t>
  </si>
  <si>
    <t>42212_平成2年度</t>
  </si>
  <si>
    <t>42212</t>
  </si>
  <si>
    <t>西海市</t>
  </si>
  <si>
    <t>42212_平成17年度</t>
  </si>
  <si>
    <t>42212_平成18年度</t>
  </si>
  <si>
    <t>42212_平成19年度</t>
  </si>
  <si>
    <t>42212_平成20年度</t>
  </si>
  <si>
    <t>42212_平成21年度</t>
  </si>
  <si>
    <t>42212_平成22年度</t>
  </si>
  <si>
    <t>42212_平成23年度</t>
  </si>
  <si>
    <t>42212_平成24年度</t>
  </si>
  <si>
    <t>42212_平成25年度</t>
  </si>
  <si>
    <t>42212_平成26年度</t>
  </si>
  <si>
    <t>42212_平成27年度</t>
  </si>
  <si>
    <t>42212_平成28年度</t>
  </si>
  <si>
    <t>42212_平成29年度</t>
  </si>
  <si>
    <t>42212_平成30年度</t>
  </si>
  <si>
    <t>42212_令和元年度</t>
  </si>
  <si>
    <t>42212_令和2年度</t>
  </si>
  <si>
    <t>42212_令和3年度</t>
  </si>
  <si>
    <t>42212_令和4年度</t>
  </si>
  <si>
    <t>42212_令和5年度</t>
  </si>
  <si>
    <t>42212_令和6年度</t>
  </si>
  <si>
    <t>30366_平成2年度</t>
  </si>
  <si>
    <t>30366</t>
  </si>
  <si>
    <t>有田川町</t>
  </si>
  <si>
    <t>30366_平成17年度</t>
  </si>
  <si>
    <t>30366_平成18年度</t>
  </si>
  <si>
    <t>30366_平成19年度</t>
  </si>
  <si>
    <t>30366_平成20年度</t>
  </si>
  <si>
    <t>30366_平成21年度</t>
  </si>
  <si>
    <t>30366_平成22年度</t>
  </si>
  <si>
    <t>30366_平成23年度</t>
  </si>
  <si>
    <t>30366_平成24年度</t>
  </si>
  <si>
    <t>30366_平成25年度</t>
  </si>
  <si>
    <t>30366_平成26年度</t>
  </si>
  <si>
    <t>30366_平成27年度</t>
  </si>
  <si>
    <t>30366_平成28年度</t>
  </si>
  <si>
    <t>30366_平成29年度</t>
  </si>
  <si>
    <t>30366_平成30年度</t>
  </si>
  <si>
    <t>30366_令和元年度</t>
  </si>
  <si>
    <t>30366_令和2年度</t>
  </si>
  <si>
    <t>30366_令和3年度</t>
  </si>
  <si>
    <t>30366_令和4年度</t>
  </si>
  <si>
    <t>30366_令和5年度</t>
  </si>
  <si>
    <t>30366_令和6年度</t>
  </si>
  <si>
    <t>01221_平成2年度</t>
  </si>
  <si>
    <t>01221_平成17年度</t>
  </si>
  <si>
    <t>01221_平成18年度</t>
  </si>
  <si>
    <t>01221_平成19年度</t>
  </si>
  <si>
    <t>01221_平成20年度</t>
  </si>
  <si>
    <t>01221_平成21年度</t>
  </si>
  <si>
    <t>01221_平成22年度</t>
  </si>
  <si>
    <t>01221_平成23年度</t>
  </si>
  <si>
    <t>01221_平成24年度</t>
  </si>
  <si>
    <t>01221_平成25年度</t>
  </si>
  <si>
    <t>01221_平成26年度</t>
  </si>
  <si>
    <t>01221_平成27年度</t>
  </si>
  <si>
    <t>01221_平成28年度</t>
  </si>
  <si>
    <t>01221_平成29年度</t>
  </si>
  <si>
    <t>01221_平成30年度</t>
  </si>
  <si>
    <t>01221_令和元年度</t>
  </si>
  <si>
    <t>01221_令和2年度</t>
  </si>
  <si>
    <t>01221_令和3年度</t>
  </si>
  <si>
    <t>01221_令和5年度</t>
  </si>
  <si>
    <t>21215_平成2年度</t>
  </si>
  <si>
    <t>21215</t>
  </si>
  <si>
    <t>山県市</t>
  </si>
  <si>
    <t>21215_平成17年度</t>
  </si>
  <si>
    <t>21215_平成18年度</t>
  </si>
  <si>
    <t>21215_平成19年度</t>
  </si>
  <si>
    <t>21215_平成20年度</t>
  </si>
  <si>
    <t>21215_平成21年度</t>
  </si>
  <si>
    <t>21215_平成22年度</t>
  </si>
  <si>
    <t>21215_平成23年度</t>
  </si>
  <si>
    <t>21215_平成24年度</t>
  </si>
  <si>
    <t>21215_平成25年度</t>
  </si>
  <si>
    <t>21215_平成26年度</t>
  </si>
  <si>
    <t>21215_平成27年度</t>
  </si>
  <si>
    <t>21215_平成28年度</t>
  </si>
  <si>
    <t>21215_平成29年度</t>
  </si>
  <si>
    <t>21215_平成30年度</t>
  </si>
  <si>
    <t>21215_令和元年度</t>
  </si>
  <si>
    <t>21215_令和2年度</t>
  </si>
  <si>
    <t>21215_令和3年度</t>
  </si>
  <si>
    <t>21215_令和4年度</t>
  </si>
  <si>
    <t>21215_令和5年度</t>
  </si>
  <si>
    <t>21215_令和6年度</t>
  </si>
  <si>
    <t>02412_平成2年度</t>
  </si>
  <si>
    <t>02412</t>
  </si>
  <si>
    <t>おいらせ町</t>
  </si>
  <si>
    <t>02412_平成17年度</t>
  </si>
  <si>
    <t>02412_平成18年度</t>
  </si>
  <si>
    <t>02412_平成19年度</t>
  </si>
  <si>
    <t>02412_平成20年度</t>
  </si>
  <si>
    <t>02412_平成21年度</t>
  </si>
  <si>
    <t>02412_平成22年度</t>
  </si>
  <si>
    <t>02412_平成23年度</t>
  </si>
  <si>
    <t>02412_平成24年度</t>
  </si>
  <si>
    <t>02412_平成25年度</t>
  </si>
  <si>
    <t>02412_平成26年度</t>
  </si>
  <si>
    <t>02412_平成27年度</t>
  </si>
  <si>
    <t>02412_平成28年度</t>
  </si>
  <si>
    <t>02412_平成29年度</t>
  </si>
  <si>
    <t>02412_平成30年度</t>
  </si>
  <si>
    <t>02412_令和元年度</t>
  </si>
  <si>
    <t>02412_令和2年度</t>
  </si>
  <si>
    <t>02412_令和3年度</t>
  </si>
  <si>
    <t>02412_令和4年度</t>
  </si>
  <si>
    <t>02412_令和5年度</t>
  </si>
  <si>
    <t>02412_令和6年度</t>
  </si>
  <si>
    <t>09364_平成2年度</t>
  </si>
  <si>
    <t>09364</t>
  </si>
  <si>
    <t>野木町</t>
  </si>
  <si>
    <t>09364_平成17年度</t>
  </si>
  <si>
    <t>09364_平成18年度</t>
  </si>
  <si>
    <t>09364_平成19年度</t>
  </si>
  <si>
    <t>09364_平成20年度</t>
  </si>
  <si>
    <t>09364_平成21年度</t>
  </si>
  <si>
    <t>09364_平成22年度</t>
  </si>
  <si>
    <t>09364_平成23年度</t>
  </si>
  <si>
    <t>09364_平成24年度</t>
  </si>
  <si>
    <t>09364_平成25年度</t>
  </si>
  <si>
    <t>09364_平成26年度</t>
  </si>
  <si>
    <t>09364_平成27年度</t>
  </si>
  <si>
    <t>09364_平成28年度</t>
  </si>
  <si>
    <t>09364_平成29年度</t>
  </si>
  <si>
    <t>09364_平成30年度</t>
  </si>
  <si>
    <t>09364_令和元年度</t>
  </si>
  <si>
    <t>09364_令和2年度</t>
  </si>
  <si>
    <t>09364_令和3年度</t>
  </si>
  <si>
    <t>09364_令和4年度</t>
  </si>
  <si>
    <t>09364_令和5年度</t>
  </si>
  <si>
    <t>09364_令和6年度</t>
  </si>
  <si>
    <t>39212_平成2年度</t>
  </si>
  <si>
    <t>39212</t>
  </si>
  <si>
    <t>香美市</t>
  </si>
  <si>
    <t>39212_平成17年度</t>
  </si>
  <si>
    <t>39212_平成18年度</t>
  </si>
  <si>
    <t>39212_平成19年度</t>
  </si>
  <si>
    <t>39212_平成20年度</t>
  </si>
  <si>
    <t>39212_平成21年度</t>
  </si>
  <si>
    <t>39212_平成22年度</t>
  </si>
  <si>
    <t>39212_平成23年度</t>
  </si>
  <si>
    <t>39212_平成24年度</t>
  </si>
  <si>
    <t>39212_平成25年度</t>
  </si>
  <si>
    <t>39212_平成26年度</t>
  </si>
  <si>
    <t>39212_平成27年度</t>
  </si>
  <si>
    <t>39212_平成28年度</t>
  </si>
  <si>
    <t>39212_平成29年度</t>
  </si>
  <si>
    <t>39212_平成30年度</t>
  </si>
  <si>
    <t>39212_令和元年度</t>
  </si>
  <si>
    <t>39212_令和2年度</t>
  </si>
  <si>
    <t>39212_令和3年度</t>
  </si>
  <si>
    <t>39212_令和4年度</t>
  </si>
  <si>
    <t>39212_令和5年度</t>
  </si>
  <si>
    <t>39212_令和6年度</t>
  </si>
  <si>
    <t>36341_平成2年度</t>
  </si>
  <si>
    <t>36341</t>
  </si>
  <si>
    <t>石井町</t>
  </si>
  <si>
    <t>36341_平成17年度</t>
  </si>
  <si>
    <t>36341_平成18年度</t>
  </si>
  <si>
    <t>36341_平成19年度</t>
  </si>
  <si>
    <t>36341_平成20年度</t>
  </si>
  <si>
    <t>36341_平成21年度</t>
  </si>
  <si>
    <t>36341_平成22年度</t>
  </si>
  <si>
    <t>36341_平成23年度</t>
  </si>
  <si>
    <t>36341_平成24年度</t>
  </si>
  <si>
    <t>36341_平成25年度</t>
  </si>
  <si>
    <t>36341_平成26年度</t>
  </si>
  <si>
    <t>36341_平成27年度</t>
  </si>
  <si>
    <t>36341_平成28年度</t>
  </si>
  <si>
    <t>36341_平成29年度</t>
  </si>
  <si>
    <t>36341_平成30年度</t>
  </si>
  <si>
    <t>36341_令和元年度</t>
  </si>
  <si>
    <t>36341_令和2年度</t>
  </si>
  <si>
    <t>36341_令和3年度</t>
  </si>
  <si>
    <t>36341_令和4年度</t>
  </si>
  <si>
    <t>36341_令和5年度</t>
  </si>
  <si>
    <t>36341_令和6年度</t>
  </si>
  <si>
    <t>06209_平成2年度</t>
  </si>
  <si>
    <t>06209</t>
  </si>
  <si>
    <t>長井市</t>
  </si>
  <si>
    <t>06209_平成17年度</t>
  </si>
  <si>
    <t>06209_平成18年度</t>
  </si>
  <si>
    <t>06209_平成19年度</t>
  </si>
  <si>
    <t>06209_平成20年度</t>
  </si>
  <si>
    <t>06209_平成21年度</t>
  </si>
  <si>
    <t>06209_平成22年度</t>
  </si>
  <si>
    <t>06209_平成23年度</t>
  </si>
  <si>
    <t>06209_平成24年度</t>
  </si>
  <si>
    <t>06209_平成25年度</t>
  </si>
  <si>
    <t>06209_平成26年度</t>
  </si>
  <si>
    <t>06209_平成27年度</t>
  </si>
  <si>
    <t>06209_平成28年度</t>
  </si>
  <si>
    <t>06209_平成29年度</t>
  </si>
  <si>
    <t>06209_平成30年度</t>
  </si>
  <si>
    <t>06209_令和元年度</t>
  </si>
  <si>
    <t>06209_令和2年度</t>
  </si>
  <si>
    <t>06209_令和3年度</t>
  </si>
  <si>
    <t>06209_令和4年度</t>
  </si>
  <si>
    <t>06209_令和5年度</t>
  </si>
  <si>
    <t>06209_令和6年度</t>
  </si>
  <si>
    <t>41209_平成2年度</t>
  </si>
  <si>
    <t>41209</t>
  </si>
  <si>
    <t>嬉野市</t>
  </si>
  <si>
    <t>41209_平成17年度</t>
  </si>
  <si>
    <t>41209_平成18年度</t>
  </si>
  <si>
    <t>41209_平成19年度</t>
  </si>
  <si>
    <t>41209_平成20年度</t>
  </si>
  <si>
    <t>41209_平成21年度</t>
  </si>
  <si>
    <t>41209_平成22年度</t>
  </si>
  <si>
    <t>41209_平成23年度</t>
  </si>
  <si>
    <t>41209_平成24年度</t>
  </si>
  <si>
    <t>41209_平成25年度</t>
  </si>
  <si>
    <t>41209_平成26年度</t>
  </si>
  <si>
    <t>41209_平成27年度</t>
  </si>
  <si>
    <t>41209_平成28年度</t>
  </si>
  <si>
    <t>41209_平成29年度</t>
  </si>
  <si>
    <t>41209_平成30年度</t>
  </si>
  <si>
    <t>41209_令和元年度</t>
  </si>
  <si>
    <t>41209_令和2年度</t>
  </si>
  <si>
    <t>41209_令和3年度</t>
  </si>
  <si>
    <t>41209_令和4年度</t>
  </si>
  <si>
    <t>41209_令和5年度</t>
  </si>
  <si>
    <t>41209_令和6年度</t>
  </si>
  <si>
    <t>17461</t>
  </si>
  <si>
    <t>穴水町</t>
  </si>
  <si>
    <t>17461_令和4年度</t>
  </si>
  <si>
    <t>17461_令和6年度</t>
  </si>
  <si>
    <t>17204</t>
  </si>
  <si>
    <t>輪島市</t>
  </si>
  <si>
    <t>17204_令和4年度</t>
  </si>
  <si>
    <t>17204_令和6年度</t>
  </si>
  <si>
    <t>17361</t>
  </si>
  <si>
    <t>津幡町</t>
  </si>
  <si>
    <t>17361_令和4年度</t>
  </si>
  <si>
    <t>17361_令和6年度</t>
  </si>
  <si>
    <t>17209</t>
  </si>
  <si>
    <t>かほく市</t>
  </si>
  <si>
    <t>17209_令和4年度</t>
  </si>
  <si>
    <t>17209_令和6年度</t>
  </si>
  <si>
    <t>17463</t>
  </si>
  <si>
    <t>能登町</t>
  </si>
  <si>
    <t>17463_令和4年度</t>
  </si>
  <si>
    <t>17463_令和6年度</t>
  </si>
  <si>
    <t>17212</t>
  </si>
  <si>
    <t>野々市市</t>
  </si>
  <si>
    <t>17212_令和4年度</t>
  </si>
  <si>
    <t>17212_令和6年度</t>
  </si>
  <si>
    <t>17324</t>
  </si>
  <si>
    <t>川北町</t>
  </si>
  <si>
    <t>17324_令和4年度</t>
  </si>
  <si>
    <t>17324_令和6年度</t>
  </si>
  <si>
    <t>17407</t>
  </si>
  <si>
    <t>中能登町</t>
  </si>
  <si>
    <t>17407_令和4年度</t>
  </si>
  <si>
    <t>17407_令和6年度</t>
  </si>
  <si>
    <t>17211</t>
  </si>
  <si>
    <t>能美市</t>
  </si>
  <si>
    <t>17211_令和4年度</t>
  </si>
  <si>
    <t>17211_令和6年度</t>
  </si>
  <si>
    <t>17205</t>
  </si>
  <si>
    <t>珠洲市</t>
  </si>
  <si>
    <t>17205_令和4年度</t>
  </si>
  <si>
    <t>17205_令和6年度</t>
  </si>
  <si>
    <t>17206</t>
  </si>
  <si>
    <t>加賀市</t>
  </si>
  <si>
    <t>17206_令和4年度</t>
  </si>
  <si>
    <t>17206_令和6年度</t>
  </si>
  <si>
    <t>17202</t>
  </si>
  <si>
    <t>七尾市</t>
  </si>
  <si>
    <t>17202_令和4年度</t>
  </si>
  <si>
    <t>17202_令和6年度</t>
  </si>
  <si>
    <t>17201</t>
  </si>
  <si>
    <t>金沢市</t>
  </si>
  <si>
    <t>17201_令和4年度</t>
  </si>
  <si>
    <t>17201_令和6年度</t>
  </si>
  <si>
    <t>17_平成2年度</t>
  </si>
  <si>
    <t>17</t>
  </si>
  <si>
    <t>石川県</t>
  </si>
  <si>
    <t>17_平成17年度</t>
  </si>
  <si>
    <t>17_平成18年度</t>
  </si>
  <si>
    <t>17_平成19年度</t>
  </si>
  <si>
    <t>17_平成20年度</t>
  </si>
  <si>
    <t>17_平成21年度</t>
  </si>
  <si>
    <t>17_平成22年度</t>
  </si>
  <si>
    <t>17_平成23年度</t>
  </si>
  <si>
    <t>17_平成24年度</t>
  </si>
  <si>
    <t>17_平成25年度</t>
  </si>
  <si>
    <t>17_平成26年度</t>
  </si>
  <si>
    <t>17_平成27年度</t>
  </si>
  <si>
    <t>17_平成28年度</t>
  </si>
  <si>
    <t>17_平成29年度</t>
  </si>
  <si>
    <t>17_平成30年度</t>
  </si>
  <si>
    <t>17_令和元年度</t>
  </si>
  <si>
    <t>17_令和2年度</t>
  </si>
  <si>
    <t>17_令和3年度</t>
  </si>
  <si>
    <t>17_令和4年度</t>
  </si>
  <si>
    <t>17_令和5年度</t>
  </si>
  <si>
    <t>17_令和6年度</t>
  </si>
  <si>
    <t>17365_令和7年度</t>
  </si>
  <si>
    <t>17365_令和8年度</t>
  </si>
  <si>
    <t>17365_令和9年度</t>
  </si>
  <si>
    <t>17365_令和10年度</t>
  </si>
  <si>
    <t>17365_令和11年度</t>
  </si>
  <si>
    <t>17365_令和12年度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</si>
</sst>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2.0093297892659279</c:v>
                </c:pt>
                <c:pt idx="1">
                  <c:v>2.403370143093317</c:v>
                </c:pt>
                <c:pt idx="2">
                  <c:v>1.109197351977959</c:v>
                </c:pt>
                <c:pt idx="3">
                  <c:v>2.3178647706284492</c:v>
                </c:pt>
                <c:pt idx="4">
                  <c:v>2.0954197068874598</c:v>
                </c:pt>
                <c:pt idx="5">
                  <c:v>2.099384280076535</c:v>
                </c:pt>
                <c:pt idx="6">
                  <c:v>2.092797917105957</c:v>
                </c:pt>
                <c:pt idx="7">
                  <c:v>2.0544351746237299</c:v>
                </c:pt>
                <c:pt idx="8">
                  <c:v>2.3446055285546783</c:v>
                </c:pt>
                <c:pt idx="9">
                  <c:v>1.4301221445072987</c:v>
                </c:pt>
                <c:pt idx="10">
                  <c:v>2.0306657229748302</c:v>
                </c:pt>
                <c:pt idx="11">
                  <c:v>2.3691777995650458</c:v>
                </c:pt>
                <c:pt idx="12">
                  <c:v>2.1954146183191621</c:v>
                </c:pt>
                <c:pt idx="13">
                  <c:v>2.964029274834699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42.772353042428001</c:v>
                </c:pt>
                <c:pt idx="1">
                  <c:v>43.272714188910228</c:v>
                </c:pt>
                <c:pt idx="2">
                  <c:v>42.896967782916597</c:v>
                </c:pt>
                <c:pt idx="3">
                  <c:v>43.317731287783609</c:v>
                </c:pt>
                <c:pt idx="4">
                  <c:v>42.499987100892547</c:v>
                </c:pt>
                <c:pt idx="5">
                  <c:v>41.163386211436993</c:v>
                </c:pt>
                <c:pt idx="6">
                  <c:v>41.138904366431319</c:v>
                </c:pt>
                <c:pt idx="7">
                  <c:v>40.788397147549979</c:v>
                </c:pt>
                <c:pt idx="8">
                  <c:v>40.212679840945157</c:v>
                </c:pt>
                <c:pt idx="9">
                  <c:v>39.520112484210827</c:v>
                </c:pt>
                <c:pt idx="10">
                  <c:v>38.640389862039875</c:v>
                </c:pt>
                <c:pt idx="11">
                  <c:v>34.617540376673062</c:v>
                </c:pt>
                <c:pt idx="12">
                  <c:v>34.308431183963549</c:v>
                </c:pt>
                <c:pt idx="13">
                  <c:v>35.490872350490086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36.611824771833007</c:v>
                </c:pt>
                <c:pt idx="1">
                  <c:v>45.840938890174513</c:v>
                </c:pt>
                <c:pt idx="2">
                  <c:v>63.993348419379203</c:v>
                </c:pt>
                <c:pt idx="3">
                  <c:v>67.852041319795006</c:v>
                </c:pt>
                <c:pt idx="4">
                  <c:v>58.835122565040763</c:v>
                </c:pt>
                <c:pt idx="5">
                  <c:v>57.348711228012533</c:v>
                </c:pt>
                <c:pt idx="6">
                  <c:v>56.5203838790163</c:v>
                </c:pt>
                <c:pt idx="7">
                  <c:v>53.501361787599492</c:v>
                </c:pt>
                <c:pt idx="8">
                  <c:v>56.345871849847789</c:v>
                </c:pt>
                <c:pt idx="9">
                  <c:v>48.501501009131161</c:v>
                </c:pt>
                <c:pt idx="10">
                  <c:v>41.953037202802236</c:v>
                </c:pt>
                <c:pt idx="11">
                  <c:v>39.493209071167492</c:v>
                </c:pt>
                <c:pt idx="12">
                  <c:v>41.998258758870143</c:v>
                </c:pt>
                <c:pt idx="13">
                  <c:v>44.510805502938574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24.859133447763561</c:v>
                </c:pt>
                <c:pt idx="1">
                  <c:v>27.299306308690571</c:v>
                </c:pt>
                <c:pt idx="2">
                  <c:v>37.009129239200917</c:v>
                </c:pt>
                <c:pt idx="3">
                  <c:v>37.097287185263653</c:v>
                </c:pt>
                <c:pt idx="4">
                  <c:v>37.630070118847598</c:v>
                </c:pt>
                <c:pt idx="5">
                  <c:v>35.334208812038547</c:v>
                </c:pt>
                <c:pt idx="6">
                  <c:v>34.423626428318052</c:v>
                </c:pt>
                <c:pt idx="7">
                  <c:v>32.382011195047411</c:v>
                </c:pt>
                <c:pt idx="8">
                  <c:v>28.53312341871149</c:v>
                </c:pt>
                <c:pt idx="9">
                  <c:v>27.19030092100445</c:v>
                </c:pt>
                <c:pt idx="10">
                  <c:v>25.458940790027892</c:v>
                </c:pt>
                <c:pt idx="11">
                  <c:v>24.659457490475575</c:v>
                </c:pt>
                <c:pt idx="12">
                  <c:v>26.001893829598959</c:v>
                </c:pt>
                <c:pt idx="13">
                  <c:v>26.270490144220481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7.5595757430095505</c:v>
                </c:pt>
                <c:pt idx="1">
                  <c:v>6.8147514358122656</c:v>
                </c:pt>
                <c:pt idx="2">
                  <c:v>8.0729782091540798</c:v>
                </c:pt>
                <c:pt idx="3">
                  <c:v>8.1095093491192323</c:v>
                </c:pt>
                <c:pt idx="4">
                  <c:v>7.3653393454339646</c:v>
                </c:pt>
                <c:pt idx="5">
                  <c:v>6.5595840054064283</c:v>
                </c:pt>
                <c:pt idx="6">
                  <c:v>7.1830033481087199</c:v>
                </c:pt>
                <c:pt idx="7">
                  <c:v>7.5206955705346079</c:v>
                </c:pt>
                <c:pt idx="8">
                  <c:v>7.1702439602706889</c:v>
                </c:pt>
                <c:pt idx="9">
                  <c:v>5.9950250422806244</c:v>
                </c:pt>
                <c:pt idx="10">
                  <c:v>5.7350756640260396</c:v>
                </c:pt>
                <c:pt idx="11">
                  <c:v>6.417865844958607</c:v>
                </c:pt>
                <c:pt idx="12">
                  <c:v>6.856730228943519</c:v>
                </c:pt>
                <c:pt idx="13">
                  <c:v>5.6017791118045075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15549</c:v>
                </c:pt>
                <c:pt idx="1">
                  <c:v>15756</c:v>
                </c:pt>
                <c:pt idx="2">
                  <c:v>15973</c:v>
                </c:pt>
                <c:pt idx="3">
                  <c:v>16254</c:v>
                </c:pt>
                <c:pt idx="4">
                  <c:v>16544</c:v>
                </c:pt>
                <c:pt idx="5">
                  <c:v>16757</c:v>
                </c:pt>
                <c:pt idx="6">
                  <c:v>16869</c:v>
                </c:pt>
                <c:pt idx="7">
                  <c:v>17056</c:v>
                </c:pt>
                <c:pt idx="8">
                  <c:v>17113</c:v>
                </c:pt>
                <c:pt idx="9">
                  <c:v>17141</c:v>
                </c:pt>
                <c:pt idx="10">
                  <c:v>17222</c:v>
                </c:pt>
                <c:pt idx="11">
                  <c:v>17306</c:v>
                </c:pt>
                <c:pt idx="12">
                  <c:v>17232</c:v>
                </c:pt>
                <c:pt idx="13">
                  <c:v>17194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2104</c:v>
                </c:pt>
                <c:pt idx="1">
                  <c:v>2083</c:v>
                </c:pt>
                <c:pt idx="2">
                  <c:v>2067</c:v>
                </c:pt>
                <c:pt idx="3">
                  <c:v>2045</c:v>
                </c:pt>
                <c:pt idx="4">
                  <c:v>2026</c:v>
                </c:pt>
                <c:pt idx="5">
                  <c:v>2000</c:v>
                </c:pt>
                <c:pt idx="6">
                  <c:v>2019</c:v>
                </c:pt>
                <c:pt idx="7">
                  <c:v>2034</c:v>
                </c:pt>
                <c:pt idx="8">
                  <c:v>2021</c:v>
                </c:pt>
                <c:pt idx="9">
                  <c:v>2028</c:v>
                </c:pt>
                <c:pt idx="10">
                  <c:v>1971</c:v>
                </c:pt>
                <c:pt idx="11">
                  <c:v>1951</c:v>
                </c:pt>
                <c:pt idx="12">
                  <c:v>2013</c:v>
                </c:pt>
                <c:pt idx="13">
                  <c:v>2044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10003</c:v>
                </c:pt>
                <c:pt idx="1">
                  <c:v>10108</c:v>
                </c:pt>
                <c:pt idx="2">
                  <c:v>10185</c:v>
                </c:pt>
                <c:pt idx="3">
                  <c:v>10376</c:v>
                </c:pt>
                <c:pt idx="4">
                  <c:v>10446</c:v>
                </c:pt>
                <c:pt idx="5">
                  <c:v>10496</c:v>
                </c:pt>
                <c:pt idx="6">
                  <c:v>10602</c:v>
                </c:pt>
                <c:pt idx="7">
                  <c:v>10708</c:v>
                </c:pt>
                <c:pt idx="8">
                  <c:v>10774</c:v>
                </c:pt>
                <c:pt idx="9">
                  <c:v>10885</c:v>
                </c:pt>
                <c:pt idx="10">
                  <c:v>10994</c:v>
                </c:pt>
                <c:pt idx="11">
                  <c:v>11039</c:v>
                </c:pt>
                <c:pt idx="12">
                  <c:v>11106</c:v>
                </c:pt>
                <c:pt idx="13">
                  <c:v>11215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53</c:v>
                </c:pt>
                <c:pt idx="1">
                  <c:v>53</c:v>
                </c:pt>
                <c:pt idx="2">
                  <c:v>53</c:v>
                </c:pt>
                <c:pt idx="3">
                  <c:v>53</c:v>
                </c:pt>
                <c:pt idx="4">
                  <c:v>53</c:v>
                </c:pt>
                <c:pt idx="5">
                  <c:v>48</c:v>
                </c:pt>
                <c:pt idx="6">
                  <c:v>48</c:v>
                </c:pt>
                <c:pt idx="7">
                  <c:v>48</c:v>
                </c:pt>
                <c:pt idx="8">
                  <c:v>48</c:v>
                </c:pt>
                <c:pt idx="9">
                  <c:v>48</c:v>
                </c:pt>
                <c:pt idx="10">
                  <c:v>48</c:v>
                </c:pt>
                <c:pt idx="11">
                  <c:v>64</c:v>
                </c:pt>
                <c:pt idx="12">
                  <c:v>64</c:v>
                </c:pt>
                <c:pt idx="13">
                  <c:v>64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710</c:v>
                </c:pt>
                <c:pt idx="1">
                  <c:v>710</c:v>
                </c:pt>
                <c:pt idx="2">
                  <c:v>710</c:v>
                </c:pt>
                <c:pt idx="3">
                  <c:v>710</c:v>
                </c:pt>
                <c:pt idx="4">
                  <c:v>710</c:v>
                </c:pt>
                <c:pt idx="5">
                  <c:v>534</c:v>
                </c:pt>
                <c:pt idx="6">
                  <c:v>534</c:v>
                </c:pt>
                <c:pt idx="7">
                  <c:v>534</c:v>
                </c:pt>
                <c:pt idx="8">
                  <c:v>534</c:v>
                </c:pt>
                <c:pt idx="9">
                  <c:v>534</c:v>
                </c:pt>
                <c:pt idx="10">
                  <c:v>534</c:v>
                </c:pt>
                <c:pt idx="11">
                  <c:v>555</c:v>
                </c:pt>
                <c:pt idx="12">
                  <c:v>555</c:v>
                </c:pt>
                <c:pt idx="13">
                  <c:v>555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41.065300000000001</c:v>
                </c:pt>
                <c:pt idx="1">
                  <c:v>34.596400000000003</c:v>
                </c:pt>
                <c:pt idx="2">
                  <c:v>30.2163</c:v>
                </c:pt>
                <c:pt idx="3">
                  <c:v>35.389600000000002</c:v>
                </c:pt>
                <c:pt idx="4">
                  <c:v>34.6952</c:v>
                </c:pt>
                <c:pt idx="5">
                  <c:v>36.9191</c:v>
                </c:pt>
                <c:pt idx="6">
                  <c:v>39.509099999999997</c:v>
                </c:pt>
                <c:pt idx="7">
                  <c:v>42.9512</c:v>
                </c:pt>
                <c:pt idx="8">
                  <c:v>46.372599999999998</c:v>
                </c:pt>
                <c:pt idx="9">
                  <c:v>35.283099999999997</c:v>
                </c:pt>
                <c:pt idx="10">
                  <c:v>35.090400000000002</c:v>
                </c:pt>
                <c:pt idx="11">
                  <c:v>24.752400000000002</c:v>
                </c:pt>
                <c:pt idx="12">
                  <c:v>26.452200000000001</c:v>
                </c:pt>
                <c:pt idx="13">
                  <c:v>29.065100000000001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24.044</c:v>
                </c:pt>
                <c:pt idx="1">
                  <c:v>29.608000000000001</c:v>
                </c:pt>
                <c:pt idx="2">
                  <c:v>30.427</c:v>
                </c:pt>
                <c:pt idx="3">
                  <c:v>28.7</c:v>
                </c:pt>
                <c:pt idx="4">
                  <c:v>26.846</c:v>
                </c:pt>
                <c:pt idx="5">
                  <c:v>27.076000000000001</c:v>
                </c:pt>
                <c:pt idx="6">
                  <c:v>28.942</c:v>
                </c:pt>
                <c:pt idx="7">
                  <c:v>27.719000000000001</c:v>
                </c:pt>
                <c:pt idx="8">
                  <c:v>25.652000000000001</c:v>
                </c:pt>
                <c:pt idx="9">
                  <c:v>24.975000000000001</c:v>
                </c:pt>
                <c:pt idx="10">
                  <c:v>24.271999999999998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24.044</c:v>
                </c:pt>
                <c:pt idx="1">
                  <c:v>29.608000000000001</c:v>
                </c:pt>
                <c:pt idx="2">
                  <c:v>30.427</c:v>
                </c:pt>
                <c:pt idx="3">
                  <c:v>28.7</c:v>
                </c:pt>
                <c:pt idx="4">
                  <c:v>26.846</c:v>
                </c:pt>
                <c:pt idx="5">
                  <c:v>27.076000000000001</c:v>
                </c:pt>
                <c:pt idx="6">
                  <c:v>28.942</c:v>
                </c:pt>
                <c:pt idx="7">
                  <c:v>27.719000000000001</c:v>
                </c:pt>
                <c:pt idx="8">
                  <c:v>25.652000000000001</c:v>
                </c:pt>
                <c:pt idx="9">
                  <c:v>24.975000000000001</c:v>
                </c:pt>
                <c:pt idx="10">
                  <c:v>24.271999999999998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37.009129239200917</c:v>
                </c:pt>
                <c:pt idx="1">
                  <c:v>37.097287185263653</c:v>
                </c:pt>
                <c:pt idx="2">
                  <c:v>37.630070118847598</c:v>
                </c:pt>
                <c:pt idx="3">
                  <c:v>35.334208812038547</c:v>
                </c:pt>
                <c:pt idx="4">
                  <c:v>34.423626428318052</c:v>
                </c:pt>
                <c:pt idx="5">
                  <c:v>32.382011195047411</c:v>
                </c:pt>
                <c:pt idx="6">
                  <c:v>28.53312341871149</c:v>
                </c:pt>
                <c:pt idx="7">
                  <c:v>27.19030092100445</c:v>
                </c:pt>
                <c:pt idx="8">
                  <c:v>25.458940790027892</c:v>
                </c:pt>
                <c:pt idx="9">
                  <c:v>24.659457490475575</c:v>
                </c:pt>
                <c:pt idx="10">
                  <c:v>26.001893829598959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8.0729782091540798</c:v>
                </c:pt>
                <c:pt idx="1">
                  <c:v>8.1095093491192323</c:v>
                </c:pt>
                <c:pt idx="2">
                  <c:v>7.3653393454339646</c:v>
                </c:pt>
                <c:pt idx="3">
                  <c:v>6.5595840054064283</c:v>
                </c:pt>
                <c:pt idx="4">
                  <c:v>7.1830033481087199</c:v>
                </c:pt>
                <c:pt idx="5">
                  <c:v>7.5206955705346079</c:v>
                </c:pt>
                <c:pt idx="6">
                  <c:v>7.1702439602706889</c:v>
                </c:pt>
                <c:pt idx="7">
                  <c:v>5.9950250422806244</c:v>
                </c:pt>
                <c:pt idx="8">
                  <c:v>5.7350756640260396</c:v>
                </c:pt>
                <c:pt idx="9">
                  <c:v>6.417865844958607</c:v>
                </c:pt>
                <c:pt idx="10">
                  <c:v>6.856730228943519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0.64967753887416635</c:v>
                </c:pt>
                <c:pt idx="1">
                  <c:v>0.79811765890421604</c:v>
                </c:pt>
                <c:pt idx="2">
                  <c:v>0.80858207024068685</c:v>
                </c:pt>
                <c:pt idx="3">
                  <c:v>0.81224402540525431</c:v>
                </c:pt>
                <c:pt idx="4">
                  <c:v>0.77987134957738102</c:v>
                </c:pt>
                <c:pt idx="5">
                  <c:v>0.83614324746268609</c:v>
                </c:pt>
                <c:pt idx="6">
                  <c:v>1</c:v>
                </c:pt>
                <c:pt idx="7">
                  <c:v>1</c:v>
                </c:pt>
                <c:pt idx="8">
                  <c:v>1</c:v>
                </c:pt>
                <c:pt idx="9">
                  <c:v>1</c:v>
                </c:pt>
                <c:pt idx="10">
                  <c:v>0.93347046792300348</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24.271999999999998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24.271999999999998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24.271999999999998</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4.4197994921799699</c:v>
                </c:pt>
                <c:pt idx="2">
                  <c:v>1.8567033198671401</c:v>
                </c:pt>
                <c:pt idx="3">
                  <c:v>5.3504786903352661</c:v>
                </c:pt>
                <c:pt idx="4">
                  <c:v>24.677625658208921</c:v>
                </c:pt>
                <c:pt idx="5">
                  <c:v>42.026947018556058</c:v>
                </c:pt>
                <c:pt idx="7">
                  <c:v>42.929402466694249</c:v>
                </c:pt>
                <c:pt idx="8">
                  <c:v>1.5829098675567299</c:v>
                </c:pt>
                <c:pt idx="9">
                  <c:v>0</c:v>
                </c:pt>
                <c:pt idx="10">
                  <c:v>2.9109333423803241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11.626981502382376</c:v>
                </c:pt>
                <c:pt idx="4" formatCode="#,##0">
                  <c:v>24.677625658208921</c:v>
                </c:pt>
                <c:pt idx="5" formatCode="#,##0">
                  <c:v>42.026947018556058</c:v>
                </c:pt>
                <c:pt idx="6" formatCode="#,##0">
                  <c:v>44.512312334250979</c:v>
                </c:pt>
                <c:pt idx="10" formatCode="#,##0">
                  <c:v>2.9109333423803241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24.271999999999998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24.271999999999998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内灘町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内灘町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24.271999999999998</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内灘町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内灘町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8,662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1798.5009999999995</c:v>
                </c:pt>
                <c:pt idx="1">
                  <c:v>5363.7000000000007</c:v>
                </c:pt>
                <c:pt idx="2">
                  <c:v>1500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12,512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2158.4170201199995</c:v>
                </c:pt>
                <c:pt idx="1">
                  <c:v>7094.8878120000008</c:v>
                </c:pt>
                <c:pt idx="2">
                  <c:v>3258.72</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内灘町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8.9210589840000001</c:v>
                </c:pt>
                <c:pt idx="1">
                  <c:v>5.8246560000000001E-3</c:v>
                </c:pt>
                <c:pt idx="2">
                  <c:v>0</c:v>
                </c:pt>
                <c:pt idx="3">
                  <c:v>0</c:v>
                </c:pt>
                <c:pt idx="4">
                  <c:v>2.0904491200000002</c:v>
                </c:pt>
                <c:pt idx="5">
                  <c:v>10.53432044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205,036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内灘町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204936</c:v>
                </c:pt>
                <c:pt idx="1">
                  <c:v>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1500</c:v>
                </c:pt>
                <c:pt idx="1">
                  <c:v>1500</c:v>
                </c:pt>
                <c:pt idx="2">
                  <c:v>1500</c:v>
                </c:pt>
                <c:pt idx="3">
                  <c:v>1500</c:v>
                </c:pt>
                <c:pt idx="4">
                  <c:v>1500</c:v>
                </c:pt>
                <c:pt idx="5">
                  <c:v>1500</c:v>
                </c:pt>
                <c:pt idx="6">
                  <c:v>1500</c:v>
                </c:pt>
                <c:pt idx="7">
                  <c:v>1500</c:v>
                </c:pt>
                <c:pt idx="8">
                  <c:v>1500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2798</c:v>
                </c:pt>
                <c:pt idx="1">
                  <c:v>4914.8999999999996</c:v>
                </c:pt>
                <c:pt idx="2">
                  <c:v>5064.3999999999996</c:v>
                </c:pt>
                <c:pt idx="3">
                  <c:v>5212</c:v>
                </c:pt>
                <c:pt idx="4">
                  <c:v>5301</c:v>
                </c:pt>
                <c:pt idx="5">
                  <c:v>5363.7000000000007</c:v>
                </c:pt>
                <c:pt idx="6">
                  <c:v>5363.7000000000007</c:v>
                </c:pt>
                <c:pt idx="7">
                  <c:v>5363.7000000000007</c:v>
                </c:pt>
                <c:pt idx="8">
                  <c:v>5363.7000000000007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552.101</c:v>
                </c:pt>
                <c:pt idx="1">
                  <c:v>756.00099999999998</c:v>
                </c:pt>
                <c:pt idx="2">
                  <c:v>908.101</c:v>
                </c:pt>
                <c:pt idx="3">
                  <c:v>1098.9010000000001</c:v>
                </c:pt>
                <c:pt idx="4">
                  <c:v>1329.100999999999</c:v>
                </c:pt>
                <c:pt idx="5">
                  <c:v>1428.4009999999989</c:v>
                </c:pt>
                <c:pt idx="6">
                  <c:v>1490.4009999999989</c:v>
                </c:pt>
                <c:pt idx="7">
                  <c:v>1651.7009999999996</c:v>
                </c:pt>
                <c:pt idx="8">
                  <c:v>1798.5009999999995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6.0129226778854357E-2</c:v>
                </c:pt>
                <c:pt idx="1">
                  <c:v>8.7978790067080384E-2</c:v>
                </c:pt>
                <c:pt idx="2">
                  <c:v>8.6920685316753427E-2</c:v>
                </c:pt>
                <c:pt idx="3">
                  <c:v>9.7799315211611948E-2</c:v>
                </c:pt>
                <c:pt idx="4">
                  <c:v>0.10382195131880162</c:v>
                </c:pt>
                <c:pt idx="5">
                  <c:v>0.10304201449971674</c:v>
                </c:pt>
                <c:pt idx="6">
                  <c:v>0.10339835977877271</c:v>
                </c:pt>
                <c:pt idx="7">
                  <c:v>0.10457538769691228</c:v>
                </c:pt>
                <c:pt idx="8">
                  <c:v>0.10606890834238869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2.7450649511892982</c:v>
                </c:pt>
                <c:pt idx="2">
                  <c:v>1.380545255188804</c:v>
                </c:pt>
                <c:pt idx="3">
                  <c:v>3.239729139055862</c:v>
                </c:pt>
                <c:pt idx="4">
                  <c:v>37.630070118847598</c:v>
                </c:pt>
                <c:pt idx="5">
                  <c:v>58.835122565040763</c:v>
                </c:pt>
                <c:pt idx="7">
                  <c:v>40.400188508745799</c:v>
                </c:pt>
                <c:pt idx="8">
                  <c:v>2.0997985921467501</c:v>
                </c:pt>
                <c:pt idx="9">
                  <c:v>0</c:v>
                </c:pt>
                <c:pt idx="10">
                  <c:v>2.0954197068874598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7.3653393454339646</c:v>
                </c:pt>
                <c:pt idx="4" formatCode="#,##0">
                  <c:v>37.630070118847598</c:v>
                </c:pt>
                <c:pt idx="5" formatCode="#,##0">
                  <c:v>58.835122565040763</c:v>
                </c:pt>
                <c:pt idx="6" formatCode="#,##0">
                  <c:v>42.499987100892547</c:v>
                </c:pt>
                <c:pt idx="10" formatCode="#,##0">
                  <c:v>2.0954197068874598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139</c:v>
                </c:pt>
                <c:pt idx="1">
                  <c:v>180</c:v>
                </c:pt>
                <c:pt idx="2">
                  <c:v>207</c:v>
                </c:pt>
                <c:pt idx="3">
                  <c:v>239</c:v>
                </c:pt>
                <c:pt idx="4">
                  <c:v>283</c:v>
                </c:pt>
                <c:pt idx="5">
                  <c:v>304</c:v>
                </c:pt>
                <c:pt idx="6">
                  <c:v>318</c:v>
                </c:pt>
                <c:pt idx="7">
                  <c:v>354</c:v>
                </c:pt>
                <c:pt idx="8">
                  <c:v>392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117961.28599467989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12512.02483212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247968.99000000002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247807.19400000002</c:v>
                </c:pt>
                <c:pt idx="1">
                  <c:v>161.79599999999999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9253.3048321200004</c:v>
                </c:pt>
                <c:pt idx="1">
                  <c:v>3258.72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排出量比較シート!$DN$21:$DN$50</c:f>
              <c:numCache>
                <c:formatCode>0.0%;;</c:formatCode>
                <c:ptCount val="30"/>
                <c:pt idx="0">
                  <c:v>0.48</c:v>
                </c:pt>
                <c:pt idx="1">
                  <c:v>7.0000000000000007E-2</c:v>
                </c:pt>
                <c:pt idx="2">
                  <c:v>0</c:v>
                </c:pt>
                <c:pt idx="3">
                  <c:v>1</c:v>
                </c:pt>
                <c:pt idx="4">
                  <c:v>0</c:v>
                </c:pt>
                <c:pt idx="5">
                  <c:v>1</c:v>
                </c:pt>
                <c:pt idx="6">
                  <c:v>1</c:v>
                </c:pt>
                <c:pt idx="7">
                  <c:v>0</c:v>
                </c:pt>
                <c:pt idx="8">
                  <c:v>1</c:v>
                </c:pt>
                <c:pt idx="9">
                  <c:v>0</c:v>
                </c:pt>
                <c:pt idx="10">
                  <c:v>0.99</c:v>
                </c:pt>
                <c:pt idx="11">
                  <c:v>1</c:v>
                </c:pt>
                <c:pt idx="12">
                  <c:v>0.45</c:v>
                </c:pt>
                <c:pt idx="13">
                  <c:v>1</c:v>
                </c:pt>
                <c:pt idx="14">
                  <c:v>1</c:v>
                </c:pt>
                <c:pt idx="15">
                  <c:v>0.01</c:v>
                </c:pt>
                <c:pt idx="16">
                  <c:v>0.89</c:v>
                </c:pt>
                <c:pt idx="17">
                  <c:v>0</c:v>
                </c:pt>
                <c:pt idx="18">
                  <c:v>1</c:v>
                </c:pt>
                <c:pt idx="19">
                  <c:v>0.46</c:v>
                </c:pt>
                <c:pt idx="20">
                  <c:v>1</c:v>
                </c:pt>
                <c:pt idx="21">
                  <c:v>0.92</c:v>
                </c:pt>
                <c:pt idx="22">
                  <c:v>1</c:v>
                </c:pt>
                <c:pt idx="23">
                  <c:v>1</c:v>
                </c:pt>
                <c:pt idx="24">
                  <c:v>1</c:v>
                </c:pt>
                <c:pt idx="25">
                  <c:v>0.46</c:v>
                </c:pt>
                <c:pt idx="26">
                  <c:v>0.79</c:v>
                </c:pt>
                <c:pt idx="27">
                  <c:v>1</c:v>
                </c:pt>
                <c:pt idx="28">
                  <c:v>0.55000000000000004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排出量比較シート!$DP$21:$DP$50</c:f>
              <c:numCache>
                <c:formatCode>0.0%;;</c:formatCode>
                <c:ptCount val="30"/>
                <c:pt idx="0">
                  <c:v>0.17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0.11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排出量比較シート!$DQ$21:$DQ$50</c:f>
              <c:numCache>
                <c:formatCode>0.0%;;</c:formatCode>
                <c:ptCount val="30"/>
                <c:pt idx="0">
                  <c:v>0.34</c:v>
                </c:pt>
                <c:pt idx="1">
                  <c:v>0.93</c:v>
                </c:pt>
                <c:pt idx="2">
                  <c:v>1</c:v>
                </c:pt>
                <c:pt idx="3">
                  <c:v>0</c:v>
                </c:pt>
                <c:pt idx="4">
                  <c:v>0</c:v>
                </c:pt>
                <c:pt idx="5">
                  <c:v>0</c:v>
                </c:pt>
                <c:pt idx="6">
                  <c:v>0</c:v>
                </c:pt>
                <c:pt idx="7">
                  <c:v>1</c:v>
                </c:pt>
                <c:pt idx="8">
                  <c:v>0</c:v>
                </c:pt>
                <c:pt idx="9">
                  <c:v>1</c:v>
                </c:pt>
                <c:pt idx="10">
                  <c:v>0.01</c:v>
                </c:pt>
                <c:pt idx="11">
                  <c:v>0</c:v>
                </c:pt>
                <c:pt idx="12">
                  <c:v>0.55000000000000004</c:v>
                </c:pt>
                <c:pt idx="13">
                  <c:v>0</c:v>
                </c:pt>
                <c:pt idx="14">
                  <c:v>0</c:v>
                </c:pt>
                <c:pt idx="15">
                  <c:v>0</c:v>
                </c:pt>
                <c:pt idx="16">
                  <c:v>0</c:v>
                </c:pt>
                <c:pt idx="17">
                  <c:v>0</c:v>
                </c:pt>
                <c:pt idx="18">
                  <c:v>0</c:v>
                </c:pt>
                <c:pt idx="19">
                  <c:v>0</c:v>
                </c:pt>
                <c:pt idx="20">
                  <c:v>0</c:v>
                </c:pt>
                <c:pt idx="21">
                  <c:v>0.08</c:v>
                </c:pt>
                <c:pt idx="22">
                  <c:v>0</c:v>
                </c:pt>
                <c:pt idx="23">
                  <c:v>0</c:v>
                </c:pt>
                <c:pt idx="24">
                  <c:v>0</c:v>
                </c:pt>
                <c:pt idx="25">
                  <c:v>0.54</c:v>
                </c:pt>
                <c:pt idx="26">
                  <c:v>0.21</c:v>
                </c:pt>
                <c:pt idx="27">
                  <c:v>0</c:v>
                </c:pt>
                <c:pt idx="28">
                  <c:v>0.45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0.99</c:v>
                </c:pt>
                <c:pt idx="16">
                  <c:v>0</c:v>
                </c:pt>
                <c:pt idx="17">
                  <c:v>0</c:v>
                </c:pt>
                <c:pt idx="18">
                  <c:v>0</c:v>
                </c:pt>
                <c:pt idx="19">
                  <c:v>0.54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排出量比較シート!$DF$21:$DF$50</c:f>
              <c:numCache>
                <c:formatCode>#,##0;;</c:formatCode>
                <c:ptCount val="30"/>
                <c:pt idx="0">
                  <c:v>3</c:v>
                </c:pt>
                <c:pt idx="1">
                  <c:v>1</c:v>
                </c:pt>
                <c:pt idx="2">
                  <c:v>0</c:v>
                </c:pt>
                <c:pt idx="3">
                  <c:v>9</c:v>
                </c:pt>
                <c:pt idx="4">
                  <c:v>0</c:v>
                </c:pt>
                <c:pt idx="5">
                  <c:v>3</c:v>
                </c:pt>
                <c:pt idx="6">
                  <c:v>7</c:v>
                </c:pt>
                <c:pt idx="7">
                  <c:v>0</c:v>
                </c:pt>
                <c:pt idx="8">
                  <c:v>4</c:v>
                </c:pt>
                <c:pt idx="9">
                  <c:v>0</c:v>
                </c:pt>
                <c:pt idx="10">
                  <c:v>2</c:v>
                </c:pt>
                <c:pt idx="11">
                  <c:v>7</c:v>
                </c:pt>
                <c:pt idx="12">
                  <c:v>5</c:v>
                </c:pt>
                <c:pt idx="13">
                  <c:v>3</c:v>
                </c:pt>
                <c:pt idx="14">
                  <c:v>9</c:v>
                </c:pt>
                <c:pt idx="15">
                  <c:v>1</c:v>
                </c:pt>
                <c:pt idx="16">
                  <c:v>6</c:v>
                </c:pt>
                <c:pt idx="17">
                  <c:v>0</c:v>
                </c:pt>
                <c:pt idx="18">
                  <c:v>3</c:v>
                </c:pt>
                <c:pt idx="19">
                  <c:v>2</c:v>
                </c:pt>
                <c:pt idx="20">
                  <c:v>1</c:v>
                </c:pt>
                <c:pt idx="21">
                  <c:v>1</c:v>
                </c:pt>
                <c:pt idx="22">
                  <c:v>1</c:v>
                </c:pt>
                <c:pt idx="23">
                  <c:v>4</c:v>
                </c:pt>
                <c:pt idx="24">
                  <c:v>10</c:v>
                </c:pt>
                <c:pt idx="25">
                  <c:v>1</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排出量比較シート!$DH$21:$DH$50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排出量比較シート!$DI$21:$DI$50</c:f>
              <c:numCache>
                <c:formatCode>#,##0;;</c:formatCode>
                <c:ptCount val="30"/>
                <c:pt idx="0">
                  <c:v>1</c:v>
                </c:pt>
                <c:pt idx="1">
                  <c:v>3</c:v>
                </c:pt>
                <c:pt idx="2">
                  <c:v>1</c:v>
                </c:pt>
                <c:pt idx="3">
                  <c:v>0</c:v>
                </c:pt>
                <c:pt idx="4">
                  <c:v>0</c:v>
                </c:pt>
                <c:pt idx="5">
                  <c:v>0</c:v>
                </c:pt>
                <c:pt idx="6">
                  <c:v>0</c:v>
                </c:pt>
                <c:pt idx="7">
                  <c:v>1</c:v>
                </c:pt>
                <c:pt idx="8">
                  <c:v>0</c:v>
                </c:pt>
                <c:pt idx="9">
                  <c:v>1</c:v>
                </c:pt>
                <c:pt idx="10">
                  <c:v>1</c:v>
                </c:pt>
                <c:pt idx="11">
                  <c:v>0</c:v>
                </c:pt>
                <c:pt idx="12">
                  <c:v>2</c:v>
                </c:pt>
                <c:pt idx="13">
                  <c:v>0</c:v>
                </c:pt>
                <c:pt idx="14">
                  <c:v>1</c:v>
                </c:pt>
                <c:pt idx="15">
                  <c:v>0</c:v>
                </c:pt>
                <c:pt idx="16">
                  <c:v>0</c:v>
                </c:pt>
                <c:pt idx="17">
                  <c:v>0</c:v>
                </c:pt>
                <c:pt idx="18">
                  <c:v>0</c:v>
                </c:pt>
                <c:pt idx="19">
                  <c:v>0</c:v>
                </c:pt>
                <c:pt idx="20">
                  <c:v>0</c:v>
                </c:pt>
                <c:pt idx="21">
                  <c:v>2</c:v>
                </c:pt>
                <c:pt idx="22">
                  <c:v>0</c:v>
                </c:pt>
                <c:pt idx="23">
                  <c:v>0</c:v>
                </c:pt>
                <c:pt idx="24">
                  <c:v>0</c:v>
                </c:pt>
                <c:pt idx="25">
                  <c:v>1</c:v>
                </c:pt>
                <c:pt idx="26">
                  <c:v>1</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排出量比較シート!$DL$21:$DL$50</c:f>
              <c:numCache>
                <c:formatCode>#,##0;;</c:formatCode>
                <c:ptCount val="30"/>
                <c:pt idx="0">
                  <c:v>5</c:v>
                </c:pt>
                <c:pt idx="1">
                  <c:v>4</c:v>
                </c:pt>
                <c:pt idx="2">
                  <c:v>1</c:v>
                </c:pt>
                <c:pt idx="3">
                  <c:v>9</c:v>
                </c:pt>
                <c:pt idx="4">
                  <c:v>0</c:v>
                </c:pt>
                <c:pt idx="5">
                  <c:v>3</c:v>
                </c:pt>
                <c:pt idx="6">
                  <c:v>7</c:v>
                </c:pt>
                <c:pt idx="7">
                  <c:v>1</c:v>
                </c:pt>
                <c:pt idx="8">
                  <c:v>4</c:v>
                </c:pt>
                <c:pt idx="9">
                  <c:v>1</c:v>
                </c:pt>
                <c:pt idx="10">
                  <c:v>3</c:v>
                </c:pt>
                <c:pt idx="11">
                  <c:v>7</c:v>
                </c:pt>
                <c:pt idx="12">
                  <c:v>7</c:v>
                </c:pt>
                <c:pt idx="13">
                  <c:v>3</c:v>
                </c:pt>
                <c:pt idx="14">
                  <c:v>10</c:v>
                </c:pt>
                <c:pt idx="15">
                  <c:v>2</c:v>
                </c:pt>
                <c:pt idx="16">
                  <c:v>7</c:v>
                </c:pt>
                <c:pt idx="17">
                  <c:v>0</c:v>
                </c:pt>
                <c:pt idx="18">
                  <c:v>3</c:v>
                </c:pt>
                <c:pt idx="19">
                  <c:v>3</c:v>
                </c:pt>
                <c:pt idx="20">
                  <c:v>1</c:v>
                </c:pt>
                <c:pt idx="21">
                  <c:v>3</c:v>
                </c:pt>
                <c:pt idx="22">
                  <c:v>1</c:v>
                </c:pt>
                <c:pt idx="23">
                  <c:v>4</c:v>
                </c:pt>
                <c:pt idx="24">
                  <c:v>10</c:v>
                </c:pt>
                <c:pt idx="25">
                  <c:v>2</c:v>
                </c:pt>
                <c:pt idx="26">
                  <c:v>2</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排出量比較シート!$CX$21:$CX$50</c:f>
              <c:numCache>
                <c:formatCode>[=0]#;[&lt;1]0.00;#,##0</c:formatCode>
                <c:ptCount val="30"/>
                <c:pt idx="0">
                  <c:v>14.089</c:v>
                </c:pt>
                <c:pt idx="1">
                  <c:v>3.4660000000000002</c:v>
                </c:pt>
                <c:pt idx="2">
                  <c:v>0</c:v>
                </c:pt>
                <c:pt idx="3">
                  <c:v>139.369</c:v>
                </c:pt>
                <c:pt idx="4">
                  <c:v>0</c:v>
                </c:pt>
                <c:pt idx="5">
                  <c:v>20.785</c:v>
                </c:pt>
                <c:pt idx="6">
                  <c:v>62.280999999999999</c:v>
                </c:pt>
                <c:pt idx="7">
                  <c:v>0</c:v>
                </c:pt>
                <c:pt idx="8">
                  <c:v>20.838000000000001</c:v>
                </c:pt>
                <c:pt idx="9">
                  <c:v>0</c:v>
                </c:pt>
                <c:pt idx="10">
                  <c:v>150.453</c:v>
                </c:pt>
                <c:pt idx="11">
                  <c:v>61.902999999999999</c:v>
                </c:pt>
                <c:pt idx="12">
                  <c:v>23.186</c:v>
                </c:pt>
                <c:pt idx="13">
                  <c:v>35.289000000000001</c:v>
                </c:pt>
                <c:pt idx="14">
                  <c:v>2338.7550000000001</c:v>
                </c:pt>
                <c:pt idx="15">
                  <c:v>5.5190000000000001</c:v>
                </c:pt>
                <c:pt idx="16">
                  <c:v>68.534000000000006</c:v>
                </c:pt>
                <c:pt idx="17">
                  <c:v>0</c:v>
                </c:pt>
                <c:pt idx="18">
                  <c:v>18.323</c:v>
                </c:pt>
                <c:pt idx="19">
                  <c:v>241.40600000000001</c:v>
                </c:pt>
                <c:pt idx="20">
                  <c:v>2.1280000000000001</c:v>
                </c:pt>
                <c:pt idx="21">
                  <c:v>105.804</c:v>
                </c:pt>
                <c:pt idx="22">
                  <c:v>9.3539999999999992</c:v>
                </c:pt>
                <c:pt idx="23">
                  <c:v>30.065000000000001</c:v>
                </c:pt>
                <c:pt idx="24">
                  <c:v>44.856999999999999</c:v>
                </c:pt>
                <c:pt idx="25">
                  <c:v>4.258</c:v>
                </c:pt>
                <c:pt idx="26">
                  <c:v>13.007</c:v>
                </c:pt>
                <c:pt idx="27">
                  <c:v>10.571999999999999</c:v>
                </c:pt>
                <c:pt idx="28">
                  <c:v>4.7</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排出量比較シート!$CZ$21:$CZ$50</c:f>
              <c:numCache>
                <c:formatCode>[=0]#;[&lt;1]0.00;#,##0</c:formatCode>
                <c:ptCount val="30"/>
                <c:pt idx="0">
                  <c:v>5.0570000000000004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8.7680000000000007</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排出量比較シート!$DA$21:$DA$50</c:f>
              <c:numCache>
                <c:formatCode>[=0]#;[&lt;1]0.00;#,##0</c:formatCode>
                <c:ptCount val="30"/>
                <c:pt idx="0">
                  <c:v>10.02</c:v>
                </c:pt>
                <c:pt idx="1">
                  <c:v>48.116</c:v>
                </c:pt>
                <c:pt idx="2">
                  <c:v>3.3170000000000002</c:v>
                </c:pt>
                <c:pt idx="3">
                  <c:v>0</c:v>
                </c:pt>
                <c:pt idx="4">
                  <c:v>0</c:v>
                </c:pt>
                <c:pt idx="5">
                  <c:v>0</c:v>
                </c:pt>
                <c:pt idx="6">
                  <c:v>0</c:v>
                </c:pt>
                <c:pt idx="7">
                  <c:v>24.271999999999998</c:v>
                </c:pt>
                <c:pt idx="8">
                  <c:v>0</c:v>
                </c:pt>
                <c:pt idx="9">
                  <c:v>3.9769999999999999</c:v>
                </c:pt>
                <c:pt idx="10">
                  <c:v>2.1920000000000002</c:v>
                </c:pt>
                <c:pt idx="11">
                  <c:v>0</c:v>
                </c:pt>
                <c:pt idx="12">
                  <c:v>27.786000000000001</c:v>
                </c:pt>
                <c:pt idx="13">
                  <c:v>0</c:v>
                </c:pt>
                <c:pt idx="14">
                  <c:v>4.399</c:v>
                </c:pt>
                <c:pt idx="15">
                  <c:v>0</c:v>
                </c:pt>
                <c:pt idx="16">
                  <c:v>0</c:v>
                </c:pt>
                <c:pt idx="17">
                  <c:v>0</c:v>
                </c:pt>
                <c:pt idx="18">
                  <c:v>0</c:v>
                </c:pt>
                <c:pt idx="19">
                  <c:v>0</c:v>
                </c:pt>
                <c:pt idx="20">
                  <c:v>0</c:v>
                </c:pt>
                <c:pt idx="21">
                  <c:v>9.7469999999999999</c:v>
                </c:pt>
                <c:pt idx="22">
                  <c:v>0</c:v>
                </c:pt>
                <c:pt idx="23">
                  <c:v>0</c:v>
                </c:pt>
                <c:pt idx="24">
                  <c:v>0</c:v>
                </c:pt>
                <c:pt idx="25">
                  <c:v>5.0629999999999997</c:v>
                </c:pt>
                <c:pt idx="26">
                  <c:v>3.5110000000000001</c:v>
                </c:pt>
                <c:pt idx="27">
                  <c:v>0</c:v>
                </c:pt>
                <c:pt idx="28">
                  <c:v>3.78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790.51900000000001</c:v>
                </c:pt>
                <c:pt idx="16">
                  <c:v>0</c:v>
                </c:pt>
                <c:pt idx="17">
                  <c:v>0</c:v>
                </c:pt>
                <c:pt idx="18">
                  <c:v>0</c:v>
                </c:pt>
                <c:pt idx="19">
                  <c:v>278.089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排出量比較シート!$DD$21:$DD$50</c:f>
              <c:numCache>
                <c:formatCode>[=0]#;[&lt;1]0.00;#,##0</c:formatCode>
                <c:ptCount val="30"/>
                <c:pt idx="0">
                  <c:v>29.166</c:v>
                </c:pt>
                <c:pt idx="1">
                  <c:v>51.582000000000001</c:v>
                </c:pt>
                <c:pt idx="2">
                  <c:v>3.3170000000000002</c:v>
                </c:pt>
                <c:pt idx="3">
                  <c:v>139.369</c:v>
                </c:pt>
                <c:pt idx="4">
                  <c:v>0</c:v>
                </c:pt>
                <c:pt idx="5">
                  <c:v>20.785</c:v>
                </c:pt>
                <c:pt idx="6">
                  <c:v>62.280999999999999</c:v>
                </c:pt>
                <c:pt idx="7">
                  <c:v>24.271999999999998</c:v>
                </c:pt>
                <c:pt idx="8">
                  <c:v>20.838000000000001</c:v>
                </c:pt>
                <c:pt idx="9">
                  <c:v>3.9769999999999999</c:v>
                </c:pt>
                <c:pt idx="10">
                  <c:v>152.64500000000001</c:v>
                </c:pt>
                <c:pt idx="11">
                  <c:v>61.902999999999999</c:v>
                </c:pt>
                <c:pt idx="12">
                  <c:v>50.972000000000001</c:v>
                </c:pt>
                <c:pt idx="13">
                  <c:v>35.289000000000001</c:v>
                </c:pt>
                <c:pt idx="14">
                  <c:v>2343.154</c:v>
                </c:pt>
                <c:pt idx="15">
                  <c:v>796.03800000000001</c:v>
                </c:pt>
                <c:pt idx="16">
                  <c:v>77.302000000000007</c:v>
                </c:pt>
                <c:pt idx="17">
                  <c:v>0</c:v>
                </c:pt>
                <c:pt idx="18">
                  <c:v>18.323</c:v>
                </c:pt>
                <c:pt idx="19">
                  <c:v>519.495</c:v>
                </c:pt>
                <c:pt idx="20">
                  <c:v>2.1280000000000001</c:v>
                </c:pt>
                <c:pt idx="21">
                  <c:v>115.551</c:v>
                </c:pt>
                <c:pt idx="22">
                  <c:v>9.3539999999999992</c:v>
                </c:pt>
                <c:pt idx="23">
                  <c:v>30.065000000000001</c:v>
                </c:pt>
                <c:pt idx="24">
                  <c:v>44.856999999999999</c:v>
                </c:pt>
                <c:pt idx="25">
                  <c:v>9.3209999999999997</c:v>
                </c:pt>
                <c:pt idx="26">
                  <c:v>16.518000000000001</c:v>
                </c:pt>
                <c:pt idx="27">
                  <c:v>10.571999999999999</c:v>
                </c:pt>
                <c:pt idx="28">
                  <c:v>8.48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排出量比較シート!$CU$21:$CU$50</c:f>
              <c:numCache>
                <c:formatCode>\(0%\);;</c:formatCode>
                <c:ptCount val="30"/>
                <c:pt idx="0">
                  <c:v>0.35162577322965471</c:v>
                </c:pt>
                <c:pt idx="1">
                  <c:v>0.64296532016559227</c:v>
                </c:pt>
                <c:pt idx="2">
                  <c:v>9.1833389740108129E-2</c:v>
                </c:pt>
                <c:pt idx="3">
                  <c:v>0</c:v>
                </c:pt>
                <c:pt idx="4">
                  <c:v>0</c:v>
                </c:pt>
                <c:pt idx="5">
                  <c:v>0</c:v>
                </c:pt>
                <c:pt idx="6">
                  <c:v>0</c:v>
                </c:pt>
                <c:pt idx="7">
                  <c:v>0.93347046792300348</c:v>
                </c:pt>
                <c:pt idx="8">
                  <c:v>0</c:v>
                </c:pt>
                <c:pt idx="9">
                  <c:v>0.21487511064163836</c:v>
                </c:pt>
                <c:pt idx="10">
                  <c:v>8.0110056249981951E-2</c:v>
                </c:pt>
                <c:pt idx="11">
                  <c:v>0</c:v>
                </c:pt>
                <c:pt idx="12">
                  <c:v>1</c:v>
                </c:pt>
                <c:pt idx="13">
                  <c:v>0</c:v>
                </c:pt>
                <c:pt idx="14">
                  <c:v>0.10992587180157942</c:v>
                </c:pt>
                <c:pt idx="15">
                  <c:v>0</c:v>
                </c:pt>
                <c:pt idx="16">
                  <c:v>0</c:v>
                </c:pt>
                <c:pt idx="17">
                  <c:v>0</c:v>
                </c:pt>
                <c:pt idx="18">
                  <c:v>0</c:v>
                </c:pt>
                <c:pt idx="19">
                  <c:v>0</c:v>
                </c:pt>
                <c:pt idx="20">
                  <c:v>0</c:v>
                </c:pt>
                <c:pt idx="21">
                  <c:v>0.17539460824538197</c:v>
                </c:pt>
                <c:pt idx="22">
                  <c:v>0</c:v>
                </c:pt>
                <c:pt idx="23">
                  <c:v>0</c:v>
                </c:pt>
                <c:pt idx="24">
                  <c:v>0</c:v>
                </c:pt>
                <c:pt idx="25">
                  <c:v>0.16262671446554283</c:v>
                </c:pt>
                <c:pt idx="26">
                  <c:v>0.12202022501960391</c:v>
                </c:pt>
                <c:pt idx="27">
                  <c:v>0</c:v>
                </c:pt>
                <c:pt idx="28">
                  <c:v>0.14037768328508846</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排出量比較シート!$CM$21:$CM$50</c:f>
              <c:numCache>
                <c:formatCode>\(0%\);;</c:formatCode>
                <c:ptCount val="30"/>
                <c:pt idx="0">
                  <c:v>0.22281179148046229</c:v>
                </c:pt>
                <c:pt idx="1">
                  <c:v>7.4619535773608525E-2</c:v>
                </c:pt>
                <c:pt idx="2">
                  <c:v>0</c:v>
                </c:pt>
                <c:pt idx="3">
                  <c:v>0.70572076322643751</c:v>
                </c:pt>
                <c:pt idx="4">
                  <c:v>0</c:v>
                </c:pt>
                <c:pt idx="5">
                  <c:v>0.46216541758160024</c:v>
                </c:pt>
                <c:pt idx="6">
                  <c:v>0.5648815678885527</c:v>
                </c:pt>
                <c:pt idx="7">
                  <c:v>0</c:v>
                </c:pt>
                <c:pt idx="8">
                  <c:v>0.23406802254559581</c:v>
                </c:pt>
                <c:pt idx="9">
                  <c:v>0</c:v>
                </c:pt>
                <c:pt idx="10">
                  <c:v>0.85001398992708688</c:v>
                </c:pt>
                <c:pt idx="11">
                  <c:v>0.5015658770576753</c:v>
                </c:pt>
                <c:pt idx="12">
                  <c:v>0.87983122646282075</c:v>
                </c:pt>
                <c:pt idx="13">
                  <c:v>6.5665355563774813E-2</c:v>
                </c:pt>
                <c:pt idx="14">
                  <c:v>1</c:v>
                </c:pt>
                <c:pt idx="15">
                  <c:v>4.7723135877529785E-3</c:v>
                </c:pt>
                <c:pt idx="16">
                  <c:v>1</c:v>
                </c:pt>
                <c:pt idx="17">
                  <c:v>0</c:v>
                </c:pt>
                <c:pt idx="18">
                  <c:v>9.6368553627355025E-2</c:v>
                </c:pt>
                <c:pt idx="19">
                  <c:v>1</c:v>
                </c:pt>
                <c:pt idx="20">
                  <c:v>1.6590305749106943E-2</c:v>
                </c:pt>
                <c:pt idx="21">
                  <c:v>1</c:v>
                </c:pt>
                <c:pt idx="22">
                  <c:v>0.15625139399898191</c:v>
                </c:pt>
                <c:pt idx="23">
                  <c:v>0.26648778909192455</c:v>
                </c:pt>
                <c:pt idx="24">
                  <c:v>0.50272748589853444</c:v>
                </c:pt>
                <c:pt idx="25">
                  <c:v>3.6530204841233767E-2</c:v>
                </c:pt>
                <c:pt idx="26">
                  <c:v>0.33057645112308393</c:v>
                </c:pt>
                <c:pt idx="27">
                  <c:v>0.28425903001332364</c:v>
                </c:pt>
                <c:pt idx="28">
                  <c:v>0.24635163333171342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排出量比較シート!$BV$21:$BV$50</c:f>
              <c:numCache>
                <c:formatCode>0%</c:formatCode>
                <c:ptCount val="30"/>
                <c:pt idx="0">
                  <c:v>0.4172390221668274</c:v>
                </c:pt>
                <c:pt idx="1">
                  <c:v>0.19517050353297608</c:v>
                </c:pt>
                <c:pt idx="2">
                  <c:v>0.19471046870402539</c:v>
                </c:pt>
                <c:pt idx="3">
                  <c:v>0.61943897551484794</c:v>
                </c:pt>
                <c:pt idx="4">
                  <c:v>0.16435025829887193</c:v>
                </c:pt>
                <c:pt idx="5">
                  <c:v>0.29911460125389389</c:v>
                </c:pt>
                <c:pt idx="6">
                  <c:v>0.51219520998577261</c:v>
                </c:pt>
                <c:pt idx="7">
                  <c:v>6.157224646364997E-2</c:v>
                </c:pt>
                <c:pt idx="8">
                  <c:v>0.43328847912313967</c:v>
                </c:pt>
                <c:pt idx="9">
                  <c:v>0.26047738977988111</c:v>
                </c:pt>
                <c:pt idx="10">
                  <c:v>0.63994600094065179</c:v>
                </c:pt>
                <c:pt idx="11">
                  <c:v>0.5359674367835312</c:v>
                </c:pt>
                <c:pt idx="12">
                  <c:v>0.2168757735518301</c:v>
                </c:pt>
                <c:pt idx="13">
                  <c:v>0.82032447860407942</c:v>
                </c:pt>
                <c:pt idx="14">
                  <c:v>0.84758270683840653</c:v>
                </c:pt>
                <c:pt idx="15">
                  <c:v>0.89811936712855711</c:v>
                </c:pt>
                <c:pt idx="16">
                  <c:v>0.27019583252479823</c:v>
                </c:pt>
                <c:pt idx="17">
                  <c:v>0.36668486980680731</c:v>
                </c:pt>
                <c:pt idx="18">
                  <c:v>0.58081358605805722</c:v>
                </c:pt>
                <c:pt idx="19">
                  <c:v>0.44801331597842947</c:v>
                </c:pt>
                <c:pt idx="20">
                  <c:v>0.53245044466564084</c:v>
                </c:pt>
                <c:pt idx="21">
                  <c:v>0.23221997372527492</c:v>
                </c:pt>
                <c:pt idx="22">
                  <c:v>0.34853572490627721</c:v>
                </c:pt>
                <c:pt idx="23">
                  <c:v>0.47894289914281424</c:v>
                </c:pt>
                <c:pt idx="24">
                  <c:v>0.4965095427819155</c:v>
                </c:pt>
                <c:pt idx="25">
                  <c:v>0.50828721981159874</c:v>
                </c:pt>
                <c:pt idx="26">
                  <c:v>0.26029668315458987</c:v>
                </c:pt>
                <c:pt idx="27">
                  <c:v>0.22585549021574944</c:v>
                </c:pt>
                <c:pt idx="28">
                  <c:v>0.15756044997009447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排出量比較シート!$BZ$21:$BZ$50</c:f>
              <c:numCache>
                <c:formatCode>0%</c:formatCode>
                <c:ptCount val="30"/>
                <c:pt idx="0">
                  <c:v>0.13836685067489154</c:v>
                </c:pt>
                <c:pt idx="1">
                  <c:v>0.31444169915409081</c:v>
                </c:pt>
                <c:pt idx="2">
                  <c:v>0.23802676652528584</c:v>
                </c:pt>
                <c:pt idx="3">
                  <c:v>0.10248650980291518</c:v>
                </c:pt>
                <c:pt idx="4">
                  <c:v>0.29597983118453863</c:v>
                </c:pt>
                <c:pt idx="5">
                  <c:v>0.16541132874728057</c:v>
                </c:pt>
                <c:pt idx="6">
                  <c:v>0.11314841747559466</c:v>
                </c:pt>
                <c:pt idx="7">
                  <c:v>0.2334924901434261</c:v>
                </c:pt>
                <c:pt idx="8">
                  <c:v>0.14721973474045605</c:v>
                </c:pt>
                <c:pt idx="9">
                  <c:v>0.15674230598785824</c:v>
                </c:pt>
                <c:pt idx="10">
                  <c:v>9.8928645821628608E-2</c:v>
                </c:pt>
                <c:pt idx="11">
                  <c:v>9.9930139497133655E-2</c:v>
                </c:pt>
                <c:pt idx="12">
                  <c:v>0.17271642455525826</c:v>
                </c:pt>
                <c:pt idx="13">
                  <c:v>3.7632659520231565E-2</c:v>
                </c:pt>
                <c:pt idx="14">
                  <c:v>5.0891752483975664E-2</c:v>
                </c:pt>
                <c:pt idx="15">
                  <c:v>1.6172028786793823E-2</c:v>
                </c:pt>
                <c:pt idx="16">
                  <c:v>0.16337346442601947</c:v>
                </c:pt>
                <c:pt idx="17">
                  <c:v>0.12986745197422458</c:v>
                </c:pt>
                <c:pt idx="18">
                  <c:v>9.5713901343148139E-2</c:v>
                </c:pt>
                <c:pt idx="19">
                  <c:v>9.040042679921928E-2</c:v>
                </c:pt>
                <c:pt idx="20">
                  <c:v>8.7290413010231702E-2</c:v>
                </c:pt>
                <c:pt idx="21">
                  <c:v>0.25779848707891273</c:v>
                </c:pt>
                <c:pt idx="22">
                  <c:v>0.14042011182318107</c:v>
                </c:pt>
                <c:pt idx="23">
                  <c:v>0.11056489994594278</c:v>
                </c:pt>
                <c:pt idx="24">
                  <c:v>0.11834657231190476</c:v>
                </c:pt>
                <c:pt idx="25">
                  <c:v>0.13575995326745113</c:v>
                </c:pt>
                <c:pt idx="26">
                  <c:v>0.19035417862526327</c:v>
                </c:pt>
                <c:pt idx="27">
                  <c:v>0.193120374492286</c:v>
                </c:pt>
                <c:pt idx="28">
                  <c:v>0.22238143562363946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排出量比較シート!$CA$21:$CA$50</c:f>
              <c:numCache>
                <c:formatCode>0%</c:formatCode>
                <c:ptCount val="30"/>
                <c:pt idx="0">
                  <c:v>0.15569922370156883</c:v>
                </c:pt>
                <c:pt idx="1">
                  <c:v>0.18172526708544542</c:v>
                </c:pt>
                <c:pt idx="2">
                  <c:v>0.20336668221570406</c:v>
                </c:pt>
                <c:pt idx="3">
                  <c:v>0.12875428625187679</c:v>
                </c:pt>
                <c:pt idx="4">
                  <c:v>0.19732503636734292</c:v>
                </c:pt>
                <c:pt idx="5">
                  <c:v>0.16025232073031398</c:v>
                </c:pt>
                <c:pt idx="6">
                  <c:v>0.15231352373764784</c:v>
                </c:pt>
                <c:pt idx="7">
                  <c:v>0.37713706869049979</c:v>
                </c:pt>
                <c:pt idx="8">
                  <c:v>0.14971911672689533</c:v>
                </c:pt>
                <c:pt idx="9">
                  <c:v>0.17429453965847022</c:v>
                </c:pt>
                <c:pt idx="10">
                  <c:v>0.10719210311013891</c:v>
                </c:pt>
                <c:pt idx="11">
                  <c:v>0.13008054159881258</c:v>
                </c:pt>
                <c:pt idx="12">
                  <c:v>0.19391513196421994</c:v>
                </c:pt>
                <c:pt idx="13">
                  <c:v>4.0730129709939812E-2</c:v>
                </c:pt>
                <c:pt idx="14">
                  <c:v>4.7807935968491699E-2</c:v>
                </c:pt>
                <c:pt idx="15">
                  <c:v>1.924456962942787E-2</c:v>
                </c:pt>
                <c:pt idx="16">
                  <c:v>0.23219436144914724</c:v>
                </c:pt>
                <c:pt idx="17">
                  <c:v>0.24534487133484606</c:v>
                </c:pt>
                <c:pt idx="18">
                  <c:v>0.11943905625728796</c:v>
                </c:pt>
                <c:pt idx="19">
                  <c:v>0.10292911389105321</c:v>
                </c:pt>
                <c:pt idx="20">
                  <c:v>9.3537521541846871E-2</c:v>
                </c:pt>
                <c:pt idx="21">
                  <c:v>0.29210293732831349</c:v>
                </c:pt>
                <c:pt idx="22">
                  <c:v>0.19680464462064629</c:v>
                </c:pt>
                <c:pt idx="23">
                  <c:v>0.20832118965482449</c:v>
                </c:pt>
                <c:pt idx="24">
                  <c:v>0.17174448588148183</c:v>
                </c:pt>
                <c:pt idx="25">
                  <c:v>0.14005048514012725</c:v>
                </c:pt>
                <c:pt idx="26">
                  <c:v>0.24136669145305303</c:v>
                </c:pt>
                <c:pt idx="27">
                  <c:v>0.25271189438417835</c:v>
                </c:pt>
                <c:pt idx="28">
                  <c:v>0.1873808693118601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排出量比較シート!$CB$21:$CB$50</c:f>
              <c:numCache>
                <c:formatCode>0%</c:formatCode>
                <c:ptCount val="30"/>
                <c:pt idx="0">
                  <c:v>0.27109089033924827</c:v>
                </c:pt>
                <c:pt idx="1">
                  <c:v>0.29416114103420465</c:v>
                </c:pt>
                <c:pt idx="2">
                  <c:v>0.33347900041608108</c:v>
                </c:pt>
                <c:pt idx="3">
                  <c:v>0.14932022843036</c:v>
                </c:pt>
                <c:pt idx="4">
                  <c:v>0.34234487414924658</c:v>
                </c:pt>
                <c:pt idx="5">
                  <c:v>0.35801671886747077</c:v>
                </c:pt>
                <c:pt idx="6">
                  <c:v>0.1967986356381789</c:v>
                </c:pt>
                <c:pt idx="7">
                  <c:v>0.30808375276646438</c:v>
                </c:pt>
                <c:pt idx="8">
                  <c:v>0.2565955648624591</c:v>
                </c:pt>
                <c:pt idx="9">
                  <c:v>0.40848576457379043</c:v>
                </c:pt>
                <c:pt idx="10">
                  <c:v>0.14536162178644729</c:v>
                </c:pt>
                <c:pt idx="11">
                  <c:v>0.2183097633924459</c:v>
                </c:pt>
                <c:pt idx="12">
                  <c:v>0.38721875118774496</c:v>
                </c:pt>
                <c:pt idx="13">
                  <c:v>9.6946832137148428E-2</c:v>
                </c:pt>
                <c:pt idx="14">
                  <c:v>5.3717604709126003E-2</c:v>
                </c:pt>
                <c:pt idx="15">
                  <c:v>6.3387511348569084E-2</c:v>
                </c:pt>
                <c:pt idx="16">
                  <c:v>0.3182121364875799</c:v>
                </c:pt>
                <c:pt idx="17">
                  <c:v>0.25005018245110089</c:v>
                </c:pt>
                <c:pt idx="18">
                  <c:v>0.19502452315547125</c:v>
                </c:pt>
                <c:pt idx="19">
                  <c:v>0.34869004227890454</c:v>
                </c:pt>
                <c:pt idx="20">
                  <c:v>0.27389079983096543</c:v>
                </c:pt>
                <c:pt idx="21">
                  <c:v>0.21536086512074737</c:v>
                </c:pt>
                <c:pt idx="22">
                  <c:v>0.29231240309453077</c:v>
                </c:pt>
                <c:pt idx="23">
                  <c:v>0.19148242410268485</c:v>
                </c:pt>
                <c:pt idx="24">
                  <c:v>0.19329356700025943</c:v>
                </c:pt>
                <c:pt idx="25">
                  <c:v>0.20366015856477562</c:v>
                </c:pt>
                <c:pt idx="26">
                  <c:v>0.29585490425891559</c:v>
                </c:pt>
                <c:pt idx="27">
                  <c:v>0.31006387249291428</c:v>
                </c:pt>
                <c:pt idx="28">
                  <c:v>0.4103585924806088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排出量比較シート!$CH$21:$CH$50</c:f>
              <c:numCache>
                <c:formatCode>0%</c:formatCode>
                <c:ptCount val="30"/>
                <c:pt idx="0">
                  <c:v>1.7604013117463988E-2</c:v>
                </c:pt>
                <c:pt idx="1">
                  <c:v>1.4501389193283047E-2</c:v>
                </c:pt>
                <c:pt idx="2">
                  <c:v>3.0417082138903616E-2</c:v>
                </c:pt>
                <c:pt idx="3">
                  <c:v>0</c:v>
                </c:pt>
                <c:pt idx="4">
                  <c:v>0</c:v>
                </c:pt>
                <c:pt idx="5">
                  <c:v>1.7205030401040856E-2</c:v>
                </c:pt>
                <c:pt idx="6">
                  <c:v>2.5544213162806105E-2</c:v>
                </c:pt>
                <c:pt idx="7">
                  <c:v>1.9714441935959816E-2</c:v>
                </c:pt>
                <c:pt idx="8">
                  <c:v>1.3177104547049734E-2</c:v>
                </c:pt>
                <c:pt idx="9">
                  <c:v>0</c:v>
                </c:pt>
                <c:pt idx="10">
                  <c:v>8.5716283411334179E-3</c:v>
                </c:pt>
                <c:pt idx="11">
                  <c:v>1.5712118728076492E-2</c:v>
                </c:pt>
                <c:pt idx="12">
                  <c:v>2.9273918740946623E-2</c:v>
                </c:pt>
                <c:pt idx="13">
                  <c:v>4.3659000286007639E-3</c:v>
                </c:pt>
                <c:pt idx="14">
                  <c:v>0</c:v>
                </c:pt>
                <c:pt idx="15">
                  <c:v>3.0765231066519996E-3</c:v>
                </c:pt>
                <c:pt idx="16">
                  <c:v>1.6024205112455149E-2</c:v>
                </c:pt>
                <c:pt idx="17">
                  <c:v>8.0526244330210699E-3</c:v>
                </c:pt>
                <c:pt idx="18">
                  <c:v>9.0089331860356177E-3</c:v>
                </c:pt>
                <c:pt idx="19">
                  <c:v>9.9671010523936041E-3</c:v>
                </c:pt>
                <c:pt idx="20">
                  <c:v>1.2830820951315047E-2</c:v>
                </c:pt>
                <c:pt idx="21">
                  <c:v>2.5177367467515278E-3</c:v>
                </c:pt>
                <c:pt idx="22">
                  <c:v>2.1927115555364741E-2</c:v>
                </c:pt>
                <c:pt idx="23">
                  <c:v>1.0688587153733817E-2</c:v>
                </c:pt>
                <c:pt idx="24">
                  <c:v>2.0105832024438598E-2</c:v>
                </c:pt>
                <c:pt idx="25">
                  <c:v>1.2242183216047187E-2</c:v>
                </c:pt>
                <c:pt idx="26">
                  <c:v>1.2127542508178263E-2</c:v>
                </c:pt>
                <c:pt idx="27">
                  <c:v>1.8248368414871846E-2</c:v>
                </c:pt>
                <c:pt idx="28">
                  <c:v>2.2318652613797219E-2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排出量比較シート!$BW$21:$BW$50</c15:sqref>
                        </c15:formulaRef>
                      </c:ext>
                    </c:extLst>
                    <c:numCache>
                      <c:formatCode>0%</c:formatCode>
                      <c:ptCount val="30"/>
                      <c:pt idx="0">
                        <c:v>0.36288613262380165</c:v>
                      </c:pt>
                      <c:pt idx="1">
                        <c:v>0.14679543480144516</c:v>
                      </c:pt>
                      <c:pt idx="2">
                        <c:v>0.14959917656713004</c:v>
                      </c:pt>
                      <c:pt idx="3">
                        <c:v>0.59757929560700052</c:v>
                      </c:pt>
                      <c:pt idx="4">
                        <c:v>0.14911587540204024</c:v>
                      </c:pt>
                      <c:pt idx="5">
                        <c:v>0.21246314331400984</c:v>
                      </c:pt>
                      <c:pt idx="6">
                        <c:v>0.48738953894632964</c:v>
                      </c:pt>
                      <c:pt idx="7">
                        <c:v>1.7500033068435179E-2</c:v>
                      </c:pt>
                      <c:pt idx="8">
                        <c:v>0.34323185569338449</c:v>
                      </c:pt>
                      <c:pt idx="9">
                        <c:v>0.18875881347620782</c:v>
                      </c:pt>
                      <c:pt idx="10">
                        <c:v>0.62416248746080294</c:v>
                      </c:pt>
                      <c:pt idx="11">
                        <c:v>0.52517467284051222</c:v>
                      </c:pt>
                      <c:pt idx="12">
                        <c:v>0.1659928330390161</c:v>
                      </c:pt>
                      <c:pt idx="13">
                        <c:v>0.7841820372659094</c:v>
                      </c:pt>
                      <c:pt idx="14">
                        <c:v>0.84405609760147171</c:v>
                      </c:pt>
                      <c:pt idx="15">
                        <c:v>0.88082099792668822</c:v>
                      </c:pt>
                      <c:pt idx="16">
                        <c:v>0.19112221116743713</c:v>
                      </c:pt>
                      <c:pt idx="17">
                        <c:v>0.22784632786759784</c:v>
                      </c:pt>
                      <c:pt idx="18">
                        <c:v>0.55290832991763994</c:v>
                      </c:pt>
                      <c:pt idx="19">
                        <c:v>0.30761208329399864</c:v>
                      </c:pt>
                      <c:pt idx="20">
                        <c:v>0.46878513483214085</c:v>
                      </c:pt>
                      <c:pt idx="21">
                        <c:v>0.17787374931932487</c:v>
                      </c:pt>
                      <c:pt idx="22">
                        <c:v>0.30998047086088726</c:v>
                      </c:pt>
                      <c:pt idx="23">
                        <c:v>0.37266970478794709</c:v>
                      </c:pt>
                      <c:pt idx="24">
                        <c:v>0.47702830426294862</c:v>
                      </c:pt>
                      <c:pt idx="25">
                        <c:v>0.42426361160085413</c:v>
                      </c:pt>
                      <c:pt idx="26">
                        <c:v>0.2057914887435548</c:v>
                      </c:pt>
                      <c:pt idx="27">
                        <c:v>0.15349691280161221</c:v>
                      </c:pt>
                      <c:pt idx="28">
                        <c:v>8.598040758934973E-2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9.4466817089896606E-3</c:v>
                      </c:pt>
                      <c:pt idx="1">
                        <c:v>1.4025106566396836E-2</c:v>
                      </c:pt>
                      <c:pt idx="2">
                        <c:v>1.6353261322878027E-2</c:v>
                      </c:pt>
                      <c:pt idx="3">
                        <c:v>4.0027243613600253E-3</c:v>
                      </c:pt>
                      <c:pt idx="4">
                        <c:v>1.4854843511830229E-2</c:v>
                      </c:pt>
                      <c:pt idx="5">
                        <c:v>1.2992618265425668E-2</c:v>
                      </c:pt>
                      <c:pt idx="6">
                        <c:v>7.7666566704389086E-3</c:v>
                      </c:pt>
                      <c:pt idx="7">
                        <c:v>1.0995488267669756E-2</c:v>
                      </c:pt>
                      <c:pt idx="8">
                        <c:v>1.0943668285979351E-2</c:v>
                      </c:pt>
                      <c:pt idx="9">
                        <c:v>8.2254540960767699E-3</c:v>
                      </c:pt>
                      <c:pt idx="10">
                        <c:v>3.5330313984759765E-3</c:v>
                      </c:pt>
                      <c:pt idx="11">
                        <c:v>5.4739000161686821E-3</c:v>
                      </c:pt>
                      <c:pt idx="12">
                        <c:v>8.0570746292935556E-3</c:v>
                      </c:pt>
                      <c:pt idx="13">
                        <c:v>3.9162706347256144E-3</c:v>
                      </c:pt>
                      <c:pt idx="14">
                        <c:v>1.7293835606864577E-3</c:v>
                      </c:pt>
                      <c:pt idx="15">
                        <c:v>1.6534652772544455E-3</c:v>
                      </c:pt>
                      <c:pt idx="16">
                        <c:v>1.4137415303688245E-2</c:v>
                      </c:pt>
                      <c:pt idx="17">
                        <c:v>1.0666486934192013E-2</c:v>
                      </c:pt>
                      <c:pt idx="18">
                        <c:v>7.1929802907370159E-3</c:v>
                      </c:pt>
                      <c:pt idx="19">
                        <c:v>7.6303360128871789E-3</c:v>
                      </c:pt>
                      <c:pt idx="20">
                        <c:v>9.3200813399632876E-3</c:v>
                      </c:pt>
                      <c:pt idx="21">
                        <c:v>1.0532741363041368E-2</c:v>
                      </c:pt>
                      <c:pt idx="22">
                        <c:v>1.2615936219569157E-2</c:v>
                      </c:pt>
                      <c:pt idx="23">
                        <c:v>1.5636212060881914E-2</c:v>
                      </c:pt>
                      <c:pt idx="24">
                        <c:v>7.0683216715563173E-3</c:v>
                      </c:pt>
                      <c:pt idx="25">
                        <c:v>8.1315647601328707E-3</c:v>
                      </c:pt>
                      <c:pt idx="26">
                        <c:v>9.6853439441168688E-3</c:v>
                      </c:pt>
                      <c:pt idx="27">
                        <c:v>1.8941819844875894E-2</c:v>
                      </c:pt>
                      <c:pt idx="28">
                        <c:v>1.2208522110016499E-2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4.4906207834036066E-2</c:v>
                      </c:pt>
                      <c:pt idx="1">
                        <c:v>3.4349962165134057E-2</c:v>
                      </c:pt>
                      <c:pt idx="2">
                        <c:v>2.8758030814017333E-2</c:v>
                      </c:pt>
                      <c:pt idx="3">
                        <c:v>1.7856955546487471E-2</c:v>
                      </c:pt>
                      <c:pt idx="4">
                        <c:v>3.7953938500144313E-4</c:v>
                      </c:pt>
                      <c:pt idx="5">
                        <c:v>7.3658839674458354E-2</c:v>
                      </c:pt>
                      <c:pt idx="6">
                        <c:v>1.7039014369004044E-2</c:v>
                      </c:pt>
                      <c:pt idx="7">
                        <c:v>3.3076725127545038E-2</c:v>
                      </c:pt>
                      <c:pt idx="8">
                        <c:v>7.9112955143775782E-2</c:v>
                      </c:pt>
                      <c:pt idx="9">
                        <c:v>6.3493122207596508E-2</c:v>
                      </c:pt>
                      <c:pt idx="10">
                        <c:v>1.2250482081372853E-2</c:v>
                      </c:pt>
                      <c:pt idx="11">
                        <c:v>5.3188639268503431E-3</c:v>
                      </c:pt>
                      <c:pt idx="12">
                        <c:v>4.2825865883520463E-2</c:v>
                      </c:pt>
                      <c:pt idx="13">
                        <c:v>3.2226170703444405E-2</c:v>
                      </c:pt>
                      <c:pt idx="14">
                        <c:v>1.7972256762482713E-3</c:v>
                      </c:pt>
                      <c:pt idx="15">
                        <c:v>1.5644903924614394E-2</c:v>
                      </c:pt>
                      <c:pt idx="16">
                        <c:v>6.4936206053672854E-2</c:v>
                      </c:pt>
                      <c:pt idx="17">
                        <c:v>0.12817205500501749</c:v>
                      </c:pt>
                      <c:pt idx="18">
                        <c:v>2.0712275849680169E-2</c:v>
                      </c:pt>
                      <c:pt idx="19">
                        <c:v>0.1327708966715436</c:v>
                      </c:pt>
                      <c:pt idx="20">
                        <c:v>5.4345228493536811E-2</c:v>
                      </c:pt>
                      <c:pt idx="21">
                        <c:v>4.3813483042908698E-2</c:v>
                      </c:pt>
                      <c:pt idx="22">
                        <c:v>2.5939317825820804E-2</c:v>
                      </c:pt>
                      <c:pt idx="23">
                        <c:v>9.0636982293985174E-2</c:v>
                      </c:pt>
                      <c:pt idx="24">
                        <c:v>1.2412916847410561E-2</c:v>
                      </c:pt>
                      <c:pt idx="25">
                        <c:v>7.5892043450611749E-2</c:v>
                      </c:pt>
                      <c:pt idx="26">
                        <c:v>4.4819850466918207E-2</c:v>
                      </c:pt>
                      <c:pt idx="27">
                        <c:v>5.3416757569261335E-2</c:v>
                      </c:pt>
                      <c:pt idx="28">
                        <c:v>5.9371520270728249E-2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0.26332821719384691</c:v>
                      </c:pt>
                      <c:pt idx="1">
                        <c:v>0.28755188283446864</c:v>
                      </c:pt>
                      <c:pt idx="2">
                        <c:v>0.31100474827639013</c:v>
                      </c:pt>
                      <c:pt idx="3">
                        <c:v>0.14429964015312699</c:v>
                      </c:pt>
                      <c:pt idx="4">
                        <c:v>0.33372052828052029</c:v>
                      </c:pt>
                      <c:pt idx="5">
                        <c:v>0.31474054323401018</c:v>
                      </c:pt>
                      <c:pt idx="6">
                        <c:v>0.18959801800989612</c:v>
                      </c:pt>
                      <c:pt idx="7">
                        <c:v>0.29430708613549827</c:v>
                      </c:pt>
                      <c:pt idx="8">
                        <c:v>0.24906587896645482</c:v>
                      </c:pt>
                      <c:pt idx="9">
                        <c:v>0.39558127173399876</c:v>
                      </c:pt>
                      <c:pt idx="10">
                        <c:v>0.13989606594369058</c:v>
                      </c:pt>
                      <c:pt idx="11">
                        <c:v>0.2117163271986538</c:v>
                      </c:pt>
                      <c:pt idx="12">
                        <c:v>0.37481056685591513</c:v>
                      </c:pt>
                      <c:pt idx="13">
                        <c:v>8.6573035152554906E-2</c:v>
                      </c:pt>
                      <c:pt idx="14">
                        <c:v>4.4199927814712277E-2</c:v>
                      </c:pt>
                      <c:pt idx="15">
                        <c:v>3.9603557354857648E-2</c:v>
                      </c:pt>
                      <c:pt idx="16">
                        <c:v>0.31033648782535961</c:v>
                      </c:pt>
                      <c:pt idx="17">
                        <c:v>0.24323878150206282</c:v>
                      </c:pt>
                      <c:pt idx="18">
                        <c:v>0.19029250823364133</c:v>
                      </c:pt>
                      <c:pt idx="19">
                        <c:v>0.23060971811290928</c:v>
                      </c:pt>
                      <c:pt idx="20">
                        <c:v>0.26761123466925929</c:v>
                      </c:pt>
                      <c:pt idx="21">
                        <c:v>0.20813896280701233</c:v>
                      </c:pt>
                      <c:pt idx="22">
                        <c:v>0.28347997545161091</c:v>
                      </c:pt>
                      <c:pt idx="23">
                        <c:v>0.18520546774363308</c:v>
                      </c:pt>
                      <c:pt idx="24">
                        <c:v>0.18507202448457363</c:v>
                      </c:pt>
                      <c:pt idx="25">
                        <c:v>0.19712283520075152</c:v>
                      </c:pt>
                      <c:pt idx="26">
                        <c:v>0.28607864945927614</c:v>
                      </c:pt>
                      <c:pt idx="27">
                        <c:v>0.30092087278793778</c:v>
                      </c:pt>
                      <c:pt idx="28">
                        <c:v>0.39814799498618597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0.13066254114182746</c:v>
                      </c:pt>
                      <c:pt idx="1">
                        <c:v>0.10742114377748879</c:v>
                      </c:pt>
                      <c:pt idx="2">
                        <c:v>0.14601964184198721</c:v>
                      </c:pt>
                      <c:pt idx="3">
                        <c:v>8.2794147187639708E-2</c:v>
                      </c:pt>
                      <c:pt idx="4">
                        <c:v>0.1506904708150818</c:v>
                      </c:pt>
                      <c:pt idx="5">
                        <c:v>0.16006369092561179</c:v>
                      </c:pt>
                      <c:pt idx="6">
                        <c:v>0.11024762981476142</c:v>
                      </c:pt>
                      <c:pt idx="7">
                        <c:v>0.21031315175742557</c:v>
                      </c:pt>
                      <c:pt idx="8">
                        <c:v>0.10828659131742389</c:v>
                      </c:pt>
                      <c:pt idx="9">
                        <c:v>0.19430220702021364</c:v>
                      </c:pt>
                      <c:pt idx="10">
                        <c:v>8.4372643434724087E-2</c:v>
                      </c:pt>
                      <c:pt idx="11">
                        <c:v>0.118269258034811</c:v>
                      </c:pt>
                      <c:pt idx="12">
                        <c:v>0.19125733643735809</c:v>
                      </c:pt>
                      <c:pt idx="13">
                        <c:v>3.8001415578847973E-2</c:v>
                      </c:pt>
                      <c:pt idx="14">
                        <c:v>2.4445431854166901E-2</c:v>
                      </c:pt>
                      <c:pt idx="15">
                        <c:v>1.7006498447795514E-2</c:v>
                      </c:pt>
                      <c:pt idx="16">
                        <c:v>0.12974242695627766</c:v>
                      </c:pt>
                      <c:pt idx="17">
                        <c:v>0.11139887348708438</c:v>
                      </c:pt>
                      <c:pt idx="18">
                        <c:v>7.5716709746493152E-2</c:v>
                      </c:pt>
                      <c:pt idx="19">
                        <c:v>9.5124049293151602E-2</c:v>
                      </c:pt>
                      <c:pt idx="20">
                        <c:v>9.2876826434372978E-2</c:v>
                      </c:pt>
                      <c:pt idx="21">
                        <c:v>0.10048986645907367</c:v>
                      </c:pt>
                      <c:pt idx="22">
                        <c:v>0.14537612257065841</c:v>
                      </c:pt>
                      <c:pt idx="23">
                        <c:v>9.5196345485513589E-2</c:v>
                      </c:pt>
                      <c:pt idx="24">
                        <c:v>0.11686313009411242</c:v>
                      </c:pt>
                      <c:pt idx="25">
                        <c:v>8.5760436192896583E-2</c:v>
                      </c:pt>
                      <c:pt idx="26">
                        <c:v>0.14904106821682958</c:v>
                      </c:pt>
                      <c:pt idx="27">
                        <c:v>0.14758505456434751</c:v>
                      </c:pt>
                      <c:pt idx="28">
                        <c:v>0.18893104757240115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0.13266567605201943</c:v>
                      </c:pt>
                      <c:pt idx="1">
                        <c:v>0.1801307390569799</c:v>
                      </c:pt>
                      <c:pt idx="2">
                        <c:v>0.16498510643440295</c:v>
                      </c:pt>
                      <c:pt idx="3">
                        <c:v>6.1505492965487268E-2</c:v>
                      </c:pt>
                      <c:pt idx="4">
                        <c:v>0.18303005746543846</c:v>
                      </c:pt>
                      <c:pt idx="5">
                        <c:v>0.15467685230839842</c:v>
                      </c:pt>
                      <c:pt idx="6">
                        <c:v>7.9350388195134694E-2</c:v>
                      </c:pt>
                      <c:pt idx="7">
                        <c:v>8.3993934378072746E-2</c:v>
                      </c:pt>
                      <c:pt idx="8">
                        <c:v>0.14077928764903092</c:v>
                      </c:pt>
                      <c:pt idx="9">
                        <c:v>0.20127906471378518</c:v>
                      </c:pt>
                      <c:pt idx="10">
                        <c:v>5.552342250896649E-2</c:v>
                      </c:pt>
                      <c:pt idx="11">
                        <c:v>9.3447069163842794E-2</c:v>
                      </c:pt>
                      <c:pt idx="12">
                        <c:v>0.18355323041855703</c:v>
                      </c:pt>
                      <c:pt idx="13">
                        <c:v>4.8571619573706919E-2</c:v>
                      </c:pt>
                      <c:pt idx="14">
                        <c:v>1.9754495960545376E-2</c:v>
                      </c:pt>
                      <c:pt idx="15">
                        <c:v>2.259705890706213E-2</c:v>
                      </c:pt>
                      <c:pt idx="16">
                        <c:v>0.18059406086908192</c:v>
                      </c:pt>
                      <c:pt idx="17">
                        <c:v>0.13183990801497841</c:v>
                      </c:pt>
                      <c:pt idx="18">
                        <c:v>0.11457579848714816</c:v>
                      </c:pt>
                      <c:pt idx="19">
                        <c:v>0.13548566881975768</c:v>
                      </c:pt>
                      <c:pt idx="20">
                        <c:v>0.17473440823488634</c:v>
                      </c:pt>
                      <c:pt idx="21">
                        <c:v>0.10764909634793866</c:v>
                      </c:pt>
                      <c:pt idx="22">
                        <c:v>0.13810385288095248</c:v>
                      </c:pt>
                      <c:pt idx="23">
                        <c:v>9.0009122258119481E-2</c:v>
                      </c:pt>
                      <c:pt idx="24">
                        <c:v>6.8208894390461197E-2</c:v>
                      </c:pt>
                      <c:pt idx="25">
                        <c:v>0.11136239900785491</c:v>
                      </c:pt>
                      <c:pt idx="26">
                        <c:v>0.13703758124244658</c:v>
                      </c:pt>
                      <c:pt idx="27">
                        <c:v>0.1533358182235903</c:v>
                      </c:pt>
                      <c:pt idx="28">
                        <c:v>0.20921694741378477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7.7626731454013614E-3</c:v>
                      </c:pt>
                      <c:pt idx="1">
                        <c:v>6.6092581997360036E-3</c:v>
                      </c:pt>
                      <c:pt idx="2">
                        <c:v>1.0550313169760902E-2</c:v>
                      </c:pt>
                      <c:pt idx="3">
                        <c:v>5.0205882772329999E-3</c:v>
                      </c:pt>
                      <c:pt idx="4">
                        <c:v>8.6243458687263082E-3</c:v>
                      </c:pt>
                      <c:pt idx="5">
                        <c:v>1.040726910108989E-2</c:v>
                      </c:pt>
                      <c:pt idx="6">
                        <c:v>7.2006176282827794E-3</c:v>
                      </c:pt>
                      <c:pt idx="7">
                        <c:v>1.3776666630966116E-2</c:v>
                      </c:pt>
                      <c:pt idx="8">
                        <c:v>7.5296858960042842E-3</c:v>
                      </c:pt>
                      <c:pt idx="9">
                        <c:v>1.2904492839791627E-2</c:v>
                      </c:pt>
                      <c:pt idx="10">
                        <c:v>5.4655558427566973E-3</c:v>
                      </c:pt>
                      <c:pt idx="11">
                        <c:v>6.5934361937921024E-3</c:v>
                      </c:pt>
                      <c:pt idx="12">
                        <c:v>1.2408184331829851E-2</c:v>
                      </c:pt>
                      <c:pt idx="13">
                        <c:v>2.3656450755963109E-3</c:v>
                      </c:pt>
                      <c:pt idx="14">
                        <c:v>1.9557331863992466E-3</c:v>
                      </c:pt>
                      <c:pt idx="15">
                        <c:v>1.2112736372489172E-3</c:v>
                      </c:pt>
                      <c:pt idx="16">
                        <c:v>7.875648662220321E-3</c:v>
                      </c:pt>
                      <c:pt idx="17">
                        <c:v>6.8114009490380396E-3</c:v>
                      </c:pt>
                      <c:pt idx="18">
                        <c:v>4.7320149218299384E-3</c:v>
                      </c:pt>
                      <c:pt idx="19">
                        <c:v>6.6567980614782923E-3</c:v>
                      </c:pt>
                      <c:pt idx="20">
                        <c:v>6.2795651617061285E-3</c:v>
                      </c:pt>
                      <c:pt idx="21">
                        <c:v>7.2219023137350567E-3</c:v>
                      </c:pt>
                      <c:pt idx="22">
                        <c:v>8.8324276429198444E-3</c:v>
                      </c:pt>
                      <c:pt idx="23">
                        <c:v>6.2769563590517521E-3</c:v>
                      </c:pt>
                      <c:pt idx="24">
                        <c:v>8.2215425156857702E-3</c:v>
                      </c:pt>
                      <c:pt idx="25">
                        <c:v>6.5373233640241253E-3</c:v>
                      </c:pt>
                      <c:pt idx="26">
                        <c:v>9.7762547996393893E-3</c:v>
                      </c:pt>
                      <c:pt idx="27">
                        <c:v>9.1429997049764806E-3</c:v>
                      </c:pt>
                      <c:pt idx="28">
                        <c:v>1.22105974944228E-2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1.1923938969930013E-2</c:v>
                      </c:pt>
                      <c:pt idx="3">
                        <c:v>0</c:v>
                      </c:pt>
                      <c:pt idx="4">
                        <c:v>0</c:v>
                      </c:pt>
                      <c:pt idx="5">
                        <c:v>3.2868906532370672E-2</c:v>
                      </c:pt>
                      <c:pt idx="6">
                        <c:v>0</c:v>
                      </c:pt>
                      <c:pt idx="7">
                        <c:v>0</c:v>
                      </c:pt>
                      <c:pt idx="8">
                        <c:v>0</c:v>
                      </c:pt>
                      <c:pt idx="9">
                        <c:v>0</c:v>
                      </c:pt>
                      <c:pt idx="10">
                        <c:v>0</c:v>
                      </c:pt>
                      <c:pt idx="11">
                        <c:v>0</c:v>
                      </c:pt>
                      <c:pt idx="12">
                        <c:v>0</c:v>
                      </c:pt>
                      <c:pt idx="13">
                        <c:v>8.0081519089972176E-3</c:v>
                      </c:pt>
                      <c:pt idx="14">
                        <c:v>7.561943708014475E-3</c:v>
                      </c:pt>
                      <c:pt idx="15">
                        <c:v>2.2572680356462524E-2</c:v>
                      </c:pt>
                      <c:pt idx="16">
                        <c:v>0</c:v>
                      </c:pt>
                      <c:pt idx="17">
                        <c:v>0</c:v>
                      </c:pt>
                      <c:pt idx="18">
                        <c:v>0</c:v>
                      </c:pt>
                      <c:pt idx="19">
                        <c:v>0.11142352610451696</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排出量比較シート!$BE$21:$BE$50</c:f>
              <c:numCache>
                <c:formatCode>#,##0_);[Red]\(#,##0\)</c:formatCode>
                <c:ptCount val="30"/>
                <c:pt idx="0">
                  <c:v>85.929024998117555</c:v>
                </c:pt>
                <c:pt idx="1">
                  <c:v>46.448962246504038</c:v>
                </c:pt>
                <c:pt idx="2">
                  <c:v>29.546657744662639</c:v>
                </c:pt>
                <c:pt idx="3">
                  <c:v>197.48462460255271</c:v>
                </c:pt>
                <c:pt idx="4">
                  <c:v>29.231716725336849</c:v>
                </c:pt>
                <c:pt idx="5">
                  <c:v>44.973075027471495</c:v>
                </c:pt>
                <c:pt idx="6">
                  <c:v>110.25496943155281</c:v>
                </c:pt>
                <c:pt idx="7">
                  <c:v>6.856730228943519</c:v>
                </c:pt>
                <c:pt idx="8">
                  <c:v>89.025402843913952</c:v>
                </c:pt>
                <c:pt idx="9">
                  <c:v>30.757658951952834</c:v>
                </c:pt>
                <c:pt idx="10">
                  <c:v>177.00061620504113</c:v>
                </c:pt>
                <c:pt idx="11">
                  <c:v>123.41948053392345</c:v>
                </c:pt>
                <c:pt idx="12">
                  <c:v>26.352781422880966</c:v>
                </c:pt>
                <c:pt idx="13">
                  <c:v>537.40666896605762</c:v>
                </c:pt>
                <c:pt idx="14">
                  <c:v>666.48245980847912</c:v>
                </c:pt>
                <c:pt idx="15">
                  <c:v>1156.4621432596587</c:v>
                </c:pt>
                <c:pt idx="16">
                  <c:v>52.932726983487157</c:v>
                </c:pt>
                <c:pt idx="17">
                  <c:v>82.581576763177225</c:v>
                </c:pt>
                <c:pt idx="18">
                  <c:v>190.13463739274036</c:v>
                </c:pt>
                <c:pt idx="19">
                  <c:v>103.43746862073212</c:v>
                </c:pt>
                <c:pt idx="20">
                  <c:v>128.26767825629437</c:v>
                </c:pt>
                <c:pt idx="21">
                  <c:v>50.058050790742193</c:v>
                </c:pt>
                <c:pt idx="22">
                  <c:v>59.865065908218057</c:v>
                </c:pt>
                <c:pt idx="23">
                  <c:v>112.81942824640691</c:v>
                </c:pt>
                <c:pt idx="24">
                  <c:v>89.227267770780884</c:v>
                </c:pt>
                <c:pt idx="25">
                  <c:v>116.5610764709906</c:v>
                </c:pt>
                <c:pt idx="26">
                  <c:v>39.346420338807157</c:v>
                </c:pt>
                <c:pt idx="27">
                  <c:v>37.191430645156544</c:v>
                </c:pt>
                <c:pt idx="28">
                  <c:v>19.078420290688442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排出量比較シート!$BI$21:$BI$50</c:f>
              <c:numCache>
                <c:formatCode>#,##0_);[Red]\(#,##0\)</c:formatCode>
                <c:ptCount val="30"/>
                <c:pt idx="0">
                  <c:v>28.496204666589421</c:v>
                </c:pt>
                <c:pt idx="1">
                  <c:v>74.834518271697732</c:v>
                </c:pt>
                <c:pt idx="2">
                  <c:v>36.119760028321203</c:v>
                </c:pt>
                <c:pt idx="3">
                  <c:v>32.67393676420253</c:v>
                </c:pt>
                <c:pt idx="4">
                  <c:v>52.643656731380027</c:v>
                </c:pt>
                <c:pt idx="5">
                  <c:v>24.87025396607368</c:v>
                </c:pt>
                <c:pt idx="6">
                  <c:v>24.356290466571899</c:v>
                </c:pt>
                <c:pt idx="7">
                  <c:v>26.001893829598959</c:v>
                </c:pt>
                <c:pt idx="8">
                  <c:v>30.248429910638066</c:v>
                </c:pt>
                <c:pt idx="9">
                  <c:v>18.508425606503629</c:v>
                </c:pt>
                <c:pt idx="10">
                  <c:v>27.362357519259564</c:v>
                </c:pt>
                <c:pt idx="11">
                  <c:v>23.01133438336101</c:v>
                </c:pt>
                <c:pt idx="12">
                  <c:v>20.986936945073197</c:v>
                </c:pt>
                <c:pt idx="13">
                  <c:v>24.653710482364325</c:v>
                </c:pt>
                <c:pt idx="14">
                  <c:v>40.017876846502254</c:v>
                </c:pt>
                <c:pt idx="15">
                  <c:v>20.82389018224503</c:v>
                </c:pt>
                <c:pt idx="16">
                  <c:v>32.005686053707933</c:v>
                </c:pt>
                <c:pt idx="17">
                  <c:v>29.247617879347146</c:v>
                </c:pt>
                <c:pt idx="18">
                  <c:v>31.332820653931634</c:v>
                </c:pt>
                <c:pt idx="19">
                  <c:v>20.871681659558639</c:v>
                </c:pt>
                <c:pt idx="20">
                  <c:v>21.028320518891601</c:v>
                </c:pt>
                <c:pt idx="21">
                  <c:v>55.571833692650763</c:v>
                </c:pt>
                <c:pt idx="22">
                  <c:v>24.118787970428464</c:v>
                </c:pt>
                <c:pt idx="23">
                  <c:v>26.044584476244449</c:v>
                </c:pt>
                <c:pt idx="24">
                  <c:v>21.267952350447814</c:v>
                </c:pt>
                <c:pt idx="25">
                  <c:v>31.132646420602335</c:v>
                </c:pt>
                <c:pt idx="26">
                  <c:v>28.773918417507581</c:v>
                </c:pt>
                <c:pt idx="27">
                  <c:v>31.800967101731615</c:v>
                </c:pt>
                <c:pt idx="28">
                  <c:v>26.927357052355116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排出量比較シート!$BJ$21:$BJ$50</c:f>
              <c:numCache>
                <c:formatCode>#,##0_);[Red]\(#,##0\)</c:formatCode>
                <c:ptCount val="30"/>
                <c:pt idx="0">
                  <c:v>32.06575074440223</c:v>
                </c:pt>
                <c:pt idx="1">
                  <c:v>43.249107407572637</c:v>
                </c:pt>
                <c:pt idx="2">
                  <c:v>30.860208986650925</c:v>
                </c:pt>
                <c:pt idx="3">
                  <c:v>41.048421057599427</c:v>
                </c:pt>
                <c:pt idx="4">
                  <c:v>35.096686951459155</c:v>
                </c:pt>
                <c:pt idx="5">
                  <c:v>24.094576504519654</c:v>
                </c:pt>
                <c:pt idx="6">
                  <c:v>32.786958129055776</c:v>
                </c:pt>
                <c:pt idx="7">
                  <c:v>41.998258758870143</c:v>
                </c:pt>
                <c:pt idx="8">
                  <c:v>30.761964193049348</c:v>
                </c:pt>
                <c:pt idx="9">
                  <c:v>20.581026293810446</c:v>
                </c:pt>
                <c:pt idx="10">
                  <c:v>29.647920722874311</c:v>
                </c:pt>
                <c:pt idx="11">
                  <c:v>29.954194545929134</c:v>
                </c:pt>
                <c:pt idx="12">
                  <c:v>23.562812035439002</c:v>
                </c:pt>
                <c:pt idx="13">
                  <c:v>26.682908903585854</c:v>
                </c:pt>
                <c:pt idx="14">
                  <c:v>37.592969400591357</c:v>
                </c:pt>
                <c:pt idx="15">
                  <c:v>24.780243088302328</c:v>
                </c:pt>
                <c:pt idx="16">
                  <c:v>45.488047046635415</c:v>
                </c:pt>
                <c:pt idx="17">
                  <c:v>55.254437785407347</c:v>
                </c:pt>
                <c:pt idx="18">
                  <c:v>39.099467018563431</c:v>
                </c:pt>
                <c:pt idx="19">
                  <c:v>23.764309248295174</c:v>
                </c:pt>
                <c:pt idx="20">
                  <c:v>22.533253259944253</c:v>
                </c:pt>
                <c:pt idx="21">
                  <c:v>62.9666063531822</c:v>
                </c:pt>
                <c:pt idx="22">
                  <c:v>33.803487503114866</c:v>
                </c:pt>
                <c:pt idx="23">
                  <c:v>49.071982381474712</c:v>
                </c:pt>
                <c:pt idx="24">
                  <c:v>30.86404169402449</c:v>
                </c:pt>
                <c:pt idx="25">
                  <c:v>32.116556686726263</c:v>
                </c:pt>
                <c:pt idx="26">
                  <c:v>36.48496470490479</c:v>
                </c:pt>
                <c:pt idx="27">
                  <c:v>41.613851778485127</c:v>
                </c:pt>
                <c:pt idx="28">
                  <c:v>22.689266118780225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排出量比較シート!$BK$21:$BK$50</c:f>
              <c:numCache>
                <c:formatCode>#,##0_);[Red]\(#,##0\)</c:formatCode>
                <c:ptCount val="30"/>
                <c:pt idx="0">
                  <c:v>55.830290685057697</c:v>
                </c:pt>
                <c:pt idx="1">
                  <c:v>70.007913526634596</c:v>
                </c:pt>
                <c:pt idx="2">
                  <c:v>50.604314990909657</c:v>
                </c:pt>
                <c:pt idx="3">
                  <c:v>47.605091740679825</c:v>
                </c:pt>
                <c:pt idx="4">
                  <c:v>60.890250414474451</c:v>
                </c:pt>
                <c:pt idx="5">
                  <c:v>53.829243678575949</c:v>
                </c:pt>
                <c:pt idx="6">
                  <c:v>42.362808424275244</c:v>
                </c:pt>
                <c:pt idx="7">
                  <c:v>34.308431183963549</c:v>
                </c:pt>
                <c:pt idx="8">
                  <c:v>52.721280695187822</c:v>
                </c:pt>
                <c:pt idx="9">
                  <c:v>48.234765574492769</c:v>
                </c:pt>
                <c:pt idx="10">
                  <c:v>40.205105729149487</c:v>
                </c:pt>
                <c:pt idx="11">
                  <c:v>50.271109295510307</c:v>
                </c:pt>
                <c:pt idx="12">
                  <c:v>47.051318576405663</c:v>
                </c:pt>
                <c:pt idx="13">
                  <c:v>63.511300082490791</c:v>
                </c:pt>
                <c:pt idx="14">
                  <c:v>42.239938395042714</c:v>
                </c:pt>
                <c:pt idx="15">
                  <c:v>81.620840072107256</c:v>
                </c:pt>
                <c:pt idx="16">
                  <c:v>62.339363217170693</c:v>
                </c:pt>
                <c:pt idx="17">
                  <c:v>56.314127025779747</c:v>
                </c:pt>
                <c:pt idx="18">
                  <c:v>63.843060635897501</c:v>
                </c:pt>
                <c:pt idx="19">
                  <c:v>80.505676997159824</c:v>
                </c:pt>
                <c:pt idx="20">
                  <c:v>65.980482018638511</c:v>
                </c:pt>
                <c:pt idx="21">
                  <c:v>46.423849557860798</c:v>
                </c:pt>
                <c:pt idx="22">
                  <c:v>50.208056237992032</c:v>
                </c:pt>
                <c:pt idx="23">
                  <c:v>45.105455462779936</c:v>
                </c:pt>
                <c:pt idx="24">
                  <c:v>34.736607003497291</c:v>
                </c:pt>
                <c:pt idx="25">
                  <c:v>46.703608493957219</c:v>
                </c:pt>
                <c:pt idx="26">
                  <c:v>44.721397449983499</c:v>
                </c:pt>
                <c:pt idx="27">
                  <c:v>51.057953022851734</c:v>
                </c:pt>
                <c:pt idx="28">
                  <c:v>49.688825455413252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排出量比較シート!$BQ$21:$BQ$50</c:f>
              <c:numCache>
                <c:formatCode>#,##0_);[Red]\(#,##0\)</c:formatCode>
                <c:ptCount val="30"/>
                <c:pt idx="0">
                  <c:v>3.6254894745509239</c:v>
                </c:pt>
                <c:pt idx="1">
                  <c:v>3.4512104389117311</c:v>
                </c:pt>
                <c:pt idx="2">
                  <c:v>4.6156897548000009</c:v>
                </c:pt>
                <c:pt idx="3">
                  <c:v>0</c:v>
                </c:pt>
                <c:pt idx="4">
                  <c:v>0</c:v>
                </c:pt>
                <c:pt idx="5">
                  <c:v>2.586845041440001</c:v>
                </c:pt>
                <c:pt idx="6">
                  <c:v>5.4986387738700007</c:v>
                </c:pt>
                <c:pt idx="7">
                  <c:v>2.1954146183191621</c:v>
                </c:pt>
                <c:pt idx="8">
                  <c:v>2.70742726183606</c:v>
                </c:pt>
                <c:pt idx="9">
                  <c:v>0</c:v>
                </c:pt>
                <c:pt idx="10">
                  <c:v>2.3707992487352261</c:v>
                </c:pt>
                <c:pt idx="11">
                  <c:v>3.6180957991478411</c:v>
                </c:pt>
                <c:pt idx="12">
                  <c:v>3.5571016962250979</c:v>
                </c:pt>
                <c:pt idx="13">
                  <c:v>2.86016552304</c:v>
                </c:pt>
                <c:pt idx="14">
                  <c:v>0</c:v>
                </c:pt>
                <c:pt idx="15">
                  <c:v>3.9614806627339529</c:v>
                </c:pt>
                <c:pt idx="16">
                  <c:v>3.1392226387027651</c:v>
                </c:pt>
                <c:pt idx="17">
                  <c:v>1.8135420289114439</c:v>
                </c:pt>
                <c:pt idx="18">
                  <c:v>2.9491566412000001</c:v>
                </c:pt>
                <c:pt idx="19">
                  <c:v>2.30120772213</c:v>
                </c:pt>
                <c:pt idx="20">
                  <c:v>3.0909535902085459</c:v>
                </c:pt>
                <c:pt idx="21">
                  <c:v>0.54273106625921774</c:v>
                </c:pt>
                <c:pt idx="22">
                  <c:v>3.7662372149999999</c:v>
                </c:pt>
                <c:pt idx="23">
                  <c:v>2.517795531793785</c:v>
                </c:pt>
                <c:pt idx="24">
                  <c:v>3.6132003581387502</c:v>
                </c:pt>
                <c:pt idx="25">
                  <c:v>2.8073931399386161</c:v>
                </c:pt>
                <c:pt idx="26">
                  <c:v>1.8331981008</c:v>
                </c:pt>
                <c:pt idx="27">
                  <c:v>3.004943238885434</c:v>
                </c:pt>
                <c:pt idx="28">
                  <c:v>2.7024842526707351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排出量比較シート!$BR$21:$BR$50</c:f>
              <c:numCache>
                <c:formatCode>#,##0_);[Red]\(#,##0\)</c:formatCode>
                <c:ptCount val="30"/>
                <c:pt idx="0">
                  <c:v>205.94676056871782</c:v>
                </c:pt>
                <c:pt idx="1">
                  <c:v>237.99171189132073</c:v>
                </c:pt>
                <c:pt idx="2">
                  <c:v>151.74663150534442</c:v>
                </c:pt>
                <c:pt idx="3">
                  <c:v>318.81207416503452</c:v>
                </c:pt>
                <c:pt idx="4">
                  <c:v>177.86231082265047</c:v>
                </c:pt>
                <c:pt idx="5">
                  <c:v>150.35399421808077</c:v>
                </c:pt>
                <c:pt idx="6">
                  <c:v>215.2596652253257</c:v>
                </c:pt>
                <c:pt idx="7">
                  <c:v>111.36072861969532</c:v>
                </c:pt>
                <c:pt idx="8">
                  <c:v>205.46450490462527</c:v>
                </c:pt>
                <c:pt idx="9">
                  <c:v>118.08187642675968</c:v>
                </c:pt>
                <c:pt idx="10">
                  <c:v>276.58679942505972</c:v>
                </c:pt>
                <c:pt idx="11">
                  <c:v>230.27421455787177</c:v>
                </c:pt>
                <c:pt idx="12">
                  <c:v>121.51095067602394</c:v>
                </c:pt>
                <c:pt idx="13">
                  <c:v>655.1147539575386</c:v>
                </c:pt>
                <c:pt idx="14">
                  <c:v>786.33324445061555</c:v>
                </c:pt>
                <c:pt idx="15">
                  <c:v>1287.6485972650473</c:v>
                </c:pt>
                <c:pt idx="16">
                  <c:v>195.90504593970397</c:v>
                </c:pt>
                <c:pt idx="17">
                  <c:v>225.21130148262293</c:v>
                </c:pt>
                <c:pt idx="18">
                  <c:v>327.35914234233286</c:v>
                </c:pt>
                <c:pt idx="19">
                  <c:v>230.88034424787574</c:v>
                </c:pt>
                <c:pt idx="20">
                  <c:v>240.90068764397731</c:v>
                </c:pt>
                <c:pt idx="21">
                  <c:v>215.56307146069517</c:v>
                </c:pt>
                <c:pt idx="22">
                  <c:v>171.76163483475341</c:v>
                </c:pt>
                <c:pt idx="23">
                  <c:v>235.55924609869976</c:v>
                </c:pt>
                <c:pt idx="24">
                  <c:v>179.70906917688922</c:v>
                </c:pt>
                <c:pt idx="25">
                  <c:v>229.32128121221504</c:v>
                </c:pt>
                <c:pt idx="26">
                  <c:v>151.15989901200302</c:v>
                </c:pt>
                <c:pt idx="27">
                  <c:v>164.66914578711047</c:v>
                </c:pt>
                <c:pt idx="28">
                  <c:v>121.08635316990777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c:ext uri="{02D57815-91ED-43cb-92C2-25804820EDAC}">
                        <c15:formulaRef>
                          <c15:sqref>排出量比較シート!$BF$21:$BF$68</c15:sqref>
                        </c15:formulaRef>
                      </c:ext>
                    </c:extLst>
                    <c:numCache>
                      <c:formatCode>#,##0_);[Red]\(#,##0\)</c:formatCode>
                      <c:ptCount val="48"/>
                      <c:pt idx="0">
                        <c:v>74.73522346918206</c:v>
                      </c:pt>
                      <c:pt idx="1">
                        <c:v>34.936096826226695</c:v>
                      </c:pt>
                      <c:pt idx="2">
                        <c:v>22.701171120035237</c:v>
                      </c:pt>
                      <c:pt idx="3">
                        <c:v>190.51549471054813</c:v>
                      </c:pt>
                      <c:pt idx="4">
                        <c:v>26.522094179349303</c:v>
                      </c:pt>
                      <c:pt idx="5">
                        <c:v>31.9446822213899</c:v>
                      </c:pt>
                      <c:pt idx="6">
                        <c:v>104.91530898791277</c:v>
                      </c:pt>
                      <c:pt idx="7">
                        <c:v>1.948816433369704</c:v>
                      </c:pt>
                      <c:pt idx="8">
                        <c:v>70.521963297537027</c:v>
                      </c:pt>
                      <c:pt idx="9">
                        <c:v>22.288994887359351</c:v>
                      </c:pt>
                      <c:pt idx="10">
                        <c:v>172.63510472796744</c:v>
                      </c:pt>
                      <c:pt idx="11">
                        <c:v>120.93418529403623</c:v>
                      </c:pt>
                      <c:pt idx="12">
                        <c:v>20.169946947977362</c:v>
                      </c:pt>
                      <c:pt idx="13">
                        <c:v>513.72922240137757</c:v>
                      </c:pt>
                      <c:pt idx="14">
                        <c:v>663.70936972529068</c:v>
                      </c:pt>
                      <c:pt idx="15">
                        <c:v>1134.1879224218992</c:v>
                      </c:pt>
                      <c:pt idx="16">
                        <c:v>37.441805558854576</c:v>
                      </c:pt>
                      <c:pt idx="17">
                        <c:v>51.313568037098129</c:v>
                      </c:pt>
                      <c:pt idx="18">
                        <c:v>180.99959667577025</c:v>
                      </c:pt>
                      <c:pt idx="19">
                        <c:v>71.021583685724636</c:v>
                      </c:pt>
                      <c:pt idx="20">
                        <c:v>112.93066133833734</c:v>
                      </c:pt>
                      <c:pt idx="21">
                        <c:v>38.343011735503403</c:v>
                      </c:pt>
                      <c:pt idx="22">
                        <c:v>53.242752441912636</c:v>
                      </c:pt>
                      <c:pt idx="23">
                        <c:v>87.785794703673815</c:v>
                      </c:pt>
                      <c:pt idx="24">
                        <c:v>85.726312530124389</c:v>
                      </c:pt>
                      <c:pt idx="25">
                        <c:v>97.292674984029446</c:v>
                      </c:pt>
                      <c:pt idx="26">
                        <c:v>31.107420656005498</c:v>
                      </c:pt>
                      <c:pt idx="27">
                        <c:v>25.276205512000061</c:v>
                      </c:pt>
                      <c:pt idx="28">
                        <c:v>10.41105399905662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1.9455134960901797</c:v>
                      </c:pt>
                      <c:pt idx="1">
                        <c:v>3.3378591211949864</c:v>
                      </c:pt>
                      <c:pt idx="2">
                        <c:v>2.4815523198733733</c:v>
                      </c:pt>
                      <c:pt idx="3">
                        <c:v>1.2761168559561027</c:v>
                      </c:pt>
                      <c:pt idx="4">
                        <c:v>2.6421167939229808</c:v>
                      </c:pt>
                      <c:pt idx="5">
                        <c:v>1.9534920515575416</c:v>
                      </c:pt>
                      <c:pt idx="6">
                        <c:v>1.6718479147987222</c:v>
                      </c:pt>
                      <c:pt idx="7">
                        <c:v>1.2244655850170154</c:v>
                      </c:pt>
                      <c:pt idx="8">
                        <c:v>2.2485353862191966</c:v>
                      </c:pt>
                      <c:pt idx="9">
                        <c:v>0.97127705412692145</c:v>
                      </c:pt>
                      <c:pt idx="10">
                        <c:v>0.97718984677271314</c:v>
                      </c:pt>
                      <c:pt idx="11">
                        <c:v>1.2604980267915649</c:v>
                      </c:pt>
                      <c:pt idx="12">
                        <c:v>0.97902279787313307</c:v>
                      </c:pt>
                      <c:pt idx="13">
                        <c:v>2.5656066732994045</c:v>
                      </c:pt>
                      <c:pt idx="14">
                        <c:v>1.3598717861741403</c:v>
                      </c:pt>
                      <c:pt idx="15">
                        <c:v>2.1290822448831492</c:v>
                      </c:pt>
                      <c:pt idx="16">
                        <c:v>2.7695909945377197</c:v>
                      </c:pt>
                      <c:pt idx="17">
                        <c:v>2.4022134046967758</c:v>
                      </c:pt>
                      <c:pt idx="18">
                        <c:v>2.3546878588609736</c:v>
                      </c:pt>
                      <c:pt idx="19">
                        <c:v>1.7616946053823554</c:v>
                      </c:pt>
                      <c:pt idx="20">
                        <c:v>2.2452140036949575</c:v>
                      </c:pt>
                      <c:pt idx="21">
                        <c:v>2.2704700791183061</c:v>
                      </c:pt>
                      <c:pt idx="22">
                        <c:v>2.1669338300441772</c:v>
                      </c:pt>
                      <c:pt idx="23">
                        <c:v>3.6832543249007399</c:v>
                      </c:pt>
                      <c:pt idx="24">
                        <c:v>1.2702415082382195</c:v>
                      </c:pt>
                      <c:pt idx="25">
                        <c:v>1.8647408490537678</c:v>
                      </c:pt>
                      <c:pt idx="26">
                        <c:v>1.4640356124892209</c:v>
                      </c:pt>
                      <c:pt idx="27">
                        <c:v>3.1191332935090506</c:v>
                      </c:pt>
                      <c:pt idx="28">
                        <c:v>1.4782854198960853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9.2482880328453057</c:v>
                      </c:pt>
                      <c:pt idx="1">
                        <c:v>8.1750062990823515</c:v>
                      </c:pt>
                      <c:pt idx="2">
                        <c:v>4.3639343047540287</c:v>
                      </c:pt>
                      <c:pt idx="3">
                        <c:v>5.6930130360484883</c:v>
                      </c:pt>
                      <c:pt idx="4">
                        <c:v>6.7505752064564287E-2</c:v>
                      </c:pt>
                      <c:pt idx="5">
                        <c:v>11.07490075452405</c:v>
                      </c:pt>
                      <c:pt idx="6">
                        <c:v>3.667812528841325</c:v>
                      </c:pt>
                      <c:pt idx="7">
                        <c:v>3.6834482105568003</c:v>
                      </c:pt>
                      <c:pt idx="8">
                        <c:v>16.254904160157718</c:v>
                      </c:pt>
                      <c:pt idx="9">
                        <c:v>7.4973870104665616</c:v>
                      </c:pt>
                      <c:pt idx="10">
                        <c:v>3.3883216303009616</c:v>
                      </c:pt>
                      <c:pt idx="11">
                        <c:v>1.2247972130956604</c:v>
                      </c:pt>
                      <c:pt idx="12">
                        <c:v>5.2038116770304716</c:v>
                      </c:pt>
                      <c:pt idx="13">
                        <c:v>21.111839891380619</c:v>
                      </c:pt>
                      <c:pt idx="14">
                        <c:v>1.4132182970142548</c:v>
                      </c:pt>
                      <c:pt idx="15">
                        <c:v>20.145138592876158</c:v>
                      </c:pt>
                      <c:pt idx="16">
                        <c:v>12.721330430094863</c:v>
                      </c:pt>
                      <c:pt idx="17">
                        <c:v>28.865795321382322</c:v>
                      </c:pt>
                      <c:pt idx="18">
                        <c:v>6.7803528581091133</c:v>
                      </c:pt>
                      <c:pt idx="19">
                        <c:v>30.654190329625127</c:v>
                      </c:pt>
                      <c:pt idx="20">
                        <c:v>13.091802914262086</c:v>
                      </c:pt>
                      <c:pt idx="21">
                        <c:v>9.4445689761204843</c:v>
                      </c:pt>
                      <c:pt idx="22">
                        <c:v>4.4553796362612426</c:v>
                      </c:pt>
                      <c:pt idx="23">
                        <c:v>21.350379217832348</c:v>
                      </c:pt>
                      <c:pt idx="24">
                        <c:v>2.2307137324182782</c:v>
                      </c:pt>
                      <c:pt idx="25">
                        <c:v>17.403660637907379</c:v>
                      </c:pt>
                      <c:pt idx="26">
                        <c:v>6.774964070312433</c:v>
                      </c:pt>
                      <c:pt idx="27">
                        <c:v>8.7960918396474312</c:v>
                      </c:pt>
                      <c:pt idx="28">
                        <c:v>7.1890808717357384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54.231593297408509</c:v>
                      </c:pt>
                      <c:pt idx="1">
                        <c:v>68.43496485334768</c:v>
                      </c:pt>
                      <c:pt idx="2">
                        <c:v>47.193922933109775</c:v>
                      </c:pt>
                      <c:pt idx="3">
                        <c:v>46.004467578486512</c:v>
                      </c:pt>
                      <c:pt idx="4">
                        <c:v>59.356304328929014</c:v>
                      </c:pt>
                      <c:pt idx="5">
                        <c:v>47.32249781760197</c:v>
                      </c:pt>
                      <c:pt idx="6">
                        <c:v>40.812805884195512</c:v>
                      </c:pt>
                      <c:pt idx="7">
                        <c:v>32.77425154998852</c:v>
                      </c:pt>
                      <c:pt idx="8">
                        <c:v>51.17419751047796</c:v>
                      </c:pt>
                      <c:pt idx="9">
                        <c:v>46.710978845634486</c:v>
                      </c:pt>
                      <c:pt idx="10">
                        <c:v>38.693405131522475</c:v>
                      </c:pt>
                      <c:pt idx="11">
                        <c:v>48.752810954747389</c:v>
                      </c:pt>
                      <c:pt idx="12">
                        <c:v>45.543588302081673</c:v>
                      </c:pt>
                      <c:pt idx="13">
                        <c:v>56.715272623323344</c:v>
                      </c:pt>
                      <c:pt idx="14">
                        <c:v>34.755872643025711</c:v>
                      </c:pt>
                      <c:pt idx="15">
                        <c:v>50.995465074688298</c:v>
                      </c:pt>
                      <c:pt idx="16">
                        <c:v>60.796483904193451</c:v>
                      </c:pt>
                      <c:pt idx="17">
                        <c:v>54.780122553126915</c:v>
                      </c:pt>
                      <c:pt idx="18">
                        <c:v>62.293992289536135</c:v>
                      </c:pt>
                      <c:pt idx="19">
                        <c:v>53.243251104814078</c:v>
                      </c:pt>
                      <c:pt idx="20">
                        <c:v>64.467730453078346</c:v>
                      </c:pt>
                      <c:pt idx="21">
                        <c:v>44.867074113322971</c:v>
                      </c:pt>
                      <c:pt idx="22">
                        <c:v>48.69098402648445</c:v>
                      </c:pt>
                      <c:pt idx="23">
                        <c:v>43.626860355047263</c:v>
                      </c:pt>
                      <c:pt idx="24">
                        <c:v>33.25912125080518</c:v>
                      </c:pt>
                      <c:pt idx="25">
                        <c:v>45.204461124420661</c:v>
                      </c:pt>
                      <c:pt idx="26">
                        <c:v>43.243619761754395</c:v>
                      </c:pt>
                      <c:pt idx="27">
                        <c:v>49.552383071501453</c:v>
                      </c:pt>
                      <c:pt idx="28">
                        <c:v>48.21028873478798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1.5134648368959043</c:v>
                </c:pt>
                <c:pt idx="2">
                  <c:v>1.1748053478938243</c:v>
                </c:pt>
                <c:pt idx="3">
                  <c:v>2.9135089270147785</c:v>
                </c:pt>
                <c:pt idx="4">
                  <c:v>26.270490144220481</c:v>
                </c:pt>
                <c:pt idx="5">
                  <c:v>44.510805502938574</c:v>
                </c:pt>
                <c:pt idx="7">
                  <c:v>33.951190489559806</c:v>
                </c:pt>
                <c:pt idx="8">
                  <c:v>1.5396818609302818</c:v>
                </c:pt>
                <c:pt idx="9">
                  <c:v>0</c:v>
                </c:pt>
                <c:pt idx="10">
                  <c:v>2.964029274834699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5.6017791118045075</c:v>
                </c:pt>
                <c:pt idx="4">
                  <c:v>26.270490144220481</c:v>
                </c:pt>
                <c:pt idx="5">
                  <c:v>44.510805502938574</c:v>
                </c:pt>
                <c:pt idx="6">
                  <c:v>35.490872350490086</c:v>
                </c:pt>
                <c:pt idx="10">
                  <c:v>2.964029274834699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-50788.638057161006</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再エネ比較シート!$BM$72:$BM$161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0</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再エネ比較シート!$BK$72:$BK$161</c:f>
              <c:numCache>
                <c:formatCode>#,##0_);[Red]\(#,##0\)</c:formatCode>
                <c:ptCount val="90"/>
                <c:pt idx="0">
                  <c:v>1025272.5280366889</c:v>
                </c:pt>
                <c:pt idx="1">
                  <c:v>130007.70400532013</c:v>
                </c:pt>
                <c:pt idx="2">
                  <c:v>1873805.4762563114</c:v>
                </c:pt>
                <c:pt idx="3">
                  <c:v>205791.67565636057</c:v>
                </c:pt>
                <c:pt idx="4">
                  <c:v>447329.58333271119</c:v>
                </c:pt>
                <c:pt idx="5">
                  <c:v>149364.418871834</c:v>
                </c:pt>
                <c:pt idx="6">
                  <c:v>1324560.792419167</c:v>
                </c:pt>
                <c:pt idx="7">
                  <c:v>1693946.8964798751</c:v>
                </c:pt>
                <c:pt idx="8">
                  <c:v>2064528.8760715516</c:v>
                </c:pt>
                <c:pt idx="9">
                  <c:v>633878.87400873809</c:v>
                </c:pt>
                <c:pt idx="10">
                  <c:v>974244.31850166188</c:v>
                </c:pt>
                <c:pt idx="11">
                  <c:v>2113199.0865298552</c:v>
                </c:pt>
                <c:pt idx="12">
                  <c:v>1346415.0105494366</c:v>
                </c:pt>
                <c:pt idx="13">
                  <c:v>-50788.638057161006</c:v>
                </c:pt>
                <c:pt idx="14">
                  <c:v>297559.04383762786</c:v>
                </c:pt>
                <c:pt idx="15">
                  <c:v>1092686.5819470575</c:v>
                </c:pt>
                <c:pt idx="16">
                  <c:v>2713462.2393475799</c:v>
                </c:pt>
                <c:pt idx="17">
                  <c:v>952965.63883323933</c:v>
                </c:pt>
                <c:pt idx="18">
                  <c:v>1987071.1277518203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再エネ比較シート!$BJ$72:$BJ$161</c:f>
              <c:numCache>
                <c:formatCode>#,##0_);[Red]\(#,##0\)</c:formatCode>
                <c:ptCount val="90"/>
                <c:pt idx="0">
                  <c:v>49740.077963310956</c:v>
                </c:pt>
                <c:pt idx="1">
                  <c:v>117961.28599467989</c:v>
                </c:pt>
                <c:pt idx="2">
                  <c:v>551921.43974368891</c:v>
                </c:pt>
                <c:pt idx="3">
                  <c:v>3227770.9923436395</c:v>
                </c:pt>
                <c:pt idx="4">
                  <c:v>215171.02966728882</c:v>
                </c:pt>
                <c:pt idx="5">
                  <c:v>55383.685128165991</c:v>
                </c:pt>
                <c:pt idx="6">
                  <c:v>1076032.2895808329</c:v>
                </c:pt>
                <c:pt idx="7">
                  <c:v>148756.18052012497</c:v>
                </c:pt>
                <c:pt idx="8">
                  <c:v>72462.315928448268</c:v>
                </c:pt>
                <c:pt idx="9">
                  <c:v>186197.29199126185</c:v>
                </c:pt>
                <c:pt idx="10">
                  <c:v>86843.384498338113</c:v>
                </c:pt>
                <c:pt idx="11">
                  <c:v>349705.82647014462</c:v>
                </c:pt>
                <c:pt idx="12">
                  <c:v>87115.257450563688</c:v>
                </c:pt>
                <c:pt idx="13">
                  <c:v>335268.82105716103</c:v>
                </c:pt>
                <c:pt idx="14">
                  <c:v>489620.98116237216</c:v>
                </c:pt>
                <c:pt idx="15">
                  <c:v>133669.08805294239</c:v>
                </c:pt>
                <c:pt idx="16">
                  <c:v>992855.19465242059</c:v>
                </c:pt>
                <c:pt idx="17">
                  <c:v>151188.17816676074</c:v>
                </c:pt>
                <c:pt idx="18">
                  <c:v>135604.84024817953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再エネ比較シート!$BE$72:$BE$161</c:f>
              <c:numCache>
                <c:formatCode>#,##0_);[Red]\(#,##0\)</c:formatCode>
                <c:ptCount val="90"/>
                <c:pt idx="0">
                  <c:v>447598.08199999994</c:v>
                </c:pt>
                <c:pt idx="1">
                  <c:v>247807.19400000002</c:v>
                </c:pt>
                <c:pt idx="2">
                  <c:v>1735979.68</c:v>
                </c:pt>
                <c:pt idx="3">
                  <c:v>2758450.9129999997</c:v>
                </c:pt>
                <c:pt idx="4">
                  <c:v>630908.16000000003</c:v>
                </c:pt>
                <c:pt idx="5">
                  <c:v>189754.91899999999</c:v>
                </c:pt>
                <c:pt idx="6">
                  <c:v>1679416.977</c:v>
                </c:pt>
                <c:pt idx="7">
                  <c:v>1274127.186</c:v>
                </c:pt>
                <c:pt idx="8">
                  <c:v>858579.04699999979</c:v>
                </c:pt>
                <c:pt idx="9">
                  <c:v>709706.08499999996</c:v>
                </c:pt>
                <c:pt idx="10">
                  <c:v>777019.42299999995</c:v>
                </c:pt>
                <c:pt idx="11">
                  <c:v>1466276.7370000002</c:v>
                </c:pt>
                <c:pt idx="12">
                  <c:v>810251.3890000002</c:v>
                </c:pt>
                <c:pt idx="13">
                  <c:v>280042.04300000001</c:v>
                </c:pt>
                <c:pt idx="14">
                  <c:v>686721.03299999994</c:v>
                </c:pt>
                <c:pt idx="15">
                  <c:v>1113959.4240000001</c:v>
                </c:pt>
                <c:pt idx="16">
                  <c:v>2210941.392</c:v>
                </c:pt>
                <c:pt idx="17">
                  <c:v>695089.96500000008</c:v>
                </c:pt>
                <c:pt idx="18">
                  <c:v>699884.82799999998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再エネ比較シート!$BF$72:$BF$161</c:f>
              <c:numCache>
                <c:formatCode>#,##0_);[Red]\(#,##0\)</c:formatCode>
                <c:ptCount val="90"/>
                <c:pt idx="0">
                  <c:v>627098.35800000001</c:v>
                </c:pt>
                <c:pt idx="1">
                  <c:v>161.79599999999999</c:v>
                </c:pt>
                <c:pt idx="2">
                  <c:v>661285.36100000015</c:v>
                </c:pt>
                <c:pt idx="3">
                  <c:v>554506.39899999998</c:v>
                </c:pt>
                <c:pt idx="4">
                  <c:v>30559.848000000005</c:v>
                </c:pt>
                <c:pt idx="5">
                  <c:v>0</c:v>
                </c:pt>
                <c:pt idx="6">
                  <c:v>656240.82299999997</c:v>
                </c:pt>
                <c:pt idx="7">
                  <c:v>567954.84199999995</c:v>
                </c:pt>
                <c:pt idx="8">
                  <c:v>1277754.304</c:v>
                </c:pt>
                <c:pt idx="9">
                  <c:v>103141.008</c:v>
                </c:pt>
                <c:pt idx="10">
                  <c:v>283448.88199999993</c:v>
                </c:pt>
                <c:pt idx="11">
                  <c:v>990579.30900000001</c:v>
                </c:pt>
                <c:pt idx="12">
                  <c:v>622917.09100000001</c:v>
                </c:pt>
                <c:pt idx="13">
                  <c:v>0</c:v>
                </c:pt>
                <c:pt idx="14">
                  <c:v>64134.197</c:v>
                </c:pt>
                <c:pt idx="15">
                  <c:v>110257.73699999998</c:v>
                </c:pt>
                <c:pt idx="16">
                  <c:v>963679.53</c:v>
                </c:pt>
                <c:pt idx="17">
                  <c:v>399997.42499999993</c:v>
                </c:pt>
                <c:pt idx="18">
                  <c:v>1415703.757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再エネ比較シート!$BG$72:$BG$161</c:f>
              <c:numCache>
                <c:formatCode>#,##0_);[Red]\(#,##0\)</c:formatCode>
                <c:ptCount val="90"/>
                <c:pt idx="0">
                  <c:v>0</c:v>
                </c:pt>
                <c:pt idx="1">
                  <c:v>0</c:v>
                </c:pt>
                <c:pt idx="2">
                  <c:v>28402.517</c:v>
                </c:pt>
                <c:pt idx="3">
                  <c:v>116635.99</c:v>
                </c:pt>
                <c:pt idx="4">
                  <c:v>1010.5299999999999</c:v>
                </c:pt>
                <c:pt idx="5">
                  <c:v>14993.185000000003</c:v>
                </c:pt>
                <c:pt idx="6">
                  <c:v>64935.282000000007</c:v>
                </c:pt>
                <c:pt idx="7">
                  <c:v>0</c:v>
                </c:pt>
                <c:pt idx="8">
                  <c:v>0</c:v>
                </c:pt>
                <c:pt idx="9">
                  <c:v>7229.0730000000012</c:v>
                </c:pt>
                <c:pt idx="10">
                  <c:v>619.39800000000002</c:v>
                </c:pt>
                <c:pt idx="11">
                  <c:v>3479.3139999999999</c:v>
                </c:pt>
                <c:pt idx="12">
                  <c:v>0</c:v>
                </c:pt>
                <c:pt idx="13">
                  <c:v>4417.2910000000011</c:v>
                </c:pt>
                <c:pt idx="14">
                  <c:v>36324.794999999998</c:v>
                </c:pt>
                <c:pt idx="15">
                  <c:v>2106.623</c:v>
                </c:pt>
                <c:pt idx="16">
                  <c:v>530885.86100000003</c:v>
                </c:pt>
                <c:pt idx="17">
                  <c:v>9066.4269999999997</c:v>
                </c:pt>
                <c:pt idx="18">
                  <c:v>7040.2889999999998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再エネ比較シート!$BH$72:$BH$161</c:f>
              <c:numCache>
                <c:formatCode>#,##0_);[Red]\(#,##0\)</c:formatCode>
                <c:ptCount val="90"/>
                <c:pt idx="0">
                  <c:v>316.166</c:v>
                </c:pt>
                <c:pt idx="1">
                  <c:v>0</c:v>
                </c:pt>
                <c:pt idx="2">
                  <c:v>59.35799999999999</c:v>
                </c:pt>
                <c:pt idx="3">
                  <c:v>3969.366</c:v>
                </c:pt>
                <c:pt idx="4">
                  <c:v>22.074999999999999</c:v>
                </c:pt>
                <c:pt idx="5">
                  <c:v>0</c:v>
                </c:pt>
                <c:pt idx="6">
                  <c:v>0</c:v>
                </c:pt>
                <c:pt idx="7">
                  <c:v>621.04899999999998</c:v>
                </c:pt>
                <c:pt idx="8">
                  <c:v>657.84100000000001</c:v>
                </c:pt>
                <c:pt idx="9">
                  <c:v>0</c:v>
                </c:pt>
                <c:pt idx="10">
                  <c:v>0</c:v>
                </c:pt>
                <c:pt idx="11">
                  <c:v>2569.5529999999999</c:v>
                </c:pt>
                <c:pt idx="12">
                  <c:v>361.78800000000001</c:v>
                </c:pt>
                <c:pt idx="13">
                  <c:v>20.849</c:v>
                </c:pt>
                <c:pt idx="14">
                  <c:v>0</c:v>
                </c:pt>
                <c:pt idx="15">
                  <c:v>31.885999999999996</c:v>
                </c:pt>
                <c:pt idx="16">
                  <c:v>810.65099999999984</c:v>
                </c:pt>
                <c:pt idx="17">
                  <c:v>0</c:v>
                </c:pt>
                <c:pt idx="18">
                  <c:v>47.094000000000008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穴水町</c:v>
                </c:pt>
                <c:pt idx="1">
                  <c:v>内灘町</c:v>
                </c:pt>
                <c:pt idx="2">
                  <c:v>加賀市</c:v>
                </c:pt>
                <c:pt idx="3">
                  <c:v>金沢市</c:v>
                </c:pt>
                <c:pt idx="4">
                  <c:v>かほく市</c:v>
                </c:pt>
                <c:pt idx="5">
                  <c:v>川北町</c:v>
                </c:pt>
                <c:pt idx="6">
                  <c:v>小松市</c:v>
                </c:pt>
                <c:pt idx="7">
                  <c:v>志賀町</c:v>
                </c:pt>
                <c:pt idx="8">
                  <c:v>珠洲市</c:v>
                </c:pt>
                <c:pt idx="9">
                  <c:v>津幡町</c:v>
                </c:pt>
                <c:pt idx="10">
                  <c:v>中能登町</c:v>
                </c:pt>
                <c:pt idx="11">
                  <c:v>七尾市</c:v>
                </c:pt>
                <c:pt idx="12">
                  <c:v>能登町</c:v>
                </c:pt>
                <c:pt idx="13">
                  <c:v>野々市市</c:v>
                </c:pt>
                <c:pt idx="14">
                  <c:v>能美市</c:v>
                </c:pt>
                <c:pt idx="15">
                  <c:v>羽咋市</c:v>
                </c:pt>
                <c:pt idx="16">
                  <c:v>白山市</c:v>
                </c:pt>
                <c:pt idx="17">
                  <c:v>宝達志水町</c:v>
                </c:pt>
                <c:pt idx="18">
                  <c:v>輪島市</c:v>
                </c:pt>
              </c:strCache>
            </c:strRef>
          </c:cat>
          <c:val>
            <c:numRef>
              <c:f>再エネ比較シート!$BI$72:$BI$161</c:f>
              <c:numCache>
                <c:formatCode>#,##0_);[Red]\(#,##0\)</c:formatCode>
                <c:ptCount val="90"/>
                <c:pt idx="0">
                  <c:v>1075012.6059999999</c:v>
                </c:pt>
                <c:pt idx="1">
                  <c:v>247968.99000000002</c:v>
                </c:pt>
                <c:pt idx="2">
                  <c:v>2425726.9160000002</c:v>
                </c:pt>
                <c:pt idx="3">
                  <c:v>3433562.6680000001</c:v>
                </c:pt>
                <c:pt idx="4">
                  <c:v>662500.61300000001</c:v>
                </c:pt>
                <c:pt idx="5">
                  <c:v>204748.10399999999</c:v>
                </c:pt>
                <c:pt idx="6">
                  <c:v>2400593.0819999999</c:v>
                </c:pt>
                <c:pt idx="7">
                  <c:v>1842703.077</c:v>
                </c:pt>
                <c:pt idx="8">
                  <c:v>2136991.1919999998</c:v>
                </c:pt>
                <c:pt idx="9">
                  <c:v>820076.16599999997</c:v>
                </c:pt>
                <c:pt idx="10">
                  <c:v>1061087.703</c:v>
                </c:pt>
                <c:pt idx="11">
                  <c:v>2462904.9129999997</c:v>
                </c:pt>
                <c:pt idx="12">
                  <c:v>1433530.2680000002</c:v>
                </c:pt>
                <c:pt idx="13">
                  <c:v>284480.18300000002</c:v>
                </c:pt>
                <c:pt idx="14">
                  <c:v>787180.02500000002</c:v>
                </c:pt>
                <c:pt idx="15">
                  <c:v>1226355.67</c:v>
                </c:pt>
                <c:pt idx="16">
                  <c:v>3706317.4340000004</c:v>
                </c:pt>
                <c:pt idx="17">
                  <c:v>1104153.817</c:v>
                </c:pt>
                <c:pt idx="18">
                  <c:v>2122675.9679999999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再エネ比較シート!$CO$13:$CO$42</c:f>
              <c:numCache>
                <c:formatCode>0.0%</c:formatCode>
                <c:ptCount val="30"/>
                <c:pt idx="0">
                  <c:v>0.1014786894752102</c:v>
                </c:pt>
                <c:pt idx="1">
                  <c:v>8.9758761948111054E-2</c:v>
                </c:pt>
                <c:pt idx="2">
                  <c:v>3.9202200825309494E-2</c:v>
                </c:pt>
                <c:pt idx="3">
                  <c:v>6.5273945605045333E-2</c:v>
                </c:pt>
                <c:pt idx="4">
                  <c:v>7.7231870145736972E-2</c:v>
                </c:pt>
                <c:pt idx="5">
                  <c:v>9.4823637196518554E-2</c:v>
                </c:pt>
                <c:pt idx="6">
                  <c:v>0.11398621210690339</c:v>
                </c:pt>
                <c:pt idx="7">
                  <c:v>3.495318769505127E-2</c:v>
                </c:pt>
                <c:pt idx="8">
                  <c:v>9.0204146225668622E-2</c:v>
                </c:pt>
                <c:pt idx="9">
                  <c:v>0.1642010554546241</c:v>
                </c:pt>
                <c:pt idx="10">
                  <c:v>0.13690007867820614</c:v>
                </c:pt>
                <c:pt idx="11">
                  <c:v>8.7405045484385255E-2</c:v>
                </c:pt>
                <c:pt idx="12">
                  <c:v>0.14855385798020562</c:v>
                </c:pt>
                <c:pt idx="13">
                  <c:v>9.3444376528117365E-2</c:v>
                </c:pt>
                <c:pt idx="14">
                  <c:v>8.2352941176470587E-2</c:v>
                </c:pt>
                <c:pt idx="15">
                  <c:v>7.0215851889770503E-2</c:v>
                </c:pt>
                <c:pt idx="16">
                  <c:v>6.2546972860125255E-2</c:v>
                </c:pt>
                <c:pt idx="17">
                  <c:v>5.5074994048091422E-2</c:v>
                </c:pt>
                <c:pt idx="18">
                  <c:v>6.8285157518674894E-2</c:v>
                </c:pt>
                <c:pt idx="19">
                  <c:v>8.4745762711864403E-2</c:v>
                </c:pt>
                <c:pt idx="20">
                  <c:v>9.7716211156870084E-2</c:v>
                </c:pt>
                <c:pt idx="21">
                  <c:v>1.3114291757738138E-2</c:v>
                </c:pt>
                <c:pt idx="22">
                  <c:v>7.5271789202137465E-2</c:v>
                </c:pt>
                <c:pt idx="23">
                  <c:v>7.8594544613962092E-2</c:v>
                </c:pt>
                <c:pt idx="24">
                  <c:v>7.6649329318368459E-2</c:v>
                </c:pt>
                <c:pt idx="25">
                  <c:v>6.9012797074954293E-2</c:v>
                </c:pt>
                <c:pt idx="26">
                  <c:v>8.9313752655398537E-2</c:v>
                </c:pt>
                <c:pt idx="27">
                  <c:v>3.5974817627660638E-2</c:v>
                </c:pt>
                <c:pt idx="28">
                  <c:v>0.12321232123212321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再エネ比較シート!$CC$13:$CC$42</c:f>
              <c:numCache>
                <c:formatCode>0.0%</c:formatCode>
                <c:ptCount val="30"/>
                <c:pt idx="0">
                  <c:v>3.0771800663763612E-2</c:v>
                </c:pt>
                <c:pt idx="1">
                  <c:v>2.7849967720496308E-2</c:v>
                </c:pt>
                <c:pt idx="2">
                  <c:v>1.8768941793240932E-2</c:v>
                </c:pt>
                <c:pt idx="3">
                  <c:v>1.7213603696287924E-2</c:v>
                </c:pt>
                <c:pt idx="4">
                  <c:v>3.0955786188204125E-2</c:v>
                </c:pt>
                <c:pt idx="5">
                  <c:v>4.2134999556992271E-2</c:v>
                </c:pt>
                <c:pt idx="6">
                  <c:v>3.1572931962193428E-2</c:v>
                </c:pt>
                <c:pt idx="7">
                  <c:v>1.8297672850203967E-2</c:v>
                </c:pt>
                <c:pt idx="8">
                  <c:v>5.1268064050405217E-2</c:v>
                </c:pt>
                <c:pt idx="9">
                  <c:v>0.10056575283067548</c:v>
                </c:pt>
                <c:pt idx="10">
                  <c:v>2.9283049265593119E-2</c:v>
                </c:pt>
                <c:pt idx="11">
                  <c:v>2.213507495325668E-2</c:v>
                </c:pt>
                <c:pt idx="12">
                  <c:v>6.8968857710756101E-2</c:v>
                </c:pt>
                <c:pt idx="13">
                  <c:v>2.7330438754306477E-2</c:v>
                </c:pt>
                <c:pt idx="14">
                  <c:v>1.5221196261296017E-2</c:v>
                </c:pt>
                <c:pt idx="15">
                  <c:v>7.3901151935735696E-3</c:v>
                </c:pt>
                <c:pt idx="16">
                  <c:v>2.449140225315204E-2</c:v>
                </c:pt>
                <c:pt idx="17">
                  <c:v>3.640598716335347E-2</c:v>
                </c:pt>
                <c:pt idx="18">
                  <c:v>2.9946902978975232E-2</c:v>
                </c:pt>
                <c:pt idx="19">
                  <c:v>2.1129672582518518E-2</c:v>
                </c:pt>
                <c:pt idx="20">
                  <c:v>4.4847574038168206E-2</c:v>
                </c:pt>
                <c:pt idx="21">
                  <c:v>8.4176505014067586E-3</c:v>
                </c:pt>
                <c:pt idx="22">
                  <c:v>2.8080763162734369E-2</c:v>
                </c:pt>
                <c:pt idx="23">
                  <c:v>3.4821066375861839E-2</c:v>
                </c:pt>
                <c:pt idx="24">
                  <c:v>2.5544312615811318E-2</c:v>
                </c:pt>
                <c:pt idx="25">
                  <c:v>3.5114922032324698E-2</c:v>
                </c:pt>
                <c:pt idx="26">
                  <c:v>4.119519612173423E-2</c:v>
                </c:pt>
                <c:pt idx="27">
                  <c:v>1.3133579377634928E-2</c:v>
                </c:pt>
                <c:pt idx="28">
                  <c:v>5.6826182306543516E-2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再エネ比較シート!$CD$13:$CD$42</c:f>
              <c:numCache>
                <c:formatCode>0.0%</c:formatCode>
                <c:ptCount val="30"/>
                <c:pt idx="0">
                  <c:v>0.25529396599920251</c:v>
                </c:pt>
                <c:pt idx="1">
                  <c:v>6.4462098206672133E-2</c:v>
                </c:pt>
                <c:pt idx="2">
                  <c:v>9.3015819329085328E-2</c:v>
                </c:pt>
                <c:pt idx="3">
                  <c:v>0.40558477533319581</c:v>
                </c:pt>
                <c:pt idx="4">
                  <c:v>4.8369794368313637E-2</c:v>
                </c:pt>
                <c:pt idx="5">
                  <c:v>0.15704501993502093</c:v>
                </c:pt>
                <c:pt idx="6">
                  <c:v>6.5131046276092924E-2</c:v>
                </c:pt>
                <c:pt idx="7">
                  <c:v>6.0145900853607041E-2</c:v>
                </c:pt>
                <c:pt idx="8">
                  <c:v>0.25883935711700212</c:v>
                </c:pt>
                <c:pt idx="9">
                  <c:v>0.24832296124366759</c:v>
                </c:pt>
                <c:pt idx="10">
                  <c:v>0.12009346662856921</c:v>
                </c:pt>
                <c:pt idx="11">
                  <c:v>0.18299661748568727</c:v>
                </c:pt>
                <c:pt idx="12">
                  <c:v>0.16200483732014792</c:v>
                </c:pt>
                <c:pt idx="13">
                  <c:v>0.31609287371964068</c:v>
                </c:pt>
                <c:pt idx="14">
                  <c:v>3.1963505900714166E-2</c:v>
                </c:pt>
                <c:pt idx="15">
                  <c:v>9.0324526661590271E-2</c:v>
                </c:pt>
                <c:pt idx="16">
                  <c:v>0.35351327337958638</c:v>
                </c:pt>
                <c:pt idx="17">
                  <c:v>0.41747984193704651</c:v>
                </c:pt>
                <c:pt idx="18">
                  <c:v>2.0817856061789657</c:v>
                </c:pt>
                <c:pt idx="19">
                  <c:v>0.15413275856244793</c:v>
                </c:pt>
                <c:pt idx="20">
                  <c:v>0.33598858263076675</c:v>
                </c:pt>
                <c:pt idx="21">
                  <c:v>2.2875263454509218E-2</c:v>
                </c:pt>
                <c:pt idx="22">
                  <c:v>0.21567329249869074</c:v>
                </c:pt>
                <c:pt idx="23">
                  <c:v>9.3334108567562871E-2</c:v>
                </c:pt>
                <c:pt idx="24">
                  <c:v>0.13354271686419703</c:v>
                </c:pt>
                <c:pt idx="25">
                  <c:v>0.40366710364826136</c:v>
                </c:pt>
                <c:pt idx="26">
                  <c:v>0.16859649936040561</c:v>
                </c:pt>
                <c:pt idx="27">
                  <c:v>5.0908848111271825E-2</c:v>
                </c:pt>
                <c:pt idx="28">
                  <c:v>0.35812735459237022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再エネ比較シート!$CE$13:$CE$42</c:f>
              <c:numCache>
                <c:formatCode>0.0%</c:formatCode>
                <c:ptCount val="30"/>
                <c:pt idx="0">
                  <c:v>3.3168150498336177E-5</c:v>
                </c:pt>
                <c:pt idx="1">
                  <c:v>0</c:v>
                </c:pt>
                <c:pt idx="2">
                  <c:v>0</c:v>
                </c:pt>
                <c:pt idx="3">
                  <c:v>0</c:v>
                </c:pt>
                <c:pt idx="4">
                  <c:v>0</c:v>
                </c:pt>
                <c:pt idx="5">
                  <c:v>0.27626920099722896</c:v>
                </c:pt>
                <c:pt idx="6">
                  <c:v>0</c:v>
                </c:pt>
                <c:pt idx="7">
                  <c:v>2.7625334638577692E-2</c:v>
                </c:pt>
                <c:pt idx="8">
                  <c:v>0</c:v>
                </c:pt>
                <c:pt idx="9">
                  <c:v>0</c:v>
                </c:pt>
                <c:pt idx="10">
                  <c:v>0</c:v>
                </c:pt>
                <c:pt idx="11">
                  <c:v>0</c:v>
                </c:pt>
                <c:pt idx="12">
                  <c:v>0</c:v>
                </c:pt>
                <c:pt idx="13">
                  <c:v>3.8687180011995293E-4</c:v>
                </c:pt>
                <c:pt idx="14">
                  <c:v>0</c:v>
                </c:pt>
                <c:pt idx="15">
                  <c:v>6.6700932751550231E-3</c:v>
                </c:pt>
                <c:pt idx="16">
                  <c:v>0</c:v>
                </c:pt>
                <c:pt idx="17">
                  <c:v>0</c:v>
                </c:pt>
                <c:pt idx="18">
                  <c:v>0</c:v>
                </c:pt>
                <c:pt idx="19">
                  <c:v>5.2129460435382122E-2</c:v>
                </c:pt>
                <c:pt idx="20">
                  <c:v>0.2009540000076909</c:v>
                </c:pt>
                <c:pt idx="21">
                  <c:v>0</c:v>
                </c:pt>
                <c:pt idx="22">
                  <c:v>0</c:v>
                </c:pt>
                <c:pt idx="23">
                  <c:v>1.371682390030304E-3</c:v>
                </c:pt>
                <c:pt idx="24">
                  <c:v>0</c:v>
                </c:pt>
                <c:pt idx="25">
                  <c:v>2.1691860643139729E-2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再エネ比較シート!$CF$13:$CF$42</c:f>
              <c:numCache>
                <c:formatCode>0.0%</c:formatCode>
                <c:ptCount val="30"/>
                <c:pt idx="0">
                  <c:v>0</c:v>
                </c:pt>
                <c:pt idx="1">
                  <c:v>0</c:v>
                </c:pt>
                <c:pt idx="2">
                  <c:v>8.7091704660836322E-3</c:v>
                </c:pt>
                <c:pt idx="3">
                  <c:v>8.9377260935416813E-2</c:v>
                </c:pt>
                <c:pt idx="4">
                  <c:v>0</c:v>
                </c:pt>
                <c:pt idx="5">
                  <c:v>0</c:v>
                </c:pt>
                <c:pt idx="6">
                  <c:v>4.7266811996976414E-4</c:v>
                </c:pt>
                <c:pt idx="7">
                  <c:v>0</c:v>
                </c:pt>
                <c:pt idx="8">
                  <c:v>0</c:v>
                </c:pt>
                <c:pt idx="9">
                  <c:v>0</c:v>
                </c:pt>
                <c:pt idx="10">
                  <c:v>0</c:v>
                </c:pt>
                <c:pt idx="11">
                  <c:v>0</c:v>
                </c:pt>
                <c:pt idx="12">
                  <c:v>0</c:v>
                </c:pt>
                <c:pt idx="13">
                  <c:v>0</c:v>
                </c:pt>
                <c:pt idx="14">
                  <c:v>2.9175576843901195E-3</c:v>
                </c:pt>
                <c:pt idx="15">
                  <c:v>0</c:v>
                </c:pt>
                <c:pt idx="16">
                  <c:v>0.66167592869469127</c:v>
                </c:pt>
                <c:pt idx="17">
                  <c:v>0</c:v>
                </c:pt>
                <c:pt idx="18">
                  <c:v>1.158435306433208E-2</c:v>
                </c:pt>
                <c:pt idx="19">
                  <c:v>0</c:v>
                </c:pt>
                <c:pt idx="20">
                  <c:v>7.107655273934207E-3</c:v>
                </c:pt>
                <c:pt idx="21">
                  <c:v>0</c:v>
                </c:pt>
                <c:pt idx="22">
                  <c:v>0</c:v>
                </c:pt>
                <c:pt idx="23">
                  <c:v>0</c:v>
                </c:pt>
                <c:pt idx="24">
                  <c:v>0</c:v>
                </c:pt>
                <c:pt idx="25">
                  <c:v>3.1488184804557675E-3</c:v>
                </c:pt>
                <c:pt idx="26">
                  <c:v>0</c:v>
                </c:pt>
                <c:pt idx="27">
                  <c:v>0.63629949140042541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再エネ比較シート!$CH$13:$CH$42</c:f>
              <c:numCache>
                <c:formatCode>0.0%</c:formatCode>
                <c:ptCount val="30"/>
                <c:pt idx="0">
                  <c:v>0</c:v>
                </c:pt>
                <c:pt idx="1">
                  <c:v>0</c:v>
                </c:pt>
                <c:pt idx="2">
                  <c:v>0.8138441848306236</c:v>
                </c:pt>
                <c:pt idx="3">
                  <c:v>0</c:v>
                </c:pt>
                <c:pt idx="4">
                  <c:v>0</c:v>
                </c:pt>
                <c:pt idx="5">
                  <c:v>0</c:v>
                </c:pt>
                <c:pt idx="6">
                  <c:v>0</c:v>
                </c:pt>
                <c:pt idx="7">
                  <c:v>0</c:v>
                </c:pt>
                <c:pt idx="8">
                  <c:v>0</c:v>
                </c:pt>
                <c:pt idx="9">
                  <c:v>0</c:v>
                </c:pt>
                <c:pt idx="10">
                  <c:v>4.4276599041718635E-2</c:v>
                </c:pt>
                <c:pt idx="11">
                  <c:v>0</c:v>
                </c:pt>
                <c:pt idx="12">
                  <c:v>0</c:v>
                </c:pt>
                <c:pt idx="13">
                  <c:v>0</c:v>
                </c:pt>
                <c:pt idx="14">
                  <c:v>0</c:v>
                </c:pt>
                <c:pt idx="15">
                  <c:v>0</c:v>
                </c:pt>
                <c:pt idx="16">
                  <c:v>0</c:v>
                </c:pt>
                <c:pt idx="17">
                  <c:v>0</c:v>
                </c:pt>
                <c:pt idx="18">
                  <c:v>0</c:v>
                </c:pt>
                <c:pt idx="19">
                  <c:v>0</c:v>
                </c:pt>
                <c:pt idx="20">
                  <c:v>4.4032970205064782E-2</c:v>
                </c:pt>
                <c:pt idx="21">
                  <c:v>8.3801431917077136E-3</c:v>
                </c:pt>
                <c:pt idx="22">
                  <c:v>0</c:v>
                </c:pt>
                <c:pt idx="23">
                  <c:v>0</c:v>
                </c:pt>
                <c:pt idx="24">
                  <c:v>1.8192526869725818E-3</c:v>
                </c:pt>
                <c:pt idx="25">
                  <c:v>0</c:v>
                </c:pt>
                <c:pt idx="26">
                  <c:v>0</c:v>
                </c:pt>
                <c:pt idx="27">
                  <c:v>8.5433242443289356E-2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再エネ比較シート!$CI$13:$CI$42</c:f>
              <c:numCache>
                <c:formatCode>0.0%</c:formatCode>
                <c:ptCount val="30"/>
                <c:pt idx="0">
                  <c:v>0.28609893481346449</c:v>
                </c:pt>
                <c:pt idx="1">
                  <c:v>9.2312065927168438E-2</c:v>
                </c:pt>
                <c:pt idx="2">
                  <c:v>0.93433811641903364</c:v>
                </c:pt>
                <c:pt idx="3">
                  <c:v>0.51217563996490056</c:v>
                </c:pt>
                <c:pt idx="4">
                  <c:v>7.9325580556517755E-2</c:v>
                </c:pt>
                <c:pt idx="5">
                  <c:v>0.47544922048924221</c:v>
                </c:pt>
                <c:pt idx="6">
                  <c:v>9.7176646358256111E-2</c:v>
                </c:pt>
                <c:pt idx="7">
                  <c:v>0.10606890834238869</c:v>
                </c:pt>
                <c:pt idx="8">
                  <c:v>0.3101074211674073</c:v>
                </c:pt>
                <c:pt idx="9">
                  <c:v>0.34888871407434308</c:v>
                </c:pt>
                <c:pt idx="10">
                  <c:v>0.19365311493588097</c:v>
                </c:pt>
                <c:pt idx="11">
                  <c:v>0.20513169243894397</c:v>
                </c:pt>
                <c:pt idx="12">
                  <c:v>0.23097369503090404</c:v>
                </c:pt>
                <c:pt idx="13">
                  <c:v>0.34381018427406707</c:v>
                </c:pt>
                <c:pt idx="14">
                  <c:v>5.0102259846400307E-2</c:v>
                </c:pt>
                <c:pt idx="15">
                  <c:v>0.10438473513031886</c:v>
                </c:pt>
                <c:pt idx="16">
                  <c:v>1.0396806043274296</c:v>
                </c:pt>
                <c:pt idx="17">
                  <c:v>0.45388582910039998</c:v>
                </c:pt>
                <c:pt idx="18">
                  <c:v>2.1233168622222727</c:v>
                </c:pt>
                <c:pt idx="19">
                  <c:v>0.22739189158034859</c:v>
                </c:pt>
                <c:pt idx="20">
                  <c:v>0.63293078215562482</c:v>
                </c:pt>
                <c:pt idx="21">
                  <c:v>3.9673057147623696E-2</c:v>
                </c:pt>
                <c:pt idx="22">
                  <c:v>0.24375405566142511</c:v>
                </c:pt>
                <c:pt idx="23">
                  <c:v>0.12952685733345501</c:v>
                </c:pt>
                <c:pt idx="24">
                  <c:v>0.16090628216698091</c:v>
                </c:pt>
                <c:pt idx="25">
                  <c:v>0.46362270480418161</c:v>
                </c:pt>
                <c:pt idx="26">
                  <c:v>0.20979169548213983</c:v>
                </c:pt>
                <c:pt idx="27">
                  <c:v>0.78577516133262149</c:v>
                </c:pt>
                <c:pt idx="28">
                  <c:v>0.41495353689891373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再エネ比較シート!$BE$13:$BE$42</c:f>
              <c:numCache>
                <c:formatCode>#,##0_);[Red]\(#,##0\)</c:formatCode>
                <c:ptCount val="30"/>
                <c:pt idx="0">
                  <c:v>5038.3000000000056</c:v>
                </c:pt>
                <c:pt idx="1">
                  <c:v>4577.1000000000004</c:v>
                </c:pt>
                <c:pt idx="2">
                  <c:v>2661.6000000000026</c:v>
                </c:pt>
                <c:pt idx="3">
                  <c:v>3658.600000000004</c:v>
                </c:pt>
                <c:pt idx="4">
                  <c:v>4629.7000000000007</c:v>
                </c:pt>
                <c:pt idx="5">
                  <c:v>5957.3460000000023</c:v>
                </c:pt>
                <c:pt idx="6">
                  <c:v>5821.6000000000058</c:v>
                </c:pt>
                <c:pt idx="7">
                  <c:v>1798.5009999999995</c:v>
                </c:pt>
                <c:pt idx="8">
                  <c:v>5627.5220000000054</c:v>
                </c:pt>
                <c:pt idx="9">
                  <c:v>9825.195999999969</c:v>
                </c:pt>
                <c:pt idx="10">
                  <c:v>6695.9000000000015</c:v>
                </c:pt>
                <c:pt idx="11">
                  <c:v>4757.700000000008</c:v>
                </c:pt>
                <c:pt idx="12">
                  <c:v>7895.7199999999921</c:v>
                </c:pt>
                <c:pt idx="13">
                  <c:v>6176.718000000008</c:v>
                </c:pt>
                <c:pt idx="14">
                  <c:v>4560.5850000000019</c:v>
                </c:pt>
                <c:pt idx="15">
                  <c:v>3991.200000000003</c:v>
                </c:pt>
                <c:pt idx="16">
                  <c:v>3640.9000000000019</c:v>
                </c:pt>
                <c:pt idx="17">
                  <c:v>3637.8200000000011</c:v>
                </c:pt>
                <c:pt idx="18">
                  <c:v>4189.0210000000043</c:v>
                </c:pt>
                <c:pt idx="19">
                  <c:v>5062.7880000000059</c:v>
                </c:pt>
                <c:pt idx="20">
                  <c:v>5352.7000000000035</c:v>
                </c:pt>
                <c:pt idx="21">
                  <c:v>1025.8849999999995</c:v>
                </c:pt>
                <c:pt idx="22">
                  <c:v>3992.800000000002</c:v>
                </c:pt>
                <c:pt idx="23">
                  <c:v>4457.5000000000073</c:v>
                </c:pt>
                <c:pt idx="24">
                  <c:v>4017.6000000000017</c:v>
                </c:pt>
                <c:pt idx="25">
                  <c:v>4395.5910000000058</c:v>
                </c:pt>
                <c:pt idx="26">
                  <c:v>4911.5090000000055</c:v>
                </c:pt>
                <c:pt idx="27">
                  <c:v>1786.3999999999992</c:v>
                </c:pt>
                <c:pt idx="28">
                  <c:v>6251.3550000000068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再エネ比較シート!$BF$13:$BF$42</c:f>
              <c:numCache>
                <c:formatCode>#,##0_);[Red]\(#,##0\)</c:formatCode>
                <c:ptCount val="30"/>
                <c:pt idx="0">
                  <c:v>37924.10000000002</c:v>
                </c:pt>
                <c:pt idx="1">
                  <c:v>9612</c:v>
                </c:pt>
                <c:pt idx="2">
                  <c:v>11967.500000000002</c:v>
                </c:pt>
                <c:pt idx="3">
                  <c:v>78211.099999999977</c:v>
                </c:pt>
                <c:pt idx="4">
                  <c:v>6563.399999999996</c:v>
                </c:pt>
                <c:pt idx="5">
                  <c:v>20145.480000000014</c:v>
                </c:pt>
                <c:pt idx="6">
                  <c:v>10895.799999999994</c:v>
                </c:pt>
                <c:pt idx="7">
                  <c:v>5363.7000000000007</c:v>
                </c:pt>
                <c:pt idx="8">
                  <c:v>25777.703000000012</c:v>
                </c:pt>
                <c:pt idx="9">
                  <c:v>22011.599999999984</c:v>
                </c:pt>
                <c:pt idx="10">
                  <c:v>24914.700000000008</c:v>
                </c:pt>
                <c:pt idx="11">
                  <c:v>35686.400000000023</c:v>
                </c:pt>
                <c:pt idx="12">
                  <c:v>16827.14</c:v>
                </c:pt>
                <c:pt idx="13">
                  <c:v>64814.099999999875</c:v>
                </c:pt>
                <c:pt idx="14">
                  <c:v>8689</c:v>
                </c:pt>
                <c:pt idx="15">
                  <c:v>44259.000000000015</c:v>
                </c:pt>
                <c:pt idx="16">
                  <c:v>47680.900000000016</c:v>
                </c:pt>
                <c:pt idx="17">
                  <c:v>37848.399999999987</c:v>
                </c:pt>
                <c:pt idx="18">
                  <c:v>264204.52000000008</c:v>
                </c:pt>
                <c:pt idx="19">
                  <c:v>33507.000000000029</c:v>
                </c:pt>
                <c:pt idx="20">
                  <c:v>36383.30000000001</c:v>
                </c:pt>
                <c:pt idx="21">
                  <c:v>2529.4</c:v>
                </c:pt>
                <c:pt idx="22">
                  <c:v>27823.300000000017</c:v>
                </c:pt>
                <c:pt idx="23">
                  <c:v>10840.1</c:v>
                </c:pt>
                <c:pt idx="24">
                  <c:v>19056.199999999997</c:v>
                </c:pt>
                <c:pt idx="25">
                  <c:v>45845.059999999983</c:v>
                </c:pt>
                <c:pt idx="26">
                  <c:v>18237.299999999996</c:v>
                </c:pt>
                <c:pt idx="27">
                  <c:v>6282.4999999999991</c:v>
                </c:pt>
                <c:pt idx="28">
                  <c:v>35744.299999999974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再エネ比較シート!$BG$13:$BG$42</c:f>
              <c:numCache>
                <c:formatCode>#,##0_);[Red]\(#,##0\)</c:formatCode>
                <c:ptCount val="30"/>
                <c:pt idx="0">
                  <c:v>3</c:v>
                </c:pt>
                <c:pt idx="1">
                  <c:v>0</c:v>
                </c:pt>
                <c:pt idx="2">
                  <c:v>0</c:v>
                </c:pt>
                <c:pt idx="3">
                  <c:v>0</c:v>
                </c:pt>
                <c:pt idx="4">
                  <c:v>0</c:v>
                </c:pt>
                <c:pt idx="5">
                  <c:v>21578</c:v>
                </c:pt>
                <c:pt idx="6">
                  <c:v>0</c:v>
                </c:pt>
                <c:pt idx="7">
                  <c:v>1500</c:v>
                </c:pt>
                <c:pt idx="8">
                  <c:v>0</c:v>
                </c:pt>
                <c:pt idx="9">
                  <c:v>0</c:v>
                </c:pt>
                <c:pt idx="10">
                  <c:v>0</c:v>
                </c:pt>
                <c:pt idx="11">
                  <c:v>0</c:v>
                </c:pt>
                <c:pt idx="12">
                  <c:v>0</c:v>
                </c:pt>
                <c:pt idx="13">
                  <c:v>48.3</c:v>
                </c:pt>
                <c:pt idx="14">
                  <c:v>0</c:v>
                </c:pt>
                <c:pt idx="15">
                  <c:v>1990</c:v>
                </c:pt>
                <c:pt idx="16">
                  <c:v>0</c:v>
                </c:pt>
                <c:pt idx="17">
                  <c:v>0</c:v>
                </c:pt>
                <c:pt idx="18">
                  <c:v>0</c:v>
                </c:pt>
                <c:pt idx="19">
                  <c:v>6900</c:v>
                </c:pt>
                <c:pt idx="20">
                  <c:v>13249.5</c:v>
                </c:pt>
                <c:pt idx="21">
                  <c:v>0</c:v>
                </c:pt>
                <c:pt idx="22">
                  <c:v>0</c:v>
                </c:pt>
                <c:pt idx="23">
                  <c:v>97</c:v>
                </c:pt>
                <c:pt idx="24">
                  <c:v>0</c:v>
                </c:pt>
                <c:pt idx="25">
                  <c:v>1500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再エネ比較シート!$BH$13:$BH$42</c:f>
              <c:numCache>
                <c:formatCode>#,##0_);[Red]\(#,##0\)</c:formatCode>
                <c:ptCount val="30"/>
                <c:pt idx="0">
                  <c:v>0</c:v>
                </c:pt>
                <c:pt idx="1">
                  <c:v>0</c:v>
                </c:pt>
                <c:pt idx="2">
                  <c:v>282</c:v>
                </c:pt>
                <c:pt idx="3">
                  <c:v>4337.5</c:v>
                </c:pt>
                <c:pt idx="4">
                  <c:v>0</c:v>
                </c:pt>
                <c:pt idx="5">
                  <c:v>0</c:v>
                </c:pt>
                <c:pt idx="6">
                  <c:v>19.899999999999999</c:v>
                </c:pt>
                <c:pt idx="7">
                  <c:v>0</c:v>
                </c:pt>
                <c:pt idx="8">
                  <c:v>0</c:v>
                </c:pt>
                <c:pt idx="9">
                  <c:v>0</c:v>
                </c:pt>
                <c:pt idx="10">
                  <c:v>0</c:v>
                </c:pt>
                <c:pt idx="11">
                  <c:v>0</c:v>
                </c:pt>
                <c:pt idx="12">
                  <c:v>0</c:v>
                </c:pt>
                <c:pt idx="13">
                  <c:v>0</c:v>
                </c:pt>
                <c:pt idx="14">
                  <c:v>199.6</c:v>
                </c:pt>
                <c:pt idx="15">
                  <c:v>0</c:v>
                </c:pt>
                <c:pt idx="16">
                  <c:v>22460</c:v>
                </c:pt>
                <c:pt idx="17">
                  <c:v>0</c:v>
                </c:pt>
                <c:pt idx="18">
                  <c:v>370</c:v>
                </c:pt>
                <c:pt idx="19">
                  <c:v>0</c:v>
                </c:pt>
                <c:pt idx="20">
                  <c:v>193.7</c:v>
                </c:pt>
                <c:pt idx="21">
                  <c:v>0</c:v>
                </c:pt>
                <c:pt idx="22">
                  <c:v>0</c:v>
                </c:pt>
                <c:pt idx="23">
                  <c:v>0</c:v>
                </c:pt>
                <c:pt idx="24">
                  <c:v>0</c:v>
                </c:pt>
                <c:pt idx="25">
                  <c:v>90</c:v>
                </c:pt>
                <c:pt idx="26">
                  <c:v>0</c:v>
                </c:pt>
                <c:pt idx="27">
                  <c:v>19761.8</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再エネ比較シート!$BJ$13:$BJ$42</c:f>
              <c:numCache>
                <c:formatCode>#,##0_);[Red]\(#,##0\)</c:formatCode>
                <c:ptCount val="30"/>
                <c:pt idx="0">
                  <c:v>0</c:v>
                </c:pt>
                <c:pt idx="1">
                  <c:v>0</c:v>
                </c:pt>
                <c:pt idx="2">
                  <c:v>19764</c:v>
                </c:pt>
                <c:pt idx="3">
                  <c:v>0</c:v>
                </c:pt>
                <c:pt idx="4">
                  <c:v>0</c:v>
                </c:pt>
                <c:pt idx="5">
                  <c:v>0</c:v>
                </c:pt>
                <c:pt idx="6">
                  <c:v>0</c:v>
                </c:pt>
                <c:pt idx="7">
                  <c:v>0</c:v>
                </c:pt>
                <c:pt idx="8">
                  <c:v>0</c:v>
                </c:pt>
                <c:pt idx="9">
                  <c:v>0</c:v>
                </c:pt>
                <c:pt idx="10">
                  <c:v>1733.7940000000001</c:v>
                </c:pt>
                <c:pt idx="11">
                  <c:v>0</c:v>
                </c:pt>
                <c:pt idx="12">
                  <c:v>0</c:v>
                </c:pt>
                <c:pt idx="13">
                  <c:v>0</c:v>
                </c:pt>
                <c:pt idx="14">
                  <c:v>0</c:v>
                </c:pt>
                <c:pt idx="15">
                  <c:v>0</c:v>
                </c:pt>
                <c:pt idx="16">
                  <c:v>0</c:v>
                </c:pt>
                <c:pt idx="17">
                  <c:v>0</c:v>
                </c:pt>
                <c:pt idx="18">
                  <c:v>0</c:v>
                </c:pt>
                <c:pt idx="19">
                  <c:v>0</c:v>
                </c:pt>
                <c:pt idx="20">
                  <c:v>900</c:v>
                </c:pt>
                <c:pt idx="21">
                  <c:v>174.9</c:v>
                </c:pt>
                <c:pt idx="22">
                  <c:v>0</c:v>
                </c:pt>
                <c:pt idx="23">
                  <c:v>0</c:v>
                </c:pt>
                <c:pt idx="24">
                  <c:v>49</c:v>
                </c:pt>
                <c:pt idx="25">
                  <c:v>0</c:v>
                </c:pt>
                <c:pt idx="26">
                  <c:v>0</c:v>
                </c:pt>
                <c:pt idx="27">
                  <c:v>1990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再エネ比較シート!$BK$13:$BK$42</c:f>
              <c:numCache>
                <c:formatCode>#,##0_);[Red]\(#,##0\)</c:formatCode>
                <c:ptCount val="30"/>
                <c:pt idx="0">
                  <c:v>42965.400000000023</c:v>
                </c:pt>
                <c:pt idx="1">
                  <c:v>14189.1</c:v>
                </c:pt>
                <c:pt idx="2">
                  <c:v>34675.100000000006</c:v>
                </c:pt>
                <c:pt idx="3">
                  <c:v>86207.199999999983</c:v>
                </c:pt>
                <c:pt idx="4">
                  <c:v>11193.099999999997</c:v>
                </c:pt>
                <c:pt idx="5">
                  <c:v>47680.826000000015</c:v>
                </c:pt>
                <c:pt idx="6">
                  <c:v>16737.300000000003</c:v>
                </c:pt>
                <c:pt idx="7">
                  <c:v>8662.2010000000009</c:v>
                </c:pt>
                <c:pt idx="8">
                  <c:v>31405.225000000017</c:v>
                </c:pt>
                <c:pt idx="9">
                  <c:v>31836.795999999951</c:v>
                </c:pt>
                <c:pt idx="10">
                  <c:v>33344.394000000008</c:v>
                </c:pt>
                <c:pt idx="11">
                  <c:v>40444.100000000035</c:v>
                </c:pt>
                <c:pt idx="12">
                  <c:v>24722.859999999993</c:v>
                </c:pt>
                <c:pt idx="13">
                  <c:v>71039.117999999886</c:v>
                </c:pt>
                <c:pt idx="14">
                  <c:v>13449.185000000003</c:v>
                </c:pt>
                <c:pt idx="15">
                  <c:v>50240.200000000019</c:v>
                </c:pt>
                <c:pt idx="16">
                  <c:v>73781.800000000017</c:v>
                </c:pt>
                <c:pt idx="17">
                  <c:v>41486.219999999987</c:v>
                </c:pt>
                <c:pt idx="18">
                  <c:v>268763.54100000008</c:v>
                </c:pt>
                <c:pt idx="19">
                  <c:v>45469.788000000037</c:v>
                </c:pt>
                <c:pt idx="20">
                  <c:v>56079.200000000012</c:v>
                </c:pt>
                <c:pt idx="21">
                  <c:v>3730.1849999999999</c:v>
                </c:pt>
                <c:pt idx="22">
                  <c:v>31816.10000000002</c:v>
                </c:pt>
                <c:pt idx="23">
                  <c:v>15394.600000000008</c:v>
                </c:pt>
                <c:pt idx="24">
                  <c:v>23122.799999999999</c:v>
                </c:pt>
                <c:pt idx="25">
                  <c:v>51830.650999999991</c:v>
                </c:pt>
                <c:pt idx="26">
                  <c:v>23148.809000000001</c:v>
                </c:pt>
                <c:pt idx="27">
                  <c:v>29820.699999999997</c:v>
                </c:pt>
                <c:pt idx="28">
                  <c:v>41995.654999999984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再エネ比較シート!$BO$13:$BO$42</c:f>
              <c:numCache>
                <c:formatCode>#,##0_);[Red]\(#,##0\)</c:formatCode>
                <c:ptCount val="30"/>
                <c:pt idx="0">
                  <c:v>6046.5645960000074</c:v>
                </c:pt>
                <c:pt idx="1">
                  <c:v>5493.0692520000002</c:v>
                </c:pt>
                <c:pt idx="2">
                  <c:v>3194.2393920000031</c:v>
                </c:pt>
                <c:pt idx="3">
                  <c:v>4390.7590320000045</c:v>
                </c:pt>
                <c:pt idx="4">
                  <c:v>5556.1955640000006</c:v>
                </c:pt>
                <c:pt idx="5">
                  <c:v>7149.5300815200017</c:v>
                </c:pt>
                <c:pt idx="6">
                  <c:v>6986.6185920000071</c:v>
                </c:pt>
                <c:pt idx="7">
                  <c:v>2158.4170201199995</c:v>
                </c:pt>
                <c:pt idx="8">
                  <c:v>6753.7017026400054</c:v>
                </c:pt>
                <c:pt idx="9">
                  <c:v>11791.414223519962</c:v>
                </c:pt>
                <c:pt idx="10">
                  <c:v>8035.8835080000017</c:v>
                </c:pt>
                <c:pt idx="11">
                  <c:v>5709.8109240000103</c:v>
                </c:pt>
                <c:pt idx="12">
                  <c:v>9475.811486399989</c:v>
                </c:pt>
                <c:pt idx="13">
                  <c:v>7412.8028061600098</c:v>
                </c:pt>
                <c:pt idx="14">
                  <c:v>5473.2492702000009</c:v>
                </c:pt>
                <c:pt idx="15">
                  <c:v>4789.9189440000027</c:v>
                </c:pt>
                <c:pt idx="16">
                  <c:v>4369.5169080000023</c:v>
                </c:pt>
                <c:pt idx="17">
                  <c:v>4365.8205384000012</c:v>
                </c:pt>
                <c:pt idx="18">
                  <c:v>5027.3278825200041</c:v>
                </c:pt>
                <c:pt idx="19">
                  <c:v>6075.9531345600062</c:v>
                </c:pt>
                <c:pt idx="20">
                  <c:v>6423.8823240000047</c:v>
                </c:pt>
                <c:pt idx="21">
                  <c:v>1231.1851061999994</c:v>
                </c:pt>
                <c:pt idx="22">
                  <c:v>4791.8391360000014</c:v>
                </c:pt>
                <c:pt idx="23">
                  <c:v>5349.5349000000078</c:v>
                </c:pt>
                <c:pt idx="24">
                  <c:v>4821.6021120000023</c:v>
                </c:pt>
                <c:pt idx="25">
                  <c:v>5275.2366709200069</c:v>
                </c:pt>
                <c:pt idx="26">
                  <c:v>5894.4001810800055</c:v>
                </c:pt>
                <c:pt idx="27">
                  <c:v>2143.8943679999988</c:v>
                </c:pt>
                <c:pt idx="28">
                  <c:v>7502.3761626000087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再エネ比較シート!$BP$13:$BP$42</c:f>
              <c:numCache>
                <c:formatCode>#,##0_);[Red]\(#,##0\)</c:formatCode>
                <c:ptCount val="30"/>
                <c:pt idx="0">
                  <c:v>50164.482516000025</c:v>
                </c:pt>
                <c:pt idx="1">
                  <c:v>12714.369119999999</c:v>
                </c:pt>
                <c:pt idx="2">
                  <c:v>15830.130300000003</c:v>
                </c:pt>
                <c:pt idx="3">
                  <c:v>103454.51463599996</c:v>
                </c:pt>
                <c:pt idx="4">
                  <c:v>8681.8029839999963</c:v>
                </c:pt>
                <c:pt idx="5">
                  <c:v>26647.635124800017</c:v>
                </c:pt>
                <c:pt idx="6">
                  <c:v>14412.528407999991</c:v>
                </c:pt>
                <c:pt idx="7">
                  <c:v>7094.8878120000008</c:v>
                </c:pt>
                <c:pt idx="8">
                  <c:v>34097.714420280019</c:v>
                </c:pt>
                <c:pt idx="9">
                  <c:v>29116.064015999975</c:v>
                </c:pt>
                <c:pt idx="10">
                  <c:v>32956.16857200001</c:v>
                </c:pt>
                <c:pt idx="11">
                  <c:v>47204.542464000035</c:v>
                </c:pt>
                <c:pt idx="12">
                  <c:v>22258.267706399998</c:v>
                </c:pt>
                <c:pt idx="13">
                  <c:v>85733.498915999837</c:v>
                </c:pt>
                <c:pt idx="14">
                  <c:v>11493.461640000001</c:v>
                </c:pt>
                <c:pt idx="15">
                  <c:v>58544.034840000022</c:v>
                </c:pt>
                <c:pt idx="16">
                  <c:v>63070.387284000019</c:v>
                </c:pt>
                <c:pt idx="17">
                  <c:v>50064.349583999974</c:v>
                </c:pt>
                <c:pt idx="18">
                  <c:v>349479.17087520007</c:v>
                </c:pt>
                <c:pt idx="19">
                  <c:v>44321.71932000004</c:v>
                </c:pt>
                <c:pt idx="20">
                  <c:v>48126.373908000023</c:v>
                </c:pt>
                <c:pt idx="21">
                  <c:v>3345.7891440000003</c:v>
                </c:pt>
                <c:pt idx="22">
                  <c:v>36803.548308000019</c:v>
                </c:pt>
                <c:pt idx="23">
                  <c:v>14338.850675999998</c:v>
                </c:pt>
                <c:pt idx="24">
                  <c:v>25206.779111999997</c:v>
                </c:pt>
                <c:pt idx="25">
                  <c:v>60642.011565599969</c:v>
                </c:pt>
                <c:pt idx="26">
                  <c:v>24123.570947999993</c:v>
                </c:pt>
                <c:pt idx="27">
                  <c:v>8310.2396999999983</c:v>
                </c:pt>
                <c:pt idx="28">
                  <c:v>47281.130267999972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再エネ比較シート!$BQ$13:$BQ$42</c:f>
              <c:numCache>
                <c:formatCode>#,##0_);[Red]\(#,##0\)</c:formatCode>
                <c:ptCount val="30"/>
                <c:pt idx="0">
                  <c:v>6.5174400000000006</c:v>
                </c:pt>
                <c:pt idx="1">
                  <c:v>0</c:v>
                </c:pt>
                <c:pt idx="2">
                  <c:v>0</c:v>
                </c:pt>
                <c:pt idx="3">
                  <c:v>0</c:v>
                </c:pt>
                <c:pt idx="4">
                  <c:v>0</c:v>
                </c:pt>
                <c:pt idx="5">
                  <c:v>46877.773439999997</c:v>
                </c:pt>
                <c:pt idx="6">
                  <c:v>0</c:v>
                </c:pt>
                <c:pt idx="7">
                  <c:v>3258.72</c:v>
                </c:pt>
                <c:pt idx="8">
                  <c:v>0</c:v>
                </c:pt>
                <c:pt idx="9">
                  <c:v>0</c:v>
                </c:pt>
                <c:pt idx="10">
                  <c:v>0</c:v>
                </c:pt>
                <c:pt idx="11">
                  <c:v>0</c:v>
                </c:pt>
                <c:pt idx="12">
                  <c:v>0</c:v>
                </c:pt>
                <c:pt idx="13">
                  <c:v>104.93078399999999</c:v>
                </c:pt>
                <c:pt idx="14">
                  <c:v>0</c:v>
                </c:pt>
                <c:pt idx="15">
                  <c:v>4323.2352000000001</c:v>
                </c:pt>
                <c:pt idx="16">
                  <c:v>0</c:v>
                </c:pt>
                <c:pt idx="17">
                  <c:v>0</c:v>
                </c:pt>
                <c:pt idx="18">
                  <c:v>0</c:v>
                </c:pt>
                <c:pt idx="19">
                  <c:v>14990.111999999999</c:v>
                </c:pt>
                <c:pt idx="20">
                  <c:v>28784.27376</c:v>
                </c:pt>
                <c:pt idx="21">
                  <c:v>0</c:v>
                </c:pt>
                <c:pt idx="22">
                  <c:v>0</c:v>
                </c:pt>
                <c:pt idx="23">
                  <c:v>210.73055999999997</c:v>
                </c:pt>
                <c:pt idx="24">
                  <c:v>0</c:v>
                </c:pt>
                <c:pt idx="25">
                  <c:v>3258.72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再エネ比較シート!$BR$13:$BR$42</c:f>
              <c:numCache>
                <c:formatCode>#,##0_);[Red]\(#,##0\)</c:formatCode>
                <c:ptCount val="30"/>
                <c:pt idx="0">
                  <c:v>0</c:v>
                </c:pt>
                <c:pt idx="1">
                  <c:v>0</c:v>
                </c:pt>
                <c:pt idx="2">
                  <c:v>1482.192</c:v>
                </c:pt>
                <c:pt idx="3">
                  <c:v>22797.9</c:v>
                </c:pt>
                <c:pt idx="4">
                  <c:v>0</c:v>
                </c:pt>
                <c:pt idx="5">
                  <c:v>0</c:v>
                </c:pt>
                <c:pt idx="6">
                  <c:v>104.59439999999999</c:v>
                </c:pt>
                <c:pt idx="7">
                  <c:v>0</c:v>
                </c:pt>
                <c:pt idx="8">
                  <c:v>0</c:v>
                </c:pt>
                <c:pt idx="9">
                  <c:v>0</c:v>
                </c:pt>
                <c:pt idx="10">
                  <c:v>0</c:v>
                </c:pt>
                <c:pt idx="11">
                  <c:v>0</c:v>
                </c:pt>
                <c:pt idx="12">
                  <c:v>0</c:v>
                </c:pt>
                <c:pt idx="13">
                  <c:v>0</c:v>
                </c:pt>
                <c:pt idx="14">
                  <c:v>1049.0976000000001</c:v>
                </c:pt>
                <c:pt idx="15">
                  <c:v>0</c:v>
                </c:pt>
                <c:pt idx="16">
                  <c:v>118049.76</c:v>
                </c:pt>
                <c:pt idx="17">
                  <c:v>0</c:v>
                </c:pt>
                <c:pt idx="18">
                  <c:v>1944.72</c:v>
                </c:pt>
                <c:pt idx="19">
                  <c:v>0</c:v>
                </c:pt>
                <c:pt idx="20">
                  <c:v>1018.0871999999999</c:v>
                </c:pt>
                <c:pt idx="21">
                  <c:v>0</c:v>
                </c:pt>
                <c:pt idx="22">
                  <c:v>0</c:v>
                </c:pt>
                <c:pt idx="23">
                  <c:v>0</c:v>
                </c:pt>
                <c:pt idx="24">
                  <c:v>0</c:v>
                </c:pt>
                <c:pt idx="25">
                  <c:v>473.04</c:v>
                </c:pt>
                <c:pt idx="26">
                  <c:v>0</c:v>
                </c:pt>
                <c:pt idx="27">
                  <c:v>103868.0208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再エネ比較シート!$BT$13:$BT$42</c:f>
              <c:numCache>
                <c:formatCode>#,##0_);[Red]\(#,##0\)</c:formatCode>
                <c:ptCount val="30"/>
                <c:pt idx="0">
                  <c:v>0</c:v>
                </c:pt>
                <c:pt idx="1">
                  <c:v>0</c:v>
                </c:pt>
                <c:pt idx="2">
                  <c:v>138506.11199999999</c:v>
                </c:pt>
                <c:pt idx="3">
                  <c:v>0</c:v>
                </c:pt>
                <c:pt idx="4">
                  <c:v>0</c:v>
                </c:pt>
                <c:pt idx="5">
                  <c:v>0</c:v>
                </c:pt>
                <c:pt idx="6">
                  <c:v>0</c:v>
                </c:pt>
                <c:pt idx="7">
                  <c:v>0</c:v>
                </c:pt>
                <c:pt idx="8">
                  <c:v>0</c:v>
                </c:pt>
                <c:pt idx="9">
                  <c:v>0</c:v>
                </c:pt>
                <c:pt idx="10">
                  <c:v>12150.428352000003</c:v>
                </c:pt>
                <c:pt idx="11">
                  <c:v>0</c:v>
                </c:pt>
                <c:pt idx="12">
                  <c:v>0</c:v>
                </c:pt>
                <c:pt idx="13">
                  <c:v>0</c:v>
                </c:pt>
                <c:pt idx="14">
                  <c:v>0</c:v>
                </c:pt>
                <c:pt idx="15">
                  <c:v>0</c:v>
                </c:pt>
                <c:pt idx="16">
                  <c:v>0</c:v>
                </c:pt>
                <c:pt idx="17">
                  <c:v>0</c:v>
                </c:pt>
                <c:pt idx="18">
                  <c:v>0</c:v>
                </c:pt>
                <c:pt idx="19">
                  <c:v>0</c:v>
                </c:pt>
                <c:pt idx="20">
                  <c:v>6307.2</c:v>
                </c:pt>
                <c:pt idx="21">
                  <c:v>1225.6992</c:v>
                </c:pt>
                <c:pt idx="22">
                  <c:v>0</c:v>
                </c:pt>
                <c:pt idx="23">
                  <c:v>0</c:v>
                </c:pt>
                <c:pt idx="24">
                  <c:v>343.392</c:v>
                </c:pt>
                <c:pt idx="25">
                  <c:v>0</c:v>
                </c:pt>
                <c:pt idx="26">
                  <c:v>0</c:v>
                </c:pt>
                <c:pt idx="27">
                  <c:v>13945.92</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養老町</c:v>
                </c:pt>
                <c:pt idx="1">
                  <c:v>矢巾町</c:v>
                </c:pt>
                <c:pt idx="2">
                  <c:v>新宮市</c:v>
                </c:pt>
                <c:pt idx="3">
                  <c:v>高萩市</c:v>
                </c:pt>
                <c:pt idx="4">
                  <c:v>岐南町</c:v>
                </c:pt>
                <c:pt idx="5">
                  <c:v>いちき串木野市</c:v>
                </c:pt>
                <c:pt idx="6">
                  <c:v>垂井町</c:v>
                </c:pt>
                <c:pt idx="7">
                  <c:v>内灘町</c:v>
                </c:pt>
                <c:pt idx="8">
                  <c:v>土佐市</c:v>
                </c:pt>
                <c:pt idx="9">
                  <c:v>三股町</c:v>
                </c:pt>
                <c:pt idx="10">
                  <c:v>東員町</c:v>
                </c:pt>
                <c:pt idx="11">
                  <c:v>邑楽町</c:v>
                </c:pt>
                <c:pt idx="12">
                  <c:v>みやき町</c:v>
                </c:pt>
                <c:pt idx="13">
                  <c:v>国東市</c:v>
                </c:pt>
                <c:pt idx="14">
                  <c:v>大竹市</c:v>
                </c:pt>
                <c:pt idx="15">
                  <c:v>有田市</c:v>
                </c:pt>
                <c:pt idx="16">
                  <c:v>大町市</c:v>
                </c:pt>
                <c:pt idx="17">
                  <c:v>幕別町</c:v>
                </c:pt>
                <c:pt idx="18">
                  <c:v>美作市</c:v>
                </c:pt>
                <c:pt idx="19">
                  <c:v>西海市</c:v>
                </c:pt>
                <c:pt idx="20">
                  <c:v>有田川町</c:v>
                </c:pt>
                <c:pt idx="21">
                  <c:v>名寄市</c:v>
                </c:pt>
                <c:pt idx="22">
                  <c:v>山県市</c:v>
                </c:pt>
                <c:pt idx="23">
                  <c:v>おいらせ町</c:v>
                </c:pt>
                <c:pt idx="24">
                  <c:v>野木町</c:v>
                </c:pt>
                <c:pt idx="25">
                  <c:v>香美市</c:v>
                </c:pt>
                <c:pt idx="26">
                  <c:v>石井町</c:v>
                </c:pt>
                <c:pt idx="27">
                  <c:v>長井市</c:v>
                </c:pt>
                <c:pt idx="28">
                  <c:v>嬉野市</c:v>
                </c:pt>
              </c:strCache>
            </c:strRef>
          </c:cat>
          <c:val>
            <c:numRef>
              <c:f>再エネ比較シート!$BU$13:$BU$42</c:f>
              <c:numCache>
                <c:formatCode>#,##0_);[Red]\(#,##0\)</c:formatCode>
                <c:ptCount val="30"/>
                <c:pt idx="0">
                  <c:v>56217.564552000033</c:v>
                </c:pt>
                <c:pt idx="1">
                  <c:v>18207.438372000001</c:v>
                </c:pt>
                <c:pt idx="2">
                  <c:v>159012.67369200001</c:v>
                </c:pt>
                <c:pt idx="3">
                  <c:v>130643.17366799997</c:v>
                </c:pt>
                <c:pt idx="4">
                  <c:v>14237.998547999996</c:v>
                </c:pt>
                <c:pt idx="5">
                  <c:v>80674.938646320021</c:v>
                </c:pt>
                <c:pt idx="6">
                  <c:v>21503.741399999999</c:v>
                </c:pt>
                <c:pt idx="7">
                  <c:v>12512.02483212</c:v>
                </c:pt>
                <c:pt idx="8">
                  <c:v>40851.416122920025</c:v>
                </c:pt>
                <c:pt idx="9">
                  <c:v>40907.478239519936</c:v>
                </c:pt>
                <c:pt idx="10">
                  <c:v>53142.480432000011</c:v>
                </c:pt>
                <c:pt idx="11">
                  <c:v>52914.353388000047</c:v>
                </c:pt>
                <c:pt idx="12">
                  <c:v>31734.079192799989</c:v>
                </c:pt>
                <c:pt idx="13">
                  <c:v>93251.232506159839</c:v>
                </c:pt>
                <c:pt idx="14">
                  <c:v>18015.808510200004</c:v>
                </c:pt>
                <c:pt idx="15">
                  <c:v>67657.188984000022</c:v>
                </c:pt>
                <c:pt idx="16">
                  <c:v>185489.664192</c:v>
                </c:pt>
                <c:pt idx="17">
                  <c:v>54430.170122399977</c:v>
                </c:pt>
                <c:pt idx="18">
                  <c:v>356451.21875772002</c:v>
                </c:pt>
                <c:pt idx="19">
                  <c:v>65387.784454560046</c:v>
                </c:pt>
                <c:pt idx="20">
                  <c:v>90659.817192000017</c:v>
                </c:pt>
                <c:pt idx="21">
                  <c:v>5802.6734501999999</c:v>
                </c:pt>
                <c:pt idx="22">
                  <c:v>41595.387444000022</c:v>
                </c:pt>
                <c:pt idx="23">
                  <c:v>19899.116136000008</c:v>
                </c:pt>
                <c:pt idx="24">
                  <c:v>30371.773223999997</c:v>
                </c:pt>
                <c:pt idx="25">
                  <c:v>69649.008236519978</c:v>
                </c:pt>
                <c:pt idx="26">
                  <c:v>30017.971129079997</c:v>
                </c:pt>
                <c:pt idx="27">
                  <c:v>128268.074868</c:v>
                </c:pt>
                <c:pt idx="28">
                  <c:v>54783.506430599984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内灘町</c:v>
                </c:pt>
              </c:strCache>
            </c:strRef>
          </c:cat>
          <c:val>
            <c:numRef>
              <c:f>①CO2排出量の現状把握!$AX$43:$AX$45</c:f>
              <c:numCache>
                <c:formatCode>0%</c:formatCode>
                <c:ptCount val="3"/>
                <c:pt idx="0">
                  <c:v>0.42072759503743129</c:v>
                </c:pt>
                <c:pt idx="1">
                  <c:v>0.24943423796211131</c:v>
                </c:pt>
                <c:pt idx="2">
                  <c:v>4.8779848689243531E-2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内灘町</c:v>
                </c:pt>
              </c:strCache>
            </c:strRef>
          </c:cat>
          <c:val>
            <c:numRef>
              <c:f>①CO2排出量の現状把握!$AY$43:$AY$45</c:f>
              <c:numCache>
                <c:formatCode>0%</c:formatCode>
                <c:ptCount val="3"/>
                <c:pt idx="0">
                  <c:v>0.19118662390594171</c:v>
                </c:pt>
                <c:pt idx="1">
                  <c:v>0.23397857571007272</c:v>
                </c:pt>
                <c:pt idx="2">
                  <c:v>0.22876134682406946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内灘町</c:v>
                </c:pt>
              </c:strCache>
            </c:strRef>
          </c:cat>
          <c:val>
            <c:numRef>
              <c:f>①CO2排出量の現状把握!$AZ$43:$AZ$45</c:f>
              <c:numCache>
                <c:formatCode>0%</c:formatCode>
                <c:ptCount val="3"/>
                <c:pt idx="0">
                  <c:v>0.18034974026133399</c:v>
                </c:pt>
                <c:pt idx="1">
                  <c:v>0.25607343742601135</c:v>
                </c:pt>
                <c:pt idx="2">
                  <c:v>0.38759656782865742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内灘町</c:v>
                </c:pt>
              </c:strCache>
            </c:strRef>
          </c:cat>
          <c:val>
            <c:numRef>
              <c:f>①CO2排出量の現状把握!$BA$43:$BA$45</c:f>
              <c:numCache>
                <c:formatCode>0%</c:formatCode>
                <c:ptCount val="3"/>
                <c:pt idx="0">
                  <c:v>0.19226168778726088</c:v>
                </c:pt>
                <c:pt idx="1">
                  <c:v>0.2440976586714175</c:v>
                </c:pt>
                <c:pt idx="2">
                  <c:v>0.3090517045661369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石川県</c:v>
                </c:pt>
                <c:pt idx="2">
                  <c:v>内灘町</c:v>
                </c:pt>
              </c:strCache>
            </c:strRef>
          </c:cat>
          <c:val>
            <c:numRef>
              <c:f>①CO2排出量の現状把握!$BB$43:$BB$45</c:f>
              <c:numCache>
                <c:formatCode>0%</c:formatCode>
                <c:ptCount val="3"/>
                <c:pt idx="0">
                  <c:v>1.5474353008032191E-2</c:v>
                </c:pt>
                <c:pt idx="1">
                  <c:v>1.6416090230387117E-2</c:v>
                </c:pt>
                <c:pt idx="2">
                  <c:v>2.5810532091892775E-2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6234</c:v>
                </c:pt>
                <c:pt idx="1">
                  <c:v>6234</c:v>
                </c:pt>
                <c:pt idx="2">
                  <c:v>6234</c:v>
                </c:pt>
                <c:pt idx="3">
                  <c:v>6234</c:v>
                </c:pt>
                <c:pt idx="4">
                  <c:v>6234</c:v>
                </c:pt>
                <c:pt idx="5">
                  <c:v>5998</c:v>
                </c:pt>
                <c:pt idx="6">
                  <c:v>5998</c:v>
                </c:pt>
                <c:pt idx="7">
                  <c:v>5998</c:v>
                </c:pt>
                <c:pt idx="8">
                  <c:v>5998</c:v>
                </c:pt>
                <c:pt idx="9">
                  <c:v>5998</c:v>
                </c:pt>
                <c:pt idx="10">
                  <c:v>5998</c:v>
                </c:pt>
                <c:pt idx="11">
                  <c:v>6358</c:v>
                </c:pt>
                <c:pt idx="12">
                  <c:v>6358</c:v>
                </c:pt>
                <c:pt idx="13">
                  <c:v>6358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2.0093297892659279</c:v>
                </c:pt>
                <c:pt idx="1">
                  <c:v>2.403370143093317</c:v>
                </c:pt>
                <c:pt idx="2">
                  <c:v>1.109197351977959</c:v>
                </c:pt>
                <c:pt idx="3">
                  <c:v>2.3178647706284492</c:v>
                </c:pt>
                <c:pt idx="4">
                  <c:v>2.0954197068874598</c:v>
                </c:pt>
                <c:pt idx="5">
                  <c:v>2.099384280076535</c:v>
                </c:pt>
                <c:pt idx="6">
                  <c:v>2.092797917105957</c:v>
                </c:pt>
                <c:pt idx="7">
                  <c:v>2.0544351746237299</c:v>
                </c:pt>
                <c:pt idx="8">
                  <c:v>2.3446055285546779</c:v>
                </c:pt>
                <c:pt idx="9">
                  <c:v>1.4301221445072989</c:v>
                </c:pt>
                <c:pt idx="10">
                  <c:v>2.0306657229748302</c:v>
                </c:pt>
                <c:pt idx="11">
                  <c:v>2.3691777995650458</c:v>
                </c:pt>
                <c:pt idx="12">
                  <c:v>2.1954146183191621</c:v>
                </c:pt>
                <c:pt idx="13">
                  <c:v>2.964029274834699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26769</c:v>
                </c:pt>
                <c:pt idx="1">
                  <c:v>26872</c:v>
                </c:pt>
                <c:pt idx="2">
                  <c:v>26882</c:v>
                </c:pt>
                <c:pt idx="3">
                  <c:v>27064</c:v>
                </c:pt>
                <c:pt idx="4">
                  <c:v>27145</c:v>
                </c:pt>
                <c:pt idx="5">
                  <c:v>26963</c:v>
                </c:pt>
                <c:pt idx="6">
                  <c:v>26950</c:v>
                </c:pt>
                <c:pt idx="7">
                  <c:v>26979</c:v>
                </c:pt>
                <c:pt idx="8">
                  <c:v>26838</c:v>
                </c:pt>
                <c:pt idx="9">
                  <c:v>26759</c:v>
                </c:pt>
                <c:pt idx="10">
                  <c:v>26575</c:v>
                </c:pt>
                <c:pt idx="11">
                  <c:v>26441</c:v>
                </c:pt>
                <c:pt idx="12">
                  <c:v>26276</c:v>
                </c:pt>
                <c:pt idx="13">
                  <c:v>26154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内灘町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1656</v>
      </c>
      <c r="B9" s="70">
        <v>239</v>
      </c>
      <c r="C9" s="70">
        <v>1</v>
      </c>
      <c r="D9" s="70">
        <v>15</v>
      </c>
      <c r="E9" s="70">
        <v>1990</v>
      </c>
      <c r="F9" s="70" t="s">
        <v>787</v>
      </c>
      <c r="G9" s="70" t="s">
        <v>1657</v>
      </c>
      <c r="H9" s="70" t="s">
        <v>1658</v>
      </c>
      <c r="I9" s="148"/>
      <c r="J9" s="71">
        <v>113.1553822371971</v>
      </c>
      <c r="K9" s="71">
        <v>4.2170777740562713</v>
      </c>
      <c r="L9" s="71">
        <v>0.37810922522455481</v>
      </c>
      <c r="M9" s="71">
        <v>14.297653097430739</v>
      </c>
      <c r="N9" s="71">
        <v>28.240136788846421</v>
      </c>
      <c r="O9" s="71">
        <v>28.85159887393289</v>
      </c>
      <c r="P9" s="71">
        <v>36.542811430765759</v>
      </c>
      <c r="Q9" s="71">
        <v>2.0387263128192101</v>
      </c>
      <c r="R9" s="71">
        <v>0</v>
      </c>
      <c r="S9" s="71">
        <v>2.0181707108270719</v>
      </c>
      <c r="T9" s="72"/>
      <c r="U9" s="71">
        <v>9462302</v>
      </c>
      <c r="V9" s="71">
        <v>1132</v>
      </c>
      <c r="W9" s="71">
        <v>5</v>
      </c>
      <c r="X9" s="71">
        <v>5031</v>
      </c>
      <c r="Y9" s="71">
        <v>8144</v>
      </c>
      <c r="Z9" s="71">
        <v>11867</v>
      </c>
      <c r="AA9" s="71">
        <v>8873</v>
      </c>
      <c r="AB9" s="71">
        <v>33102</v>
      </c>
      <c r="AC9" s="71">
        <v>0</v>
      </c>
      <c r="AD9" s="71">
        <v>2.0181707108270719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1659</v>
      </c>
      <c r="B10" s="70">
        <v>240</v>
      </c>
      <c r="C10" s="70">
        <v>2</v>
      </c>
      <c r="D10" s="70">
        <v>15</v>
      </c>
      <c r="E10" s="70">
        <v>2005</v>
      </c>
      <c r="F10" s="70" t="s">
        <v>789</v>
      </c>
      <c r="G10" s="70" t="s">
        <v>1657</v>
      </c>
      <c r="H10" s="70" t="s">
        <v>1658</v>
      </c>
      <c r="I10" s="148"/>
      <c r="J10" s="71">
        <v>84.350020454697884</v>
      </c>
      <c r="K10" s="71">
        <v>3.25527514200183</v>
      </c>
      <c r="L10" s="71">
        <v>7.208508380334909E-2</v>
      </c>
      <c r="M10" s="71">
        <v>26.31529696295269</v>
      </c>
      <c r="N10" s="71">
        <v>38.981160171110083</v>
      </c>
      <c r="O10" s="71">
        <v>42.374870660372473</v>
      </c>
      <c r="P10" s="71">
        <v>36.573469693932893</v>
      </c>
      <c r="Q10" s="71">
        <v>1.96119869663153</v>
      </c>
      <c r="R10" s="71">
        <v>0</v>
      </c>
      <c r="S10" s="71">
        <v>3.186649225443754</v>
      </c>
      <c r="T10" s="72"/>
      <c r="U10" s="71">
        <v>7368529</v>
      </c>
      <c r="V10" s="71">
        <v>1184</v>
      </c>
      <c r="W10" s="71">
        <v>1</v>
      </c>
      <c r="X10" s="71">
        <v>4910</v>
      </c>
      <c r="Y10" s="71">
        <v>9613</v>
      </c>
      <c r="Z10" s="71">
        <v>20169</v>
      </c>
      <c r="AA10" s="71">
        <v>7273</v>
      </c>
      <c r="AB10" s="71">
        <v>33289</v>
      </c>
      <c r="AC10" s="71">
        <v>0</v>
      </c>
      <c r="AD10" s="71">
        <v>3.186649225443754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1660</v>
      </c>
      <c r="B11" s="70">
        <v>241</v>
      </c>
      <c r="C11" s="70">
        <v>3</v>
      </c>
      <c r="D11" s="70">
        <v>15</v>
      </c>
      <c r="E11" s="70">
        <v>2006</v>
      </c>
      <c r="F11" s="70" t="s">
        <v>790</v>
      </c>
      <c r="G11" s="70" t="s">
        <v>1657</v>
      </c>
      <c r="H11" s="70" t="s">
        <v>1658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1661</v>
      </c>
      <c r="B12" s="70">
        <v>242</v>
      </c>
      <c r="C12" s="70">
        <v>4</v>
      </c>
      <c r="D12" s="70">
        <v>15</v>
      </c>
      <c r="E12" s="70">
        <v>2007</v>
      </c>
      <c r="F12" s="70" t="s">
        <v>791</v>
      </c>
      <c r="G12" s="70" t="s">
        <v>1657</v>
      </c>
      <c r="H12" s="70" t="s">
        <v>1658</v>
      </c>
      <c r="I12" s="148"/>
      <c r="J12" s="71">
        <v>77.70726273109895</v>
      </c>
      <c r="K12" s="71">
        <v>3.000603449541329</v>
      </c>
      <c r="L12" s="71">
        <v>3.8664986298478441</v>
      </c>
      <c r="M12" s="71">
        <v>27.742720648646671</v>
      </c>
      <c r="N12" s="71">
        <v>41.655367200140923</v>
      </c>
      <c r="O12" s="71">
        <v>41.20323220555273</v>
      </c>
      <c r="P12" s="71">
        <v>36.368503044781797</v>
      </c>
      <c r="Q12" s="71">
        <v>2.0338719474388598</v>
      </c>
      <c r="R12" s="71">
        <v>0</v>
      </c>
      <c r="S12" s="71">
        <v>1.8674316490994469</v>
      </c>
      <c r="T12" s="72"/>
      <c r="U12" s="71">
        <v>8339217</v>
      </c>
      <c r="V12" s="71">
        <v>1076</v>
      </c>
      <c r="W12" s="71">
        <v>65</v>
      </c>
      <c r="X12" s="71">
        <v>6215</v>
      </c>
      <c r="Y12" s="71">
        <v>9708</v>
      </c>
      <c r="Z12" s="71">
        <v>20387</v>
      </c>
      <c r="AA12" s="71">
        <v>7122</v>
      </c>
      <c r="AB12" s="71">
        <v>32697</v>
      </c>
      <c r="AC12" s="71">
        <v>0</v>
      </c>
      <c r="AD12" s="71">
        <v>1.8674316490994469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1662</v>
      </c>
      <c r="B13" s="70">
        <v>243</v>
      </c>
      <c r="C13" s="70">
        <v>5</v>
      </c>
      <c r="D13" s="70">
        <v>15</v>
      </c>
      <c r="E13" s="70">
        <v>2008</v>
      </c>
      <c r="F13" s="70" t="s">
        <v>792</v>
      </c>
      <c r="G13" s="70" t="s">
        <v>1657</v>
      </c>
      <c r="H13" s="70" t="s">
        <v>1658</v>
      </c>
      <c r="I13" s="148"/>
      <c r="J13" s="71">
        <v>73.017766998019667</v>
      </c>
      <c r="K13" s="71">
        <v>2.232994067113562</v>
      </c>
      <c r="L13" s="71">
        <v>3.3456866159173901</v>
      </c>
      <c r="M13" s="71">
        <v>29.395129717251159</v>
      </c>
      <c r="N13" s="71">
        <v>43.456997158684501</v>
      </c>
      <c r="O13" s="71">
        <v>39.960356987799393</v>
      </c>
      <c r="P13" s="71">
        <v>35.597658255411773</v>
      </c>
      <c r="Q13" s="71">
        <v>1.9921480384671899</v>
      </c>
      <c r="R13" s="71">
        <v>0</v>
      </c>
      <c r="S13" s="71">
        <v>3.8396922212657052</v>
      </c>
      <c r="T13" s="72"/>
      <c r="U13" s="71">
        <v>8507314</v>
      </c>
      <c r="V13" s="71">
        <v>1076</v>
      </c>
      <c r="W13" s="71">
        <v>65</v>
      </c>
      <c r="X13" s="71">
        <v>6215</v>
      </c>
      <c r="Y13" s="71">
        <v>9797</v>
      </c>
      <c r="Z13" s="71">
        <v>20466</v>
      </c>
      <c r="AA13" s="71">
        <v>6979</v>
      </c>
      <c r="AB13" s="71">
        <v>32553</v>
      </c>
      <c r="AC13" s="71">
        <v>0</v>
      </c>
      <c r="AD13" s="71">
        <v>3.8396922212657052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1663</v>
      </c>
      <c r="B14" s="70">
        <v>244</v>
      </c>
      <c r="C14" s="70">
        <v>6</v>
      </c>
      <c r="D14" s="70">
        <v>15</v>
      </c>
      <c r="E14" s="70">
        <v>2009</v>
      </c>
      <c r="F14" s="70" t="s">
        <v>176</v>
      </c>
      <c r="G14" s="70" t="s">
        <v>1657</v>
      </c>
      <c r="H14" s="70" t="s">
        <v>1658</v>
      </c>
      <c r="I14" s="148"/>
      <c r="J14" s="71">
        <v>64.704489263851258</v>
      </c>
      <c r="K14" s="71">
        <v>2.254690945345978</v>
      </c>
      <c r="L14" s="71">
        <v>6.8254990121757437</v>
      </c>
      <c r="M14" s="71">
        <v>33.66378861818972</v>
      </c>
      <c r="N14" s="71">
        <v>40.111731116406943</v>
      </c>
      <c r="O14" s="71">
        <v>40.486668941717618</v>
      </c>
      <c r="P14" s="71">
        <v>33.775569859220248</v>
      </c>
      <c r="Q14" s="71">
        <v>1.8820719171842899</v>
      </c>
      <c r="R14" s="71">
        <v>0</v>
      </c>
      <c r="S14" s="71">
        <v>4.424273547157398</v>
      </c>
      <c r="T14" s="72"/>
      <c r="U14" s="71">
        <v>6548192</v>
      </c>
      <c r="V14" s="71">
        <v>1065</v>
      </c>
      <c r="W14" s="71">
        <v>176</v>
      </c>
      <c r="X14" s="71">
        <v>7295</v>
      </c>
      <c r="Y14" s="71">
        <v>9829</v>
      </c>
      <c r="Z14" s="71">
        <v>20467</v>
      </c>
      <c r="AA14" s="71">
        <v>6798</v>
      </c>
      <c r="AB14" s="71">
        <v>32284</v>
      </c>
      <c r="AC14" s="71">
        <v>0</v>
      </c>
      <c r="AD14" s="71">
        <v>4.424273547157398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16.545999999999999</v>
      </c>
      <c r="BK14" s="71">
        <v>0</v>
      </c>
      <c r="BL14" s="71">
        <v>14.49</v>
      </c>
      <c r="BM14" s="71">
        <v>0</v>
      </c>
      <c r="BN14" s="72"/>
      <c r="BO14" s="71">
        <v>0</v>
      </c>
      <c r="BP14" s="71">
        <v>0</v>
      </c>
      <c r="BQ14" s="71">
        <v>3</v>
      </c>
      <c r="BR14" s="71">
        <v>0</v>
      </c>
      <c r="BS14" s="71">
        <v>1</v>
      </c>
      <c r="BT14" s="71">
        <v>0</v>
      </c>
      <c r="BU14"/>
      <c r="BV14" s="70">
        <v>21.335999999999999</v>
      </c>
      <c r="BW14" s="70">
        <v>0</v>
      </c>
      <c r="BX14" s="70">
        <v>9.6999999999999993</v>
      </c>
      <c r="BY14" s="70">
        <v>0</v>
      </c>
      <c r="BZ14" s="70">
        <v>0</v>
      </c>
      <c r="CA14" s="70">
        <v>0</v>
      </c>
      <c r="CB14" s="70">
        <v>0</v>
      </c>
      <c r="CC14" s="70">
        <v>0</v>
      </c>
      <c r="CD14" s="70">
        <v>0</v>
      </c>
    </row>
    <row r="15" spans="1:82">
      <c r="A15" s="70" t="s">
        <v>1664</v>
      </c>
      <c r="B15" s="70">
        <v>245</v>
      </c>
      <c r="C15" s="70">
        <v>7</v>
      </c>
      <c r="D15" s="70">
        <v>15</v>
      </c>
      <c r="E15" s="70">
        <v>2010</v>
      </c>
      <c r="F15" s="70" t="s">
        <v>177</v>
      </c>
      <c r="G15" s="70" t="s">
        <v>1657</v>
      </c>
      <c r="H15" s="70" t="s">
        <v>1658</v>
      </c>
      <c r="I15" s="148"/>
      <c r="J15" s="71">
        <v>68.116074860022891</v>
      </c>
      <c r="K15" s="71">
        <v>2.3864432768367312</v>
      </c>
      <c r="L15" s="71">
        <v>8.1287976793917824</v>
      </c>
      <c r="M15" s="71">
        <v>34.419251015241173</v>
      </c>
      <c r="N15" s="71">
        <v>45.17910688136255</v>
      </c>
      <c r="O15" s="71">
        <v>40.283653728071549</v>
      </c>
      <c r="P15" s="71">
        <v>33.723446503147038</v>
      </c>
      <c r="Q15" s="71">
        <v>1.94769866396005</v>
      </c>
      <c r="R15" s="71">
        <v>0</v>
      </c>
      <c r="S15" s="71">
        <v>3.8707116090967282</v>
      </c>
      <c r="T15" s="72"/>
      <c r="U15" s="71">
        <v>6467126</v>
      </c>
      <c r="V15" s="71">
        <v>1065</v>
      </c>
      <c r="W15" s="71">
        <v>176</v>
      </c>
      <c r="X15" s="71">
        <v>7295</v>
      </c>
      <c r="Y15" s="71">
        <v>9886</v>
      </c>
      <c r="Z15" s="71">
        <v>20459</v>
      </c>
      <c r="AA15" s="71">
        <v>6618</v>
      </c>
      <c r="AB15" s="71">
        <v>32014</v>
      </c>
      <c r="AC15" s="71">
        <v>0</v>
      </c>
      <c r="AD15" s="71">
        <v>3.8707116090967282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18.61</v>
      </c>
      <c r="BK15" s="71">
        <v>0</v>
      </c>
      <c r="BL15" s="71">
        <v>4.84</v>
      </c>
      <c r="BM15" s="71">
        <v>0</v>
      </c>
      <c r="BN15" s="72"/>
      <c r="BO15" s="71">
        <v>0</v>
      </c>
      <c r="BP15" s="71">
        <v>0</v>
      </c>
      <c r="BQ15" s="71">
        <v>3</v>
      </c>
      <c r="BR15" s="71">
        <v>0</v>
      </c>
      <c r="BS15" s="71">
        <v>1</v>
      </c>
      <c r="BT15" s="71">
        <v>0</v>
      </c>
      <c r="BU15"/>
      <c r="BV15" s="70">
        <v>23.45</v>
      </c>
      <c r="BW15" s="70">
        <v>0</v>
      </c>
      <c r="BX15" s="70">
        <v>0</v>
      </c>
      <c r="BY15" s="70">
        <v>0</v>
      </c>
      <c r="BZ15" s="70">
        <v>0</v>
      </c>
      <c r="CA15" s="70">
        <v>0</v>
      </c>
      <c r="CB15" s="70">
        <v>0</v>
      </c>
      <c r="CC15" s="70">
        <v>0</v>
      </c>
      <c r="CD15" s="70">
        <v>0</v>
      </c>
    </row>
    <row r="16" spans="1:82">
      <c r="A16" s="70" t="s">
        <v>1665</v>
      </c>
      <c r="B16" s="70">
        <v>246</v>
      </c>
      <c r="C16" s="70">
        <v>8</v>
      </c>
      <c r="D16" s="70">
        <v>15</v>
      </c>
      <c r="E16" s="70">
        <v>2011</v>
      </c>
      <c r="F16" s="70" t="s">
        <v>178</v>
      </c>
      <c r="G16" s="70" t="s">
        <v>1657</v>
      </c>
      <c r="H16" s="70" t="s">
        <v>1658</v>
      </c>
      <c r="I16" s="148"/>
      <c r="J16" s="71">
        <v>77.396217179872124</v>
      </c>
      <c r="K16" s="71">
        <v>3.111006157432942</v>
      </c>
      <c r="L16" s="71">
        <v>6.8516448403208301</v>
      </c>
      <c r="M16" s="71">
        <v>39.400761461953117</v>
      </c>
      <c r="N16" s="71">
        <v>44.821977596485823</v>
      </c>
      <c r="O16" s="71">
        <v>39.698825007593889</v>
      </c>
      <c r="P16" s="71">
        <v>32.372810523259844</v>
      </c>
      <c r="Q16" s="71">
        <v>2.2260859430534299</v>
      </c>
      <c r="R16" s="71">
        <v>0</v>
      </c>
      <c r="S16" s="71">
        <v>4.9220107859427102</v>
      </c>
      <c r="T16" s="72"/>
      <c r="U16" s="71">
        <v>7304730</v>
      </c>
      <c r="V16" s="71">
        <v>1065</v>
      </c>
      <c r="W16" s="71">
        <v>176</v>
      </c>
      <c r="X16" s="71">
        <v>7295</v>
      </c>
      <c r="Y16" s="71">
        <v>9918</v>
      </c>
      <c r="Z16" s="71">
        <v>20600</v>
      </c>
      <c r="AA16" s="71">
        <v>6542</v>
      </c>
      <c r="AB16" s="71">
        <v>31721</v>
      </c>
      <c r="AC16" s="71">
        <v>0</v>
      </c>
      <c r="AD16" s="71">
        <v>4.9220107859427102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17.667000000000002</v>
      </c>
      <c r="BK16" s="71">
        <v>0</v>
      </c>
      <c r="BL16" s="71">
        <v>15.58</v>
      </c>
      <c r="BM16" s="71">
        <v>0</v>
      </c>
      <c r="BN16" s="72"/>
      <c r="BO16" s="71">
        <v>0</v>
      </c>
      <c r="BP16" s="71">
        <v>0</v>
      </c>
      <c r="BQ16" s="71">
        <v>3</v>
      </c>
      <c r="BR16" s="71">
        <v>0</v>
      </c>
      <c r="BS16" s="71">
        <v>1</v>
      </c>
      <c r="BT16" s="71">
        <v>0</v>
      </c>
      <c r="BU16"/>
      <c r="BV16" s="70">
        <v>22.347000000000001</v>
      </c>
      <c r="BW16" s="70">
        <v>0</v>
      </c>
      <c r="BX16" s="70">
        <v>10.9</v>
      </c>
      <c r="BY16" s="70">
        <v>0</v>
      </c>
      <c r="BZ16" s="70">
        <v>0</v>
      </c>
      <c r="CA16" s="70">
        <v>0</v>
      </c>
      <c r="CB16" s="70">
        <v>0</v>
      </c>
      <c r="CC16" s="70">
        <v>0</v>
      </c>
      <c r="CD16" s="70">
        <v>0</v>
      </c>
    </row>
    <row r="17" spans="1:82">
      <c r="A17" s="70" t="s">
        <v>1666</v>
      </c>
      <c r="B17" s="70">
        <v>247</v>
      </c>
      <c r="C17" s="70">
        <v>9</v>
      </c>
      <c r="D17" s="70">
        <v>15</v>
      </c>
      <c r="E17" s="70">
        <v>2012</v>
      </c>
      <c r="F17" s="70" t="s">
        <v>179</v>
      </c>
      <c r="G17" s="70" t="s">
        <v>1657</v>
      </c>
      <c r="H17" s="70" t="s">
        <v>1658</v>
      </c>
      <c r="I17" s="148"/>
      <c r="J17" s="71">
        <v>71.520099577627306</v>
      </c>
      <c r="K17" s="71">
        <v>2.808005540823868</v>
      </c>
      <c r="L17" s="71">
        <v>6.6569080780581542</v>
      </c>
      <c r="M17" s="71">
        <v>38.29832812343188</v>
      </c>
      <c r="N17" s="71">
        <v>44.723225516052608</v>
      </c>
      <c r="O17" s="71">
        <v>39.650279706189487</v>
      </c>
      <c r="P17" s="71">
        <v>32.039428118733646</v>
      </c>
      <c r="Q17" s="71">
        <v>2.41989370253081</v>
      </c>
      <c r="R17" s="71">
        <v>0</v>
      </c>
      <c r="S17" s="71">
        <v>6.4941782055480619</v>
      </c>
      <c r="T17" s="72"/>
      <c r="U17" s="71">
        <v>7298952</v>
      </c>
      <c r="V17" s="71">
        <v>1065</v>
      </c>
      <c r="W17" s="71">
        <v>176</v>
      </c>
      <c r="X17" s="71">
        <v>7295</v>
      </c>
      <c r="Y17" s="71">
        <v>10292</v>
      </c>
      <c r="Z17" s="71">
        <v>20738</v>
      </c>
      <c r="AA17" s="71">
        <v>6438</v>
      </c>
      <c r="AB17" s="71">
        <v>31738</v>
      </c>
      <c r="AC17" s="71">
        <v>0</v>
      </c>
      <c r="AD17" s="71">
        <v>6.4941782055480619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19.829000000000001</v>
      </c>
      <c r="BK17" s="71">
        <v>0</v>
      </c>
      <c r="BL17" s="71">
        <v>19.14</v>
      </c>
      <c r="BM17" s="71">
        <v>0</v>
      </c>
      <c r="BN17" s="72"/>
      <c r="BO17" s="71">
        <v>0</v>
      </c>
      <c r="BP17" s="71">
        <v>0</v>
      </c>
      <c r="BQ17" s="71">
        <v>3</v>
      </c>
      <c r="BR17" s="71">
        <v>0</v>
      </c>
      <c r="BS17" s="71">
        <v>1</v>
      </c>
      <c r="BT17" s="71">
        <v>0</v>
      </c>
      <c r="BU17"/>
      <c r="BV17" s="70">
        <v>24.869</v>
      </c>
      <c r="BW17" s="70">
        <v>0</v>
      </c>
      <c r="BX17" s="70">
        <v>14.1</v>
      </c>
      <c r="BY17" s="70">
        <v>0</v>
      </c>
      <c r="BZ17" s="70">
        <v>0</v>
      </c>
      <c r="CA17" s="70">
        <v>0</v>
      </c>
      <c r="CB17" s="70">
        <v>0</v>
      </c>
      <c r="CC17" s="70">
        <v>0</v>
      </c>
      <c r="CD17" s="70">
        <v>0</v>
      </c>
    </row>
    <row r="18" spans="1:82">
      <c r="A18" s="70" t="s">
        <v>1667</v>
      </c>
      <c r="B18" s="70">
        <v>248</v>
      </c>
      <c r="C18" s="70">
        <v>10</v>
      </c>
      <c r="D18" s="70">
        <v>15</v>
      </c>
      <c r="E18" s="70">
        <v>2013</v>
      </c>
      <c r="F18" s="70" t="s">
        <v>180</v>
      </c>
      <c r="G18" s="70" t="s">
        <v>1657</v>
      </c>
      <c r="H18" s="70" t="s">
        <v>1658</v>
      </c>
      <c r="I18" s="148"/>
      <c r="J18" s="71">
        <v>80.67671387747761</v>
      </c>
      <c r="K18" s="71">
        <v>2.267006617746826</v>
      </c>
      <c r="L18" s="71">
        <v>6.4536963223188701</v>
      </c>
      <c r="M18" s="71">
        <v>39.040958051442793</v>
      </c>
      <c r="N18" s="71">
        <v>41.947476881427633</v>
      </c>
      <c r="O18" s="71">
        <v>38.001386883587024</v>
      </c>
      <c r="P18" s="71">
        <v>32.16015291623463</v>
      </c>
      <c r="Q18" s="71">
        <v>2.4348226371858899</v>
      </c>
      <c r="R18" s="71">
        <v>0</v>
      </c>
      <c r="S18" s="71">
        <v>4.1817123267122831</v>
      </c>
      <c r="T18" s="72"/>
      <c r="U18" s="71">
        <v>7227906</v>
      </c>
      <c r="V18" s="71">
        <v>1065</v>
      </c>
      <c r="W18" s="71">
        <v>176</v>
      </c>
      <c r="X18" s="71">
        <v>7295</v>
      </c>
      <c r="Y18" s="71">
        <v>10311</v>
      </c>
      <c r="Z18" s="71">
        <v>20763</v>
      </c>
      <c r="AA18" s="71">
        <v>6438</v>
      </c>
      <c r="AB18" s="71">
        <v>31476</v>
      </c>
      <c r="AC18" s="71">
        <v>0</v>
      </c>
      <c r="AD18" s="71">
        <v>4.1817123267122831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18.66</v>
      </c>
      <c r="BK18" s="71">
        <v>0</v>
      </c>
      <c r="BL18" s="71">
        <v>13.51</v>
      </c>
      <c r="BM18" s="71">
        <v>0</v>
      </c>
      <c r="BN18" s="72"/>
      <c r="BO18" s="71">
        <v>0</v>
      </c>
      <c r="BP18" s="71">
        <v>0</v>
      </c>
      <c r="BQ18" s="71">
        <v>3</v>
      </c>
      <c r="BR18" s="71">
        <v>0</v>
      </c>
      <c r="BS18" s="71">
        <v>1</v>
      </c>
      <c r="BT18" s="71">
        <v>0</v>
      </c>
      <c r="BU18"/>
      <c r="BV18" s="70">
        <v>23.39</v>
      </c>
      <c r="BW18" s="70">
        <v>0</v>
      </c>
      <c r="BX18" s="70">
        <v>8.7799999999999994</v>
      </c>
      <c r="BY18" s="70">
        <v>0</v>
      </c>
      <c r="BZ18" s="70">
        <v>0</v>
      </c>
      <c r="CA18" s="70">
        <v>0</v>
      </c>
      <c r="CB18" s="70">
        <v>0</v>
      </c>
      <c r="CC18" s="70">
        <v>0</v>
      </c>
      <c r="CD18" s="70">
        <v>0</v>
      </c>
    </row>
    <row r="19" spans="1:82">
      <c r="A19" s="70" t="s">
        <v>1668</v>
      </c>
      <c r="B19" s="70">
        <v>249</v>
      </c>
      <c r="C19" s="70">
        <v>11</v>
      </c>
      <c r="D19" s="70">
        <v>15</v>
      </c>
      <c r="E19" s="70">
        <v>2014</v>
      </c>
      <c r="F19" s="70" t="s">
        <v>181</v>
      </c>
      <c r="G19" s="70" t="s">
        <v>1657</v>
      </c>
      <c r="H19" s="70" t="s">
        <v>1658</v>
      </c>
      <c r="I19" s="148"/>
      <c r="J19" s="71">
        <v>73.971742773202422</v>
      </c>
      <c r="K19" s="71">
        <v>2.2390488576139602</v>
      </c>
      <c r="L19" s="71">
        <v>4.7428054772655823</v>
      </c>
      <c r="M19" s="71">
        <v>34.934697910787982</v>
      </c>
      <c r="N19" s="71">
        <v>41.491907867959213</v>
      </c>
      <c r="O19" s="71">
        <v>36.074109872200459</v>
      </c>
      <c r="P19" s="71">
        <v>31.659479714509008</v>
      </c>
      <c r="Q19" s="71">
        <v>2.3017046320388599</v>
      </c>
      <c r="R19" s="71">
        <v>0</v>
      </c>
      <c r="S19" s="71">
        <v>4.3840925901695584</v>
      </c>
      <c r="T19" s="72"/>
      <c r="U19" s="71">
        <v>8034810</v>
      </c>
      <c r="V19" s="71">
        <v>903</v>
      </c>
      <c r="W19" s="71">
        <v>163</v>
      </c>
      <c r="X19" s="71">
        <v>6986</v>
      </c>
      <c r="Y19" s="71">
        <v>10337</v>
      </c>
      <c r="Z19" s="71">
        <v>20759</v>
      </c>
      <c r="AA19" s="71">
        <v>6305</v>
      </c>
      <c r="AB19" s="71">
        <v>31013</v>
      </c>
      <c r="AC19" s="71">
        <v>0</v>
      </c>
      <c r="AD19" s="71">
        <v>4.3840925901695584</v>
      </c>
      <c r="AE19" s="72"/>
      <c r="AF19" s="71"/>
      <c r="AG19" s="71"/>
      <c r="AH19" s="71"/>
      <c r="AI19" s="71"/>
      <c r="AJ19" s="71"/>
      <c r="AK19" s="71"/>
      <c r="AL19" s="71"/>
      <c r="AM19" s="71"/>
      <c r="AN19" s="71"/>
      <c r="AO19" s="71"/>
      <c r="AP19" s="71"/>
      <c r="AQ19" s="72"/>
      <c r="AR19" s="71">
        <v>681</v>
      </c>
      <c r="AS19" s="71">
        <v>199</v>
      </c>
      <c r="AT19" s="71">
        <v>0</v>
      </c>
      <c r="AU19" s="71">
        <v>0</v>
      </c>
      <c r="AV19" s="71">
        <v>0</v>
      </c>
      <c r="AW19" s="71">
        <v>0</v>
      </c>
      <c r="AX19" s="71"/>
      <c r="AY19" s="72"/>
      <c r="AZ19" s="71">
        <v>2940.8</v>
      </c>
      <c r="BA19" s="71">
        <v>9426.7000000000007</v>
      </c>
      <c r="BB19" s="71">
        <v>0</v>
      </c>
      <c r="BC19" s="71">
        <v>0</v>
      </c>
      <c r="BD19" s="71">
        <v>0</v>
      </c>
      <c r="BE19" s="71">
        <v>0</v>
      </c>
      <c r="BF19" s="71"/>
      <c r="BG19" s="72"/>
      <c r="BH19" s="71">
        <v>0</v>
      </c>
      <c r="BI19" s="71">
        <v>0</v>
      </c>
      <c r="BJ19" s="71">
        <v>17.963999999999999</v>
      </c>
      <c r="BK19" s="71">
        <v>0</v>
      </c>
      <c r="BL19" s="71">
        <v>14.169</v>
      </c>
      <c r="BM19" s="71">
        <v>0</v>
      </c>
      <c r="BN19" s="72"/>
      <c r="BO19" s="71">
        <v>0</v>
      </c>
      <c r="BP19" s="71">
        <v>0</v>
      </c>
      <c r="BQ19" s="71">
        <v>3</v>
      </c>
      <c r="BR19" s="71">
        <v>0</v>
      </c>
      <c r="BS19" s="71">
        <v>1</v>
      </c>
      <c r="BT19" s="71">
        <v>0</v>
      </c>
      <c r="BU19"/>
      <c r="BV19" s="70">
        <v>22.693000000000001</v>
      </c>
      <c r="BW19" s="70">
        <v>0</v>
      </c>
      <c r="BX19" s="70">
        <v>9.44</v>
      </c>
      <c r="BY19" s="70">
        <v>0</v>
      </c>
      <c r="BZ19" s="70">
        <v>0</v>
      </c>
      <c r="CA19" s="70">
        <v>0</v>
      </c>
      <c r="CB19" s="70">
        <v>0</v>
      </c>
      <c r="CC19" s="70">
        <v>0</v>
      </c>
      <c r="CD19" s="70">
        <v>0</v>
      </c>
    </row>
    <row r="20" spans="1:82">
      <c r="A20" s="70" t="s">
        <v>1669</v>
      </c>
      <c r="B20" s="70">
        <v>250</v>
      </c>
      <c r="C20" s="70">
        <v>12</v>
      </c>
      <c r="D20" s="70">
        <v>15</v>
      </c>
      <c r="E20" s="70">
        <v>2015</v>
      </c>
      <c r="F20" s="70" t="s">
        <v>182</v>
      </c>
      <c r="G20" s="70" t="s">
        <v>1657</v>
      </c>
      <c r="H20" s="70" t="s">
        <v>1658</v>
      </c>
      <c r="I20" s="148"/>
      <c r="J20" s="71">
        <v>81.193252007072303</v>
      </c>
      <c r="K20" s="71">
        <v>2.2050836790139958</v>
      </c>
      <c r="L20" s="71">
        <v>4.2321153670339857</v>
      </c>
      <c r="M20" s="71">
        <v>45.569642245407628</v>
      </c>
      <c r="N20" s="71">
        <v>39.254852217081798</v>
      </c>
      <c r="O20" s="71">
        <v>35.761226453303216</v>
      </c>
      <c r="P20" s="71">
        <v>31.19703882194953</v>
      </c>
      <c r="Q20" s="71">
        <v>2.2194363527596002</v>
      </c>
      <c r="R20" s="71">
        <v>0</v>
      </c>
      <c r="S20" s="71">
        <v>3.1581996171865709</v>
      </c>
      <c r="T20" s="72"/>
      <c r="U20" s="71">
        <v>9540089</v>
      </c>
      <c r="V20" s="71">
        <v>903</v>
      </c>
      <c r="W20" s="71">
        <v>163</v>
      </c>
      <c r="X20" s="71">
        <v>6986</v>
      </c>
      <c r="Y20" s="71">
        <v>10289</v>
      </c>
      <c r="Z20" s="71">
        <v>20777</v>
      </c>
      <c r="AA20" s="71">
        <v>6208</v>
      </c>
      <c r="AB20" s="71">
        <v>30548</v>
      </c>
      <c r="AC20" s="71">
        <v>0</v>
      </c>
      <c r="AD20" s="71">
        <v>3.1581996171865709</v>
      </c>
      <c r="AE20" s="72"/>
      <c r="AF20" s="71">
        <v>91434098.893875048</v>
      </c>
      <c r="AG20" s="71">
        <v>1693077.312477882</v>
      </c>
      <c r="AH20" s="71">
        <v>879829.22837320413</v>
      </c>
      <c r="AI20" s="71">
        <v>44949047.394499063</v>
      </c>
      <c r="AJ20" s="71">
        <v>58646161.301258229</v>
      </c>
      <c r="AK20" s="71">
        <v>0</v>
      </c>
      <c r="AL20" s="71">
        <v>0</v>
      </c>
      <c r="AM20" s="71">
        <v>4186475.255959589</v>
      </c>
      <c r="AN20" s="71">
        <v>0</v>
      </c>
      <c r="AO20" s="71">
        <v>0</v>
      </c>
      <c r="AP20" s="71">
        <v>201788689.38644302</v>
      </c>
      <c r="AQ20" s="72"/>
      <c r="AR20" s="71">
        <v>728</v>
      </c>
      <c r="AS20" s="71">
        <v>256</v>
      </c>
      <c r="AT20" s="71">
        <v>0</v>
      </c>
      <c r="AU20" s="71">
        <v>0</v>
      </c>
      <c r="AV20" s="71">
        <v>0</v>
      </c>
      <c r="AW20" s="71">
        <v>0</v>
      </c>
      <c r="AX20" s="71"/>
      <c r="AY20" s="72"/>
      <c r="AZ20" s="71">
        <v>3210.9</v>
      </c>
      <c r="BA20" s="71">
        <v>13002.2</v>
      </c>
      <c r="BB20" s="71">
        <v>0</v>
      </c>
      <c r="BC20" s="71">
        <v>0</v>
      </c>
      <c r="BD20" s="71">
        <v>0</v>
      </c>
      <c r="BE20" s="71">
        <v>0</v>
      </c>
      <c r="BF20" s="71"/>
      <c r="BG20" s="72"/>
      <c r="BH20" s="71">
        <v>0</v>
      </c>
      <c r="BI20" s="71">
        <v>0</v>
      </c>
      <c r="BJ20" s="71">
        <v>18.126999999999999</v>
      </c>
      <c r="BK20" s="71">
        <v>0</v>
      </c>
      <c r="BL20" s="71">
        <v>10.349</v>
      </c>
      <c r="BM20" s="71">
        <v>0</v>
      </c>
      <c r="BN20" s="72"/>
      <c r="BO20" s="71">
        <v>0</v>
      </c>
      <c r="BP20" s="71">
        <v>0</v>
      </c>
      <c r="BQ20" s="71">
        <v>3</v>
      </c>
      <c r="BR20" s="71">
        <v>0</v>
      </c>
      <c r="BS20" s="71">
        <v>1</v>
      </c>
      <c r="BT20" s="71">
        <v>0</v>
      </c>
      <c r="BU20"/>
      <c r="BV20" s="70">
        <v>22.526</v>
      </c>
      <c r="BW20" s="70">
        <v>0</v>
      </c>
      <c r="BX20" s="70">
        <v>5.95</v>
      </c>
      <c r="BY20" s="70">
        <v>0</v>
      </c>
      <c r="BZ20" s="70">
        <v>0</v>
      </c>
      <c r="CA20" s="70">
        <v>0</v>
      </c>
      <c r="CB20" s="70">
        <v>0</v>
      </c>
      <c r="CC20" s="70">
        <v>0</v>
      </c>
      <c r="CD20" s="70">
        <v>0</v>
      </c>
    </row>
    <row r="21" spans="1:82">
      <c r="A21" s="70" t="s">
        <v>1670</v>
      </c>
      <c r="B21" s="70">
        <v>251</v>
      </c>
      <c r="C21" s="70">
        <v>13</v>
      </c>
      <c r="D21" s="70">
        <v>15</v>
      </c>
      <c r="E21" s="70">
        <v>2016</v>
      </c>
      <c r="F21" s="70" t="s">
        <v>155</v>
      </c>
      <c r="G21" s="70" t="s">
        <v>1657</v>
      </c>
      <c r="H21" s="70" t="s">
        <v>1658</v>
      </c>
      <c r="I21" s="148"/>
      <c r="J21" s="71">
        <v>71.868542047092205</v>
      </c>
      <c r="K21" s="71">
        <v>2.1922557725795291</v>
      </c>
      <c r="L21" s="71">
        <v>4.0227596438323499</v>
      </c>
      <c r="M21" s="71">
        <v>30.322530296974918</v>
      </c>
      <c r="N21" s="71">
        <v>38.811072362349634</v>
      </c>
      <c r="O21" s="71">
        <v>35.223242880362292</v>
      </c>
      <c r="P21" s="71">
        <v>30.172663210517062</v>
      </c>
      <c r="Q21" s="71">
        <v>2.1227749650431527</v>
      </c>
      <c r="R21" s="71">
        <v>0</v>
      </c>
      <c r="S21" s="71">
        <v>3.8895442460625382</v>
      </c>
      <c r="T21" s="72"/>
      <c r="U21" s="71">
        <v>8309594</v>
      </c>
      <c r="V21" s="71">
        <v>903</v>
      </c>
      <c r="W21" s="71">
        <v>163</v>
      </c>
      <c r="X21" s="71">
        <v>6986</v>
      </c>
      <c r="Y21" s="71">
        <v>10363</v>
      </c>
      <c r="Z21" s="71">
        <v>20716</v>
      </c>
      <c r="AA21" s="71">
        <v>6210</v>
      </c>
      <c r="AB21" s="71">
        <v>30054</v>
      </c>
      <c r="AC21" s="71">
        <v>0</v>
      </c>
      <c r="AD21" s="71">
        <v>3.8895442460625378</v>
      </c>
      <c r="AE21" s="72"/>
      <c r="AF21" s="71">
        <v>82914095.466295704</v>
      </c>
      <c r="AG21" s="71">
        <v>1622562.7548043849</v>
      </c>
      <c r="AH21" s="71">
        <v>642040.55625728448</v>
      </c>
      <c r="AI21" s="71">
        <v>44663379.374902658</v>
      </c>
      <c r="AJ21" s="71">
        <v>58115258.522715703</v>
      </c>
      <c r="AK21" s="71">
        <v>0</v>
      </c>
      <c r="AL21" s="71">
        <v>0</v>
      </c>
      <c r="AM21" s="71">
        <v>4121974.5119672269</v>
      </c>
      <c r="AN21" s="71">
        <v>0</v>
      </c>
      <c r="AO21" s="71">
        <v>0</v>
      </c>
      <c r="AP21" s="71">
        <v>192079311.18694299</v>
      </c>
      <c r="AQ21" s="72"/>
      <c r="AR21" s="71">
        <v>781</v>
      </c>
      <c r="AS21" s="71">
        <v>297</v>
      </c>
      <c r="AT21" s="71">
        <v>1</v>
      </c>
      <c r="AU21" s="71">
        <v>0</v>
      </c>
      <c r="AV21" s="71">
        <v>0</v>
      </c>
      <c r="AW21" s="71">
        <v>0</v>
      </c>
      <c r="AX21" s="71"/>
      <c r="AY21" s="72"/>
      <c r="AZ21" s="71">
        <v>3476.6</v>
      </c>
      <c r="BA21" s="71">
        <v>15519</v>
      </c>
      <c r="BB21" s="71">
        <v>3</v>
      </c>
      <c r="BC21" s="71">
        <v>0</v>
      </c>
      <c r="BD21" s="71">
        <v>0</v>
      </c>
      <c r="BE21" s="71">
        <v>0</v>
      </c>
      <c r="BF21" s="71"/>
      <c r="BG21" s="72"/>
      <c r="BH21" s="71">
        <v>0</v>
      </c>
      <c r="BI21" s="71">
        <v>0</v>
      </c>
      <c r="BJ21" s="71">
        <v>17.779</v>
      </c>
      <c r="BK21" s="71">
        <v>0</v>
      </c>
      <c r="BL21" s="71">
        <v>12.388999999999999</v>
      </c>
      <c r="BM21" s="71">
        <v>0</v>
      </c>
      <c r="BN21" s="72"/>
      <c r="BO21" s="71">
        <v>0</v>
      </c>
      <c r="BP21" s="71">
        <v>0</v>
      </c>
      <c r="BQ21" s="71">
        <v>3</v>
      </c>
      <c r="BR21" s="71">
        <v>0</v>
      </c>
      <c r="BS21" s="71">
        <v>1</v>
      </c>
      <c r="BT21" s="71">
        <v>0</v>
      </c>
      <c r="BU21"/>
      <c r="BV21" s="70">
        <v>22.038</v>
      </c>
      <c r="BW21" s="70">
        <v>0</v>
      </c>
      <c r="BX21" s="70">
        <v>8.1300000000000008</v>
      </c>
      <c r="BY21" s="70">
        <v>0</v>
      </c>
      <c r="BZ21" s="70">
        <v>0</v>
      </c>
      <c r="CA21" s="70">
        <v>0</v>
      </c>
      <c r="CB21" s="70">
        <v>0</v>
      </c>
      <c r="CC21" s="70">
        <v>0</v>
      </c>
      <c r="CD21" s="70">
        <v>0</v>
      </c>
    </row>
    <row r="22" spans="1:82">
      <c r="A22" s="70" t="s">
        <v>1671</v>
      </c>
      <c r="B22" s="70">
        <v>252</v>
      </c>
      <c r="C22" s="70">
        <v>14</v>
      </c>
      <c r="D22" s="70">
        <v>15</v>
      </c>
      <c r="E22" s="70">
        <v>2017</v>
      </c>
      <c r="F22" s="70" t="s">
        <v>156</v>
      </c>
      <c r="G22" s="70" t="s">
        <v>1657</v>
      </c>
      <c r="H22" s="70" t="s">
        <v>1658</v>
      </c>
      <c r="I22" s="148"/>
      <c r="J22" s="71">
        <v>74.749325902008167</v>
      </c>
      <c r="K22" s="71">
        <v>2.1823076350500017</v>
      </c>
      <c r="L22" s="71">
        <v>4.3185191734448516</v>
      </c>
      <c r="M22" s="71">
        <v>26.850256652137862</v>
      </c>
      <c r="N22" s="71">
        <v>37.531252928207657</v>
      </c>
      <c r="O22" s="71">
        <v>34.335717197030988</v>
      </c>
      <c r="P22" s="71">
        <v>29.696681487076972</v>
      </c>
      <c r="Q22" s="71">
        <v>2.0154773442866398</v>
      </c>
      <c r="R22" s="71">
        <v>0</v>
      </c>
      <c r="S22" s="71">
        <v>4.5713849596249476</v>
      </c>
      <c r="T22" s="72"/>
      <c r="U22" s="71">
        <v>8792254</v>
      </c>
      <c r="V22" s="71">
        <v>903</v>
      </c>
      <c r="W22" s="71">
        <v>163</v>
      </c>
      <c r="X22" s="71">
        <v>6986</v>
      </c>
      <c r="Y22" s="71">
        <v>10371</v>
      </c>
      <c r="Z22" s="71">
        <v>20529</v>
      </c>
      <c r="AA22" s="71">
        <v>6151</v>
      </c>
      <c r="AB22" s="71">
        <v>29508</v>
      </c>
      <c r="AC22" s="71">
        <v>0</v>
      </c>
      <c r="AD22" s="71">
        <v>4.5713849596249476</v>
      </c>
      <c r="AE22" s="72"/>
      <c r="AF22" s="71">
        <v>87403561.162132666</v>
      </c>
      <c r="AG22" s="71">
        <v>1633023.857555147</v>
      </c>
      <c r="AH22" s="71">
        <v>884753.75355113123</v>
      </c>
      <c r="AI22" s="71">
        <v>42172155.613431104</v>
      </c>
      <c r="AJ22" s="71">
        <v>54285186.056372441</v>
      </c>
      <c r="AK22" s="71">
        <v>0</v>
      </c>
      <c r="AL22" s="71">
        <v>0</v>
      </c>
      <c r="AM22" s="71">
        <v>4053421.9592325608</v>
      </c>
      <c r="AN22" s="71">
        <v>0</v>
      </c>
      <c r="AO22" s="71">
        <v>0</v>
      </c>
      <c r="AP22" s="71">
        <v>190432102.40227506</v>
      </c>
      <c r="AQ22" s="72"/>
      <c r="AR22" s="71">
        <v>813</v>
      </c>
      <c r="AS22" s="71">
        <v>336</v>
      </c>
      <c r="AT22" s="71">
        <v>1</v>
      </c>
      <c r="AU22" s="71">
        <v>0</v>
      </c>
      <c r="AV22" s="71">
        <v>0</v>
      </c>
      <c r="AW22" s="71">
        <v>0</v>
      </c>
      <c r="AX22" s="71"/>
      <c r="AY22" s="72"/>
      <c r="AZ22" s="71">
        <v>3654.5</v>
      </c>
      <c r="BA22" s="71">
        <v>21234.1</v>
      </c>
      <c r="BB22" s="71">
        <v>3</v>
      </c>
      <c r="BC22" s="71">
        <v>0</v>
      </c>
      <c r="BD22" s="71">
        <v>0</v>
      </c>
      <c r="BE22" s="71">
        <v>0</v>
      </c>
      <c r="BF22" s="71"/>
      <c r="BG22" s="72"/>
      <c r="BH22" s="71">
        <v>0</v>
      </c>
      <c r="BI22" s="71">
        <v>0</v>
      </c>
      <c r="BJ22" s="71">
        <v>18.234000000000002</v>
      </c>
      <c r="BK22" s="71">
        <v>0</v>
      </c>
      <c r="BL22" s="71">
        <v>13.603</v>
      </c>
      <c r="BM22" s="71">
        <v>0</v>
      </c>
      <c r="BN22" s="72"/>
      <c r="BO22" s="71">
        <v>0</v>
      </c>
      <c r="BP22" s="71">
        <v>0</v>
      </c>
      <c r="BQ22" s="71">
        <v>3</v>
      </c>
      <c r="BR22" s="71">
        <v>0</v>
      </c>
      <c r="BS22" s="71">
        <v>1</v>
      </c>
      <c r="BT22" s="71">
        <v>0</v>
      </c>
      <c r="BU22"/>
      <c r="BV22" s="70">
        <v>22.286999999999999</v>
      </c>
      <c r="BW22" s="70">
        <v>0</v>
      </c>
      <c r="BX22" s="70">
        <v>9.5500000000000007</v>
      </c>
      <c r="BY22" s="70">
        <v>0</v>
      </c>
      <c r="BZ22" s="70">
        <v>0</v>
      </c>
      <c r="CA22" s="70">
        <v>0</v>
      </c>
      <c r="CB22" s="70">
        <v>0</v>
      </c>
      <c r="CC22" s="70">
        <v>0</v>
      </c>
      <c r="CD22" s="70">
        <v>0</v>
      </c>
    </row>
    <row r="23" spans="1:82">
      <c r="A23" s="70" t="s">
        <v>1672</v>
      </c>
      <c r="B23" s="70">
        <v>253</v>
      </c>
      <c r="C23" s="70">
        <v>15</v>
      </c>
      <c r="D23" s="70">
        <v>15</v>
      </c>
      <c r="E23" s="70">
        <v>2018</v>
      </c>
      <c r="F23" s="70" t="s">
        <v>183</v>
      </c>
      <c r="G23" s="70" t="s">
        <v>1657</v>
      </c>
      <c r="H23" s="70" t="s">
        <v>1658</v>
      </c>
      <c r="I23" s="148"/>
      <c r="J23" s="71">
        <v>74.245864761506041</v>
      </c>
      <c r="K23" s="71">
        <v>2.0557215024210365</v>
      </c>
      <c r="L23" s="71">
        <v>3.8258103596220914</v>
      </c>
      <c r="M23" s="71">
        <v>27.762615752673078</v>
      </c>
      <c r="N23" s="71">
        <v>33.793435514349504</v>
      </c>
      <c r="O23" s="71">
        <v>33.452661101454801</v>
      </c>
      <c r="P23" s="71">
        <v>29.147739756917112</v>
      </c>
      <c r="Q23" s="71">
        <v>1.8457132488647801</v>
      </c>
      <c r="R23" s="71">
        <v>0</v>
      </c>
      <c r="S23" s="71">
        <v>4.8947387764321002</v>
      </c>
      <c r="T23" s="72"/>
      <c r="U23" s="71">
        <v>9313314</v>
      </c>
      <c r="V23" s="71">
        <v>903</v>
      </c>
      <c r="W23" s="71">
        <v>163</v>
      </c>
      <c r="X23" s="71">
        <v>6986</v>
      </c>
      <c r="Y23" s="71">
        <v>10402</v>
      </c>
      <c r="Z23" s="71">
        <v>20384</v>
      </c>
      <c r="AA23" s="71">
        <v>6098</v>
      </c>
      <c r="AB23" s="71">
        <v>29121</v>
      </c>
      <c r="AC23" s="71">
        <v>0</v>
      </c>
      <c r="AD23" s="71">
        <v>4.8947387764321002</v>
      </c>
      <c r="AE23" s="72"/>
      <c r="AF23" s="71">
        <v>88167882.348446295</v>
      </c>
      <c r="AG23" s="71">
        <v>1457166.4128089859</v>
      </c>
      <c r="AH23" s="71">
        <v>833699.51277587947</v>
      </c>
      <c r="AI23" s="71">
        <v>42949068.321661532</v>
      </c>
      <c r="AJ23" s="71">
        <v>51681385.819862239</v>
      </c>
      <c r="AK23" s="71">
        <v>0</v>
      </c>
      <c r="AL23" s="71">
        <v>0</v>
      </c>
      <c r="AM23" s="71">
        <v>4008537.9950339249</v>
      </c>
      <c r="AN23" s="71">
        <v>0</v>
      </c>
      <c r="AO23" s="71">
        <v>0</v>
      </c>
      <c r="AP23" s="71">
        <v>189097740.41058886</v>
      </c>
      <c r="AQ23" s="72"/>
      <c r="AR23" s="71">
        <v>846</v>
      </c>
      <c r="AS23" s="71">
        <v>368</v>
      </c>
      <c r="AT23" s="71">
        <v>1</v>
      </c>
      <c r="AU23" s="71">
        <v>0</v>
      </c>
      <c r="AV23" s="71">
        <v>0</v>
      </c>
      <c r="AW23" s="71">
        <v>0</v>
      </c>
      <c r="AX23" s="71"/>
      <c r="AY23" s="72"/>
      <c r="AZ23" s="71">
        <v>3817.6000000000004</v>
      </c>
      <c r="BA23" s="71">
        <v>24795</v>
      </c>
      <c r="BB23" s="71">
        <v>3</v>
      </c>
      <c r="BC23" s="71">
        <v>0</v>
      </c>
      <c r="BD23" s="71">
        <v>0</v>
      </c>
      <c r="BE23" s="71">
        <v>0</v>
      </c>
      <c r="BF23" s="71"/>
      <c r="BG23" s="72"/>
      <c r="BH23" s="71">
        <v>0</v>
      </c>
      <c r="BI23" s="71">
        <v>0</v>
      </c>
      <c r="BJ23" s="71">
        <v>17.443999999999999</v>
      </c>
      <c r="BK23" s="71">
        <v>0</v>
      </c>
      <c r="BL23" s="71">
        <v>14.279</v>
      </c>
      <c r="BM23" s="71">
        <v>0</v>
      </c>
      <c r="BN23" s="72"/>
      <c r="BO23" s="71">
        <v>0</v>
      </c>
      <c r="BP23" s="71">
        <v>0</v>
      </c>
      <c r="BQ23" s="71">
        <v>3</v>
      </c>
      <c r="BR23" s="71">
        <v>0</v>
      </c>
      <c r="BS23" s="71">
        <v>1</v>
      </c>
      <c r="BT23" s="71">
        <v>0</v>
      </c>
      <c r="BU23"/>
      <c r="BV23" s="70">
        <v>21.408000000000001</v>
      </c>
      <c r="BW23" s="70">
        <v>0</v>
      </c>
      <c r="BX23" s="70">
        <v>10.315</v>
      </c>
      <c r="BY23" s="70">
        <v>0</v>
      </c>
      <c r="BZ23" s="70">
        <v>0</v>
      </c>
      <c r="CA23" s="70">
        <v>0</v>
      </c>
      <c r="CB23" s="70">
        <v>0</v>
      </c>
      <c r="CC23" s="70">
        <v>0</v>
      </c>
      <c r="CD23" s="70">
        <v>0</v>
      </c>
    </row>
    <row r="24" spans="1:82">
      <c r="A24" s="70" t="s">
        <v>1673</v>
      </c>
      <c r="B24" s="70">
        <v>254</v>
      </c>
      <c r="C24" s="70">
        <v>16</v>
      </c>
      <c r="D24" s="70">
        <v>15</v>
      </c>
      <c r="E24" s="70">
        <v>2019</v>
      </c>
      <c r="F24" s="70" t="s">
        <v>158</v>
      </c>
      <c r="G24" s="70" t="s">
        <v>1657</v>
      </c>
      <c r="H24" s="70" t="s">
        <v>1658</v>
      </c>
      <c r="I24" s="148"/>
      <c r="J24" s="71">
        <v>70.559307899180652</v>
      </c>
      <c r="K24" s="71">
        <v>1.8690581044116916</v>
      </c>
      <c r="L24" s="71">
        <v>3.8432371321554339</v>
      </c>
      <c r="M24" s="71">
        <v>28.505936697679932</v>
      </c>
      <c r="N24" s="71">
        <v>32.15020386774659</v>
      </c>
      <c r="O24" s="71">
        <v>32.327210240674162</v>
      </c>
      <c r="P24" s="71">
        <v>28.510321954875138</v>
      </c>
      <c r="Q24" s="71">
        <v>1.7641100461035899</v>
      </c>
      <c r="R24" s="71">
        <v>0</v>
      </c>
      <c r="S24" s="71">
        <v>3.6406043285919227</v>
      </c>
      <c r="T24" s="72"/>
      <c r="U24" s="71">
        <v>9303275</v>
      </c>
      <c r="V24" s="71">
        <v>903</v>
      </c>
      <c r="W24" s="71">
        <v>163</v>
      </c>
      <c r="X24" s="71">
        <v>6986</v>
      </c>
      <c r="Y24" s="71">
        <v>10417</v>
      </c>
      <c r="Z24" s="71">
        <v>20239</v>
      </c>
      <c r="AA24" s="71">
        <v>5920</v>
      </c>
      <c r="AB24" s="71">
        <v>28587</v>
      </c>
      <c r="AC24" s="71">
        <v>0</v>
      </c>
      <c r="AD24" s="71">
        <v>3.6406043285919232</v>
      </c>
      <c r="AE24" s="72"/>
      <c r="AF24" s="71">
        <v>88599273.196110278</v>
      </c>
      <c r="AG24" s="71">
        <v>1414236.6879276221</v>
      </c>
      <c r="AH24" s="71">
        <v>878800.25711145543</v>
      </c>
      <c r="AI24" s="71">
        <v>47680457.480533607</v>
      </c>
      <c r="AJ24" s="71">
        <v>48146538.817786612</v>
      </c>
      <c r="AK24" s="71">
        <v>0</v>
      </c>
      <c r="AL24" s="71">
        <v>0</v>
      </c>
      <c r="AM24" s="71">
        <v>3893334.1971792192</v>
      </c>
      <c r="AN24" s="71">
        <v>0</v>
      </c>
      <c r="AO24" s="71">
        <v>0</v>
      </c>
      <c r="AP24" s="71">
        <v>190612640.6366488</v>
      </c>
      <c r="AQ24" s="72"/>
      <c r="AR24" s="71">
        <v>887</v>
      </c>
      <c r="AS24" s="71">
        <v>421</v>
      </c>
      <c r="AT24" s="71">
        <v>1</v>
      </c>
      <c r="AU24" s="71">
        <v>0</v>
      </c>
      <c r="AV24" s="71">
        <v>0</v>
      </c>
      <c r="AW24" s="71">
        <v>0</v>
      </c>
      <c r="AX24" s="71"/>
      <c r="AY24" s="72"/>
      <c r="AZ24" s="71">
        <v>4018.3000000000011</v>
      </c>
      <c r="BA24" s="71">
        <v>31193</v>
      </c>
      <c r="BB24" s="71">
        <v>3</v>
      </c>
      <c r="BC24" s="71">
        <v>0</v>
      </c>
      <c r="BD24" s="71">
        <v>0</v>
      </c>
      <c r="BE24" s="71">
        <v>0</v>
      </c>
      <c r="BF24" s="71"/>
      <c r="BG24" s="72"/>
      <c r="BH24" s="71">
        <v>0</v>
      </c>
      <c r="BI24" s="71">
        <v>0</v>
      </c>
      <c r="BJ24" s="71">
        <v>16.484000000000002</v>
      </c>
      <c r="BK24" s="71">
        <v>0</v>
      </c>
      <c r="BL24" s="71">
        <v>11.939</v>
      </c>
      <c r="BM24" s="71">
        <v>0</v>
      </c>
      <c r="BN24" s="72"/>
      <c r="BO24" s="71">
        <v>0</v>
      </c>
      <c r="BP24" s="71">
        <v>0</v>
      </c>
      <c r="BQ24" s="71">
        <v>3</v>
      </c>
      <c r="BR24" s="71">
        <v>0</v>
      </c>
      <c r="BS24" s="71">
        <v>1</v>
      </c>
      <c r="BT24" s="71">
        <v>0</v>
      </c>
      <c r="BU24"/>
      <c r="BV24" s="70">
        <v>20.521000000000001</v>
      </c>
      <c r="BW24" s="70">
        <v>0</v>
      </c>
      <c r="BX24" s="70">
        <v>7.9020000000000001</v>
      </c>
      <c r="BY24" s="70">
        <v>0</v>
      </c>
      <c r="BZ24" s="70">
        <v>0</v>
      </c>
      <c r="CA24" s="70">
        <v>0</v>
      </c>
      <c r="CB24" s="70">
        <v>0</v>
      </c>
      <c r="CC24" s="70">
        <v>0</v>
      </c>
      <c r="CD24" s="70">
        <v>0</v>
      </c>
    </row>
    <row r="25" spans="1:82">
      <c r="A25" s="70" t="s">
        <v>1674</v>
      </c>
      <c r="B25" s="70">
        <v>255</v>
      </c>
      <c r="C25" s="70">
        <v>17</v>
      </c>
      <c r="D25" s="70">
        <v>15</v>
      </c>
      <c r="E25" s="70">
        <v>2020</v>
      </c>
      <c r="F25" s="70" t="s">
        <v>159</v>
      </c>
      <c r="G25" s="70" t="s">
        <v>1657</v>
      </c>
      <c r="H25" s="70" t="s">
        <v>1658</v>
      </c>
      <c r="I25" s="148"/>
      <c r="J25" s="71">
        <v>75.462271392897136</v>
      </c>
      <c r="K25" s="71">
        <v>1.7844132766674174</v>
      </c>
      <c r="L25" s="71">
        <v>8.2133844221902628</v>
      </c>
      <c r="M25" s="71">
        <v>24.953507165422881</v>
      </c>
      <c r="N25" s="71">
        <v>31.249377460909137</v>
      </c>
      <c r="O25" s="71">
        <v>28.111891692060137</v>
      </c>
      <c r="P25" s="71">
        <v>26.728130446994449</v>
      </c>
      <c r="Q25" s="71">
        <v>1.65213843036113</v>
      </c>
      <c r="R25" s="71">
        <v>0</v>
      </c>
      <c r="S25" s="71">
        <v>4.9478945180207914</v>
      </c>
      <c r="T25" s="72"/>
      <c r="U25" s="71">
        <v>9551919</v>
      </c>
      <c r="V25" s="71">
        <v>782</v>
      </c>
      <c r="W25" s="71">
        <v>411</v>
      </c>
      <c r="X25" s="71">
        <v>6959</v>
      </c>
      <c r="Y25" s="71">
        <v>10434</v>
      </c>
      <c r="Z25" s="71">
        <v>20088</v>
      </c>
      <c r="AA25" s="71">
        <v>5899</v>
      </c>
      <c r="AB25" s="71">
        <v>28021</v>
      </c>
      <c r="AC25" s="71">
        <v>0</v>
      </c>
      <c r="AD25" s="71">
        <v>4.9478945180207914</v>
      </c>
      <c r="AE25" s="72"/>
      <c r="AF25" s="71">
        <v>94747428.877664372</v>
      </c>
      <c r="AG25" s="71">
        <v>1316733.1333058372</v>
      </c>
      <c r="AH25" s="71">
        <v>1993688.1955067078</v>
      </c>
      <c r="AI25" s="71">
        <v>44053521.079985671</v>
      </c>
      <c r="AJ25" s="71">
        <v>56439042.157914497</v>
      </c>
      <c r="AK25" s="71"/>
      <c r="AL25" s="71"/>
      <c r="AM25" s="71">
        <v>3657051.8198032114</v>
      </c>
      <c r="AN25" s="71"/>
      <c r="AO25" s="71"/>
      <c r="AP25" s="71">
        <v>202207465.26418027</v>
      </c>
      <c r="AQ25" s="72"/>
      <c r="AR25" s="71">
        <v>926</v>
      </c>
      <c r="AS25" s="71">
        <v>448</v>
      </c>
      <c r="AT25" s="71">
        <v>1</v>
      </c>
      <c r="AU25" s="71">
        <v>0</v>
      </c>
      <c r="AV25" s="71">
        <v>0</v>
      </c>
      <c r="AW25" s="71">
        <v>0</v>
      </c>
      <c r="AX25" s="71"/>
      <c r="AY25" s="72"/>
      <c r="AZ25" s="71">
        <v>4250.9000000000024</v>
      </c>
      <c r="BA25" s="71">
        <v>34431.500000000022</v>
      </c>
      <c r="BB25" s="71">
        <v>3</v>
      </c>
      <c r="BC25" s="71">
        <v>0</v>
      </c>
      <c r="BD25" s="71">
        <v>0</v>
      </c>
      <c r="BE25" s="71">
        <v>0</v>
      </c>
      <c r="BF25" s="71"/>
      <c r="BG25" s="72"/>
      <c r="BH25" s="71">
        <v>0</v>
      </c>
      <c r="BI25" s="71">
        <v>0</v>
      </c>
      <c r="BJ25" s="71">
        <v>14.004</v>
      </c>
      <c r="BK25" s="71">
        <v>0</v>
      </c>
      <c r="BL25" s="71">
        <v>14.481999999999999</v>
      </c>
      <c r="BM25" s="71">
        <v>0</v>
      </c>
      <c r="BN25" s="72"/>
      <c r="BO25" s="71">
        <v>0</v>
      </c>
      <c r="BP25" s="71">
        <v>0</v>
      </c>
      <c r="BQ25" s="71">
        <v>3</v>
      </c>
      <c r="BR25" s="71">
        <v>0</v>
      </c>
      <c r="BS25" s="71">
        <v>1</v>
      </c>
      <c r="BT25" s="71">
        <v>0</v>
      </c>
      <c r="BU25"/>
      <c r="BV25" s="70">
        <v>17.937999999999999</v>
      </c>
      <c r="BW25" s="70">
        <v>0</v>
      </c>
      <c r="BX25" s="70">
        <v>10.548</v>
      </c>
      <c r="BY25" s="70">
        <v>0</v>
      </c>
      <c r="BZ25" s="70">
        <v>0</v>
      </c>
      <c r="CA25" s="70">
        <v>0</v>
      </c>
      <c r="CB25" s="70">
        <v>0</v>
      </c>
      <c r="CC25" s="70">
        <v>0</v>
      </c>
      <c r="CD25" s="70">
        <v>0</v>
      </c>
    </row>
    <row r="26" spans="1:82">
      <c r="A26" s="70" t="s">
        <v>1675</v>
      </c>
      <c r="B26" s="70">
        <v>255</v>
      </c>
      <c r="C26" s="70">
        <v>18</v>
      </c>
      <c r="D26" s="70">
        <v>15</v>
      </c>
      <c r="E26" s="70">
        <v>2021</v>
      </c>
      <c r="F26" s="70" t="s">
        <v>160</v>
      </c>
      <c r="G26" s="1064" t="s">
        <v>1657</v>
      </c>
      <c r="H26" s="70" t="s">
        <v>1658</v>
      </c>
      <c r="I26" s="148"/>
      <c r="J26" s="71">
        <v>74.73522346918206</v>
      </c>
      <c r="K26" s="71">
        <v>1.9455134960901797</v>
      </c>
      <c r="L26" s="71">
        <v>9.2482880328453057</v>
      </c>
      <c r="M26" s="71">
        <v>28.496204666589421</v>
      </c>
      <c r="N26" s="71">
        <v>32.06575074440223</v>
      </c>
      <c r="O26" s="71">
        <v>26.909527075836181</v>
      </c>
      <c r="P26" s="71">
        <v>27.322066221572324</v>
      </c>
      <c r="Q26" s="71">
        <v>1.5986973876491899</v>
      </c>
      <c r="R26" s="71">
        <v>0</v>
      </c>
      <c r="S26" s="71">
        <v>3.6254894745509239</v>
      </c>
      <c r="T26" s="72"/>
      <c r="U26" s="71">
        <v>10159581</v>
      </c>
      <c r="V26" s="71">
        <v>782</v>
      </c>
      <c r="W26" s="71">
        <v>411</v>
      </c>
      <c r="X26" s="71">
        <v>6959</v>
      </c>
      <c r="Y26" s="71">
        <v>10315</v>
      </c>
      <c r="Z26" s="71">
        <v>19799</v>
      </c>
      <c r="AA26" s="71">
        <v>5880</v>
      </c>
      <c r="AB26" s="71">
        <v>27381</v>
      </c>
      <c r="AC26" s="71">
        <v>0</v>
      </c>
      <c r="AD26" s="71">
        <v>3.6254894745509239</v>
      </c>
      <c r="AE26" s="72"/>
      <c r="AF26" s="71">
        <v>91120498.774635449</v>
      </c>
      <c r="AG26" s="71">
        <v>1342436.7695613441</v>
      </c>
      <c r="AH26" s="71">
        <v>2145051.2930782977</v>
      </c>
      <c r="AI26" s="71">
        <v>43737094.874371767</v>
      </c>
      <c r="AJ26" s="71">
        <v>53994461.132094763</v>
      </c>
      <c r="AK26" s="71">
        <v>0</v>
      </c>
      <c r="AL26" s="71">
        <v>0</v>
      </c>
      <c r="AM26" s="71">
        <v>3594136.5120654516</v>
      </c>
      <c r="AN26" s="71">
        <v>0</v>
      </c>
      <c r="AO26" s="71">
        <v>0</v>
      </c>
      <c r="AP26" s="71">
        <v>195933679.35580707</v>
      </c>
      <c r="AQ26" s="72"/>
      <c r="AR26" s="71">
        <v>968</v>
      </c>
      <c r="AS26" s="71">
        <v>457</v>
      </c>
      <c r="AT26" s="71">
        <v>1</v>
      </c>
      <c r="AU26" s="71">
        <v>0</v>
      </c>
      <c r="AV26" s="71">
        <v>0</v>
      </c>
      <c r="AW26" s="71">
        <v>0</v>
      </c>
      <c r="AX26" s="71"/>
      <c r="AY26" s="72"/>
      <c r="AZ26" s="71">
        <v>4525.5000000000027</v>
      </c>
      <c r="BA26" s="71">
        <v>36254.60000000002</v>
      </c>
      <c r="BB26" s="71">
        <v>3</v>
      </c>
      <c r="BC26" s="71">
        <v>0</v>
      </c>
      <c r="BD26" s="71">
        <v>0</v>
      </c>
      <c r="BE26" s="71">
        <v>0</v>
      </c>
      <c r="BF26" s="71"/>
      <c r="BG26" s="72"/>
      <c r="BH26" s="71">
        <v>5.0570000000000004</v>
      </c>
      <c r="BI26" s="71">
        <v>0</v>
      </c>
      <c r="BJ26" s="71">
        <v>14.089</v>
      </c>
      <c r="BK26" s="71">
        <v>0</v>
      </c>
      <c r="BL26" s="71">
        <v>10.02</v>
      </c>
      <c r="BM26" s="71">
        <v>0</v>
      </c>
      <c r="BN26" s="72"/>
      <c r="BO26" s="71">
        <v>1</v>
      </c>
      <c r="BP26" s="71">
        <v>0</v>
      </c>
      <c r="BQ26" s="71">
        <v>3</v>
      </c>
      <c r="BR26" s="71">
        <v>0</v>
      </c>
      <c r="BS26" s="71">
        <v>1</v>
      </c>
      <c r="BT26" s="71">
        <v>0</v>
      </c>
      <c r="BU26"/>
      <c r="BV26" s="70">
        <v>22.786999999999999</v>
      </c>
      <c r="BW26" s="70">
        <v>0</v>
      </c>
      <c r="BX26" s="70">
        <v>6.3789999999999996</v>
      </c>
      <c r="BY26" s="70">
        <v>0</v>
      </c>
      <c r="BZ26" s="70">
        <v>0</v>
      </c>
      <c r="CA26" s="70">
        <v>0</v>
      </c>
      <c r="CB26" s="70">
        <v>0</v>
      </c>
      <c r="CC26" s="70">
        <v>0</v>
      </c>
      <c r="CD26" s="70">
        <v>0</v>
      </c>
    </row>
    <row r="27" spans="1:82">
      <c r="A27" s="70" t="s">
        <v>1676</v>
      </c>
      <c r="B27" s="70">
        <v>255</v>
      </c>
      <c r="C27" s="70">
        <v>19</v>
      </c>
      <c r="D27" s="70">
        <v>15</v>
      </c>
      <c r="E27" s="70">
        <v>2022</v>
      </c>
      <c r="F27" s="70" t="s">
        <v>161</v>
      </c>
      <c r="G27" s="1064" t="s">
        <v>1657</v>
      </c>
      <c r="H27" s="70" t="s">
        <v>1658</v>
      </c>
      <c r="I27" s="148"/>
      <c r="J27" s="71">
        <v>73.068163970330076</v>
      </c>
      <c r="K27" s="71">
        <v>1.8550900559284429</v>
      </c>
      <c r="L27" s="71">
        <v>7.8482938218257221</v>
      </c>
      <c r="M27" s="71">
        <v>25.751623664749658</v>
      </c>
      <c r="N27" s="71">
        <v>34.138643203709066</v>
      </c>
      <c r="O27" s="71">
        <v>28.050805992736251</v>
      </c>
      <c r="P27" s="71">
        <v>26.998771169137687</v>
      </c>
      <c r="Q27" s="71">
        <v>1.5811262300552693</v>
      </c>
      <c r="R27" s="71">
        <v>0</v>
      </c>
      <c r="S27" s="71">
        <v>3.4608706284382289</v>
      </c>
      <c r="T27" s="72"/>
      <c r="U27" s="71">
        <v>11205551</v>
      </c>
      <c r="V27" s="71">
        <v>782</v>
      </c>
      <c r="W27" s="71">
        <v>411</v>
      </c>
      <c r="X27" s="71">
        <v>6959</v>
      </c>
      <c r="Y27" s="71">
        <v>10347</v>
      </c>
      <c r="Z27" s="71">
        <v>19609</v>
      </c>
      <c r="AA27" s="71">
        <v>5899</v>
      </c>
      <c r="AB27" s="71">
        <v>26858</v>
      </c>
      <c r="AC27" s="71">
        <v>0</v>
      </c>
      <c r="AD27" s="71">
        <v>3.4608706284382289</v>
      </c>
      <c r="AE27" s="72"/>
      <c r="AF27" s="71">
        <v>89170749.012031913</v>
      </c>
      <c r="AG27" s="71">
        <v>1361415.5857693916</v>
      </c>
      <c r="AH27" s="71">
        <v>2267076.2725604936</v>
      </c>
      <c r="AI27" s="71">
        <v>42168615.524615891</v>
      </c>
      <c r="AJ27" s="71">
        <v>58060980.368649252</v>
      </c>
      <c r="AK27" s="71">
        <v>0</v>
      </c>
      <c r="AL27" s="71">
        <v>0</v>
      </c>
      <c r="AM27" s="71">
        <v>3468100.8731863098</v>
      </c>
      <c r="AN27" s="71">
        <v>0</v>
      </c>
      <c r="AO27" s="71">
        <v>0</v>
      </c>
      <c r="AP27" s="71">
        <v>196496937.63681325</v>
      </c>
      <c r="AQ27" s="72"/>
      <c r="AR27" s="71">
        <v>1008</v>
      </c>
      <c r="AS27" s="71">
        <v>464</v>
      </c>
      <c r="AT27" s="71">
        <v>1</v>
      </c>
      <c r="AU27" s="71">
        <v>0</v>
      </c>
      <c r="AV27" s="71">
        <v>0</v>
      </c>
      <c r="AW27" s="71">
        <v>0</v>
      </c>
      <c r="AX27" s="71"/>
      <c r="AY27" s="72"/>
      <c r="AZ27" s="71">
        <v>4793.600000000004</v>
      </c>
      <c r="BA27" s="71">
        <v>37075.10000000002</v>
      </c>
      <c r="BB27" s="71">
        <v>3</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1677</v>
      </c>
      <c r="B28" s="70">
        <v>255</v>
      </c>
      <c r="C28" s="70">
        <v>20</v>
      </c>
      <c r="D28" s="70">
        <v>15</v>
      </c>
      <c r="E28" s="70">
        <v>2023</v>
      </c>
      <c r="F28" s="70" t="s">
        <v>1539</v>
      </c>
      <c r="G28" s="70" t="s">
        <v>1657</v>
      </c>
      <c r="H28" s="70" t="s">
        <v>1658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1050</v>
      </c>
      <c r="AS28" s="71">
        <v>467</v>
      </c>
      <c r="AT28" s="71">
        <v>1</v>
      </c>
      <c r="AU28" s="71">
        <v>0</v>
      </c>
      <c r="AV28" s="71">
        <v>0</v>
      </c>
      <c r="AW28" s="71">
        <v>0</v>
      </c>
      <c r="AX28" s="71"/>
      <c r="AY28" s="72"/>
      <c r="AZ28" s="71">
        <v>5038.3000000000056</v>
      </c>
      <c r="BA28" s="71">
        <v>37924.10000000002</v>
      </c>
      <c r="BB28" s="71">
        <v>3</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1678</v>
      </c>
      <c r="B29" s="70">
        <v>255</v>
      </c>
      <c r="C29" s="70">
        <v>21</v>
      </c>
      <c r="D29" s="70">
        <v>15</v>
      </c>
      <c r="E29" s="70">
        <v>2024</v>
      </c>
      <c r="F29" s="70" t="s">
        <v>1554</v>
      </c>
      <c r="G29" s="70" t="s">
        <v>1657</v>
      </c>
      <c r="H29" s="70" t="s">
        <v>1658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1679</v>
      </c>
      <c r="B30" s="70">
        <v>205</v>
      </c>
      <c r="C30" s="70">
        <v>1</v>
      </c>
      <c r="D30" s="70">
        <v>13</v>
      </c>
      <c r="E30" s="70">
        <v>1990</v>
      </c>
      <c r="F30" s="70" t="s">
        <v>787</v>
      </c>
      <c r="G30" s="70" t="s">
        <v>1680</v>
      </c>
      <c r="H30" s="70" t="s">
        <v>1681</v>
      </c>
      <c r="I30" s="148"/>
      <c r="J30" s="71">
        <v>45.83722339179058</v>
      </c>
      <c r="K30" s="71">
        <v>3.402675278499919</v>
      </c>
      <c r="L30" s="71">
        <v>7.6917376958252399</v>
      </c>
      <c r="M30" s="71">
        <v>22.726756685408979</v>
      </c>
      <c r="N30" s="71">
        <v>20.49185967286941</v>
      </c>
      <c r="O30" s="71">
        <v>15.591581998696521</v>
      </c>
      <c r="P30" s="71">
        <v>29.15847006985479</v>
      </c>
      <c r="Q30" s="71">
        <v>1.22685723374293</v>
      </c>
      <c r="R30" s="71">
        <v>0</v>
      </c>
      <c r="S30" s="71">
        <v>1.1197146875494031</v>
      </c>
      <c r="T30" s="72"/>
      <c r="U30" s="71">
        <v>3412267</v>
      </c>
      <c r="V30" s="71">
        <v>993</v>
      </c>
      <c r="W30" s="71">
        <v>83</v>
      </c>
      <c r="X30" s="71">
        <v>8548</v>
      </c>
      <c r="Y30" s="71">
        <v>5317</v>
      </c>
      <c r="Z30" s="71">
        <v>6413</v>
      </c>
      <c r="AA30" s="71">
        <v>7080</v>
      </c>
      <c r="AB30" s="71">
        <v>19920</v>
      </c>
      <c r="AC30" s="71">
        <v>0</v>
      </c>
      <c r="AD30" s="71">
        <v>1.1197146875494031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1682</v>
      </c>
      <c r="B31" s="70">
        <v>206</v>
      </c>
      <c r="C31" s="70">
        <v>2</v>
      </c>
      <c r="D31" s="70">
        <v>13</v>
      </c>
      <c r="E31" s="70">
        <v>2005</v>
      </c>
      <c r="F31" s="70" t="s">
        <v>789</v>
      </c>
      <c r="G31" s="70" t="s">
        <v>1680</v>
      </c>
      <c r="H31" s="70" t="s">
        <v>1681</v>
      </c>
      <c r="I31" s="148"/>
      <c r="J31" s="71">
        <v>18.301014138826972</v>
      </c>
      <c r="K31" s="71">
        <v>3.6918161841738781</v>
      </c>
      <c r="L31" s="71">
        <v>8.9262430839276892</v>
      </c>
      <c r="M31" s="71">
        <v>64.14071014422565</v>
      </c>
      <c r="N31" s="71">
        <v>49.875885762944897</v>
      </c>
      <c r="O31" s="71">
        <v>31.701840616508509</v>
      </c>
      <c r="P31" s="71">
        <v>39.379463931415977</v>
      </c>
      <c r="Q31" s="71">
        <v>1.60406010733836</v>
      </c>
      <c r="R31" s="71">
        <v>0</v>
      </c>
      <c r="S31" s="71">
        <v>5.7099763671369326</v>
      </c>
      <c r="T31" s="72"/>
      <c r="U31" s="71">
        <v>1477909</v>
      </c>
      <c r="V31" s="71">
        <v>1146</v>
      </c>
      <c r="W31" s="71">
        <v>89</v>
      </c>
      <c r="X31" s="71">
        <v>10152</v>
      </c>
      <c r="Y31" s="71">
        <v>8661</v>
      </c>
      <c r="Z31" s="71">
        <v>15089</v>
      </c>
      <c r="AA31" s="71">
        <v>7831</v>
      </c>
      <c r="AB31" s="71">
        <v>27227</v>
      </c>
      <c r="AC31" s="71">
        <v>0</v>
      </c>
      <c r="AD31" s="71">
        <v>5.7099763671369326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1683</v>
      </c>
      <c r="B32" s="70">
        <v>207</v>
      </c>
      <c r="C32" s="70">
        <v>3</v>
      </c>
      <c r="D32" s="70">
        <v>13</v>
      </c>
      <c r="E32" s="70">
        <v>2006</v>
      </c>
      <c r="F32" s="70" t="s">
        <v>790</v>
      </c>
      <c r="G32" s="70" t="s">
        <v>1680</v>
      </c>
      <c r="H32" s="70" t="s">
        <v>1681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1684</v>
      </c>
      <c r="B33" s="70">
        <v>208</v>
      </c>
      <c r="C33" s="70">
        <v>4</v>
      </c>
      <c r="D33" s="70">
        <v>13</v>
      </c>
      <c r="E33" s="70">
        <v>2007</v>
      </c>
      <c r="F33" s="70" t="s">
        <v>791</v>
      </c>
      <c r="G33" s="70" t="s">
        <v>1680</v>
      </c>
      <c r="H33" s="70" t="s">
        <v>1681</v>
      </c>
      <c r="I33" s="148"/>
      <c r="J33" s="71">
        <v>23.73023051321163</v>
      </c>
      <c r="K33" s="71">
        <v>3.507488335487583</v>
      </c>
      <c r="L33" s="71">
        <v>8.4060676772967859</v>
      </c>
      <c r="M33" s="71">
        <v>52.987387040426768</v>
      </c>
      <c r="N33" s="71">
        <v>51.399019872624443</v>
      </c>
      <c r="O33" s="71">
        <v>31.486003557674302</v>
      </c>
      <c r="P33" s="71">
        <v>40.795839767588006</v>
      </c>
      <c r="Q33" s="71">
        <v>1.69001030491991</v>
      </c>
      <c r="R33" s="71">
        <v>0</v>
      </c>
      <c r="S33" s="71">
        <v>4.9588486446504341</v>
      </c>
      <c r="T33" s="72"/>
      <c r="U33" s="71">
        <v>2151419</v>
      </c>
      <c r="V33" s="71">
        <v>1159</v>
      </c>
      <c r="W33" s="71">
        <v>110</v>
      </c>
      <c r="X33" s="71">
        <v>11260</v>
      </c>
      <c r="Y33" s="71">
        <v>8955</v>
      </c>
      <c r="Z33" s="71">
        <v>15579</v>
      </c>
      <c r="AA33" s="71">
        <v>7989</v>
      </c>
      <c r="AB33" s="71">
        <v>27169</v>
      </c>
      <c r="AC33" s="71">
        <v>0</v>
      </c>
      <c r="AD33" s="71">
        <v>4.9588486446504341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1685</v>
      </c>
      <c r="B34" s="70">
        <v>209</v>
      </c>
      <c r="C34" s="70">
        <v>5</v>
      </c>
      <c r="D34" s="70">
        <v>13</v>
      </c>
      <c r="E34" s="70">
        <v>2008</v>
      </c>
      <c r="F34" s="70" t="s">
        <v>792</v>
      </c>
      <c r="G34" s="70" t="s">
        <v>1680</v>
      </c>
      <c r="H34" s="70" t="s">
        <v>1681</v>
      </c>
      <c r="I34" s="148"/>
      <c r="J34" s="71">
        <v>22.95043428021636</v>
      </c>
      <c r="K34" s="71">
        <v>2.5493928224888398</v>
      </c>
      <c r="L34" s="71">
        <v>7.4035621134337299</v>
      </c>
      <c r="M34" s="71">
        <v>55.572919303030588</v>
      </c>
      <c r="N34" s="71">
        <v>42.460067439583078</v>
      </c>
      <c r="O34" s="71">
        <v>30.840117200346501</v>
      </c>
      <c r="P34" s="71">
        <v>40.351493689434378</v>
      </c>
      <c r="Q34" s="71">
        <v>1.6539118633494401</v>
      </c>
      <c r="R34" s="71">
        <v>0</v>
      </c>
      <c r="S34" s="71">
        <v>4.5715227943176684</v>
      </c>
      <c r="T34" s="72"/>
      <c r="U34" s="71">
        <v>2246310</v>
      </c>
      <c r="V34" s="71">
        <v>1159</v>
      </c>
      <c r="W34" s="71">
        <v>110</v>
      </c>
      <c r="X34" s="71">
        <v>11260</v>
      </c>
      <c r="Y34" s="71">
        <v>8985</v>
      </c>
      <c r="Z34" s="71">
        <v>15795</v>
      </c>
      <c r="AA34" s="71">
        <v>7911</v>
      </c>
      <c r="AB34" s="71">
        <v>27026</v>
      </c>
      <c r="AC34" s="71">
        <v>0</v>
      </c>
      <c r="AD34" s="71">
        <v>4.5715227943176684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1686</v>
      </c>
      <c r="B35" s="70">
        <v>210</v>
      </c>
      <c r="C35" s="70">
        <v>6</v>
      </c>
      <c r="D35" s="70">
        <v>13</v>
      </c>
      <c r="E35" s="70">
        <v>2009</v>
      </c>
      <c r="F35" s="70" t="s">
        <v>176</v>
      </c>
      <c r="G35" s="70" t="s">
        <v>1680</v>
      </c>
      <c r="H35" s="70" t="s">
        <v>1681</v>
      </c>
      <c r="I35" s="148"/>
      <c r="J35" s="71">
        <v>26.67894481867053</v>
      </c>
      <c r="K35" s="71">
        <v>2.7743221135030969</v>
      </c>
      <c r="L35" s="71">
        <v>10.7638943644635</v>
      </c>
      <c r="M35" s="71">
        <v>60.966699665239346</v>
      </c>
      <c r="N35" s="71">
        <v>40.868008830309577</v>
      </c>
      <c r="O35" s="71">
        <v>32.754104868176107</v>
      </c>
      <c r="P35" s="71">
        <v>39.484326812477697</v>
      </c>
      <c r="Q35" s="71">
        <v>1.5749614333617501</v>
      </c>
      <c r="R35" s="71">
        <v>0</v>
      </c>
      <c r="S35" s="71">
        <v>4.6225639596534576</v>
      </c>
      <c r="T35" s="72"/>
      <c r="U35" s="71">
        <v>1994501</v>
      </c>
      <c r="V35" s="71">
        <v>1021</v>
      </c>
      <c r="W35" s="71">
        <v>219</v>
      </c>
      <c r="X35" s="71">
        <v>12407</v>
      </c>
      <c r="Y35" s="71">
        <v>9079</v>
      </c>
      <c r="Z35" s="71">
        <v>16558</v>
      </c>
      <c r="AA35" s="71">
        <v>7947</v>
      </c>
      <c r="AB35" s="71">
        <v>27016</v>
      </c>
      <c r="AC35" s="71">
        <v>0</v>
      </c>
      <c r="AD35" s="71">
        <v>4.6225639596534576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25.998000000000001</v>
      </c>
      <c r="BM35" s="71">
        <v>0</v>
      </c>
      <c r="BN35" s="72"/>
      <c r="BO35" s="71">
        <v>0</v>
      </c>
      <c r="BP35" s="71">
        <v>0</v>
      </c>
      <c r="BQ35" s="71">
        <v>0</v>
      </c>
      <c r="BR35" s="71">
        <v>0</v>
      </c>
      <c r="BS35" s="71">
        <v>1</v>
      </c>
      <c r="BT35" s="71">
        <v>0</v>
      </c>
      <c r="BU35"/>
      <c r="BV35" s="70">
        <v>10.3</v>
      </c>
      <c r="BW35" s="70">
        <v>0</v>
      </c>
      <c r="BX35" s="70">
        <v>15.698</v>
      </c>
      <c r="BY35" s="70">
        <v>0</v>
      </c>
      <c r="BZ35" s="70">
        <v>0</v>
      </c>
      <c r="CA35" s="70">
        <v>0</v>
      </c>
      <c r="CB35" s="70">
        <v>0</v>
      </c>
      <c r="CC35" s="70">
        <v>0</v>
      </c>
      <c r="CD35" s="70">
        <v>0</v>
      </c>
    </row>
    <row r="36" spans="1:82">
      <c r="A36" s="70" t="s">
        <v>1687</v>
      </c>
      <c r="B36" s="70">
        <v>211</v>
      </c>
      <c r="C36" s="70">
        <v>7</v>
      </c>
      <c r="D36" s="70">
        <v>13</v>
      </c>
      <c r="E36" s="70">
        <v>2010</v>
      </c>
      <c r="F36" s="70" t="s">
        <v>177</v>
      </c>
      <c r="G36" s="70" t="s">
        <v>1680</v>
      </c>
      <c r="H36" s="70" t="s">
        <v>1681</v>
      </c>
      <c r="I36" s="148"/>
      <c r="J36" s="71">
        <v>20.028961410994491</v>
      </c>
      <c r="K36" s="71">
        <v>2.645435229164669</v>
      </c>
      <c r="L36" s="71">
        <v>9.9833567819248614</v>
      </c>
      <c r="M36" s="71">
        <v>58.222162118949711</v>
      </c>
      <c r="N36" s="71">
        <v>42.868810941217511</v>
      </c>
      <c r="O36" s="71">
        <v>33.155894478077947</v>
      </c>
      <c r="P36" s="71">
        <v>41.015415669965329</v>
      </c>
      <c r="Q36" s="71">
        <v>1.63857587669257</v>
      </c>
      <c r="R36" s="71">
        <v>0</v>
      </c>
      <c r="S36" s="71">
        <v>4.0791753741474581</v>
      </c>
      <c r="T36" s="72"/>
      <c r="U36" s="71">
        <v>1759719</v>
      </c>
      <c r="V36" s="71">
        <v>1021</v>
      </c>
      <c r="W36" s="71">
        <v>219</v>
      </c>
      <c r="X36" s="71">
        <v>12407</v>
      </c>
      <c r="Y36" s="71">
        <v>9164</v>
      </c>
      <c r="Z36" s="71">
        <v>16839</v>
      </c>
      <c r="AA36" s="71">
        <v>8049</v>
      </c>
      <c r="AB36" s="71">
        <v>26933</v>
      </c>
      <c r="AC36" s="71">
        <v>0</v>
      </c>
      <c r="AD36" s="71">
        <v>4.0791753741474581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25.248999999999999</v>
      </c>
      <c r="BM36" s="71">
        <v>0</v>
      </c>
      <c r="BN36" s="72"/>
      <c r="BO36" s="71">
        <v>0</v>
      </c>
      <c r="BP36" s="71">
        <v>0</v>
      </c>
      <c r="BQ36" s="71">
        <v>0</v>
      </c>
      <c r="BR36" s="71">
        <v>0</v>
      </c>
      <c r="BS36" s="71">
        <v>1</v>
      </c>
      <c r="BT36" s="71">
        <v>0</v>
      </c>
      <c r="BU36"/>
      <c r="BV36" s="70">
        <v>10.141</v>
      </c>
      <c r="BW36" s="70">
        <v>0</v>
      </c>
      <c r="BX36" s="70">
        <v>15.108000000000001</v>
      </c>
      <c r="BY36" s="70">
        <v>0</v>
      </c>
      <c r="BZ36" s="70">
        <v>0</v>
      </c>
      <c r="CA36" s="70">
        <v>0</v>
      </c>
      <c r="CB36" s="70">
        <v>0</v>
      </c>
      <c r="CC36" s="70">
        <v>0</v>
      </c>
      <c r="CD36" s="70">
        <v>0</v>
      </c>
    </row>
    <row r="37" spans="1:82">
      <c r="A37" s="70" t="s">
        <v>1688</v>
      </c>
      <c r="B37" s="70">
        <v>212</v>
      </c>
      <c r="C37" s="70">
        <v>8</v>
      </c>
      <c r="D37" s="70">
        <v>13</v>
      </c>
      <c r="E37" s="70">
        <v>2011</v>
      </c>
      <c r="F37" s="70" t="s">
        <v>178</v>
      </c>
      <c r="G37" s="70" t="s">
        <v>1680</v>
      </c>
      <c r="H37" s="70" t="s">
        <v>1681</v>
      </c>
      <c r="I37" s="148"/>
      <c r="J37" s="71">
        <v>20.111828529190792</v>
      </c>
      <c r="K37" s="71">
        <v>3.2284431540670191</v>
      </c>
      <c r="L37" s="71">
        <v>10.934909551091479</v>
      </c>
      <c r="M37" s="71">
        <v>71.711107512109763</v>
      </c>
      <c r="N37" s="71">
        <v>52.344235515098283</v>
      </c>
      <c r="O37" s="71">
        <v>31.739788731799582</v>
      </c>
      <c r="P37" s="71">
        <v>39.157146082322704</v>
      </c>
      <c r="Q37" s="71">
        <v>1.8751305569934</v>
      </c>
      <c r="R37" s="71">
        <v>0</v>
      </c>
      <c r="S37" s="71">
        <v>4.7906733737066673</v>
      </c>
      <c r="T37" s="72"/>
      <c r="U37" s="71">
        <v>1956879</v>
      </c>
      <c r="V37" s="71">
        <v>1021</v>
      </c>
      <c r="W37" s="71">
        <v>219</v>
      </c>
      <c r="X37" s="71">
        <v>12407</v>
      </c>
      <c r="Y37" s="71">
        <v>9204</v>
      </c>
      <c r="Z37" s="71">
        <v>16470</v>
      </c>
      <c r="AA37" s="71">
        <v>7913</v>
      </c>
      <c r="AB37" s="71">
        <v>26720</v>
      </c>
      <c r="AC37" s="71">
        <v>0</v>
      </c>
      <c r="AD37" s="71">
        <v>4.7906733737066673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26.69</v>
      </c>
      <c r="BM37" s="71">
        <v>0</v>
      </c>
      <c r="BN37" s="72"/>
      <c r="BO37" s="71">
        <v>0</v>
      </c>
      <c r="BP37" s="71">
        <v>0</v>
      </c>
      <c r="BQ37" s="71">
        <v>0</v>
      </c>
      <c r="BR37" s="71">
        <v>0</v>
      </c>
      <c r="BS37" s="71">
        <v>1</v>
      </c>
      <c r="BT37" s="71">
        <v>0</v>
      </c>
      <c r="BU37"/>
      <c r="BV37" s="70">
        <v>10.106999999999999</v>
      </c>
      <c r="BW37" s="70">
        <v>0</v>
      </c>
      <c r="BX37" s="70">
        <v>16.582999999999998</v>
      </c>
      <c r="BY37" s="70">
        <v>0</v>
      </c>
      <c r="BZ37" s="70">
        <v>0</v>
      </c>
      <c r="CA37" s="70">
        <v>0</v>
      </c>
      <c r="CB37" s="70">
        <v>0</v>
      </c>
      <c r="CC37" s="70">
        <v>0</v>
      </c>
      <c r="CD37" s="70">
        <v>0</v>
      </c>
    </row>
    <row r="38" spans="1:82">
      <c r="A38" s="70" t="s">
        <v>1689</v>
      </c>
      <c r="B38" s="70">
        <v>213</v>
      </c>
      <c r="C38" s="70">
        <v>9</v>
      </c>
      <c r="D38" s="70">
        <v>13</v>
      </c>
      <c r="E38" s="70">
        <v>2012</v>
      </c>
      <c r="F38" s="70" t="s">
        <v>179</v>
      </c>
      <c r="G38" s="70" t="s">
        <v>1680</v>
      </c>
      <c r="H38" s="70" t="s">
        <v>1681</v>
      </c>
      <c r="I38" s="148"/>
      <c r="J38" s="71">
        <v>19.86125574257828</v>
      </c>
      <c r="K38" s="71">
        <v>3.087399834302941</v>
      </c>
      <c r="L38" s="71">
        <v>10.69315015304328</v>
      </c>
      <c r="M38" s="71">
        <v>71.498728441678836</v>
      </c>
      <c r="N38" s="71">
        <v>56.757293761928658</v>
      </c>
      <c r="O38" s="71">
        <v>31.839912621620865</v>
      </c>
      <c r="P38" s="71">
        <v>40.320510502948117</v>
      </c>
      <c r="Q38" s="71">
        <v>2.0334792692197601</v>
      </c>
      <c r="R38" s="71">
        <v>0</v>
      </c>
      <c r="S38" s="71">
        <v>3.9109681909027492</v>
      </c>
      <c r="T38" s="72"/>
      <c r="U38" s="71">
        <v>1686156</v>
      </c>
      <c r="V38" s="71">
        <v>1021</v>
      </c>
      <c r="W38" s="71">
        <v>219</v>
      </c>
      <c r="X38" s="71">
        <v>12407</v>
      </c>
      <c r="Y38" s="71">
        <v>9326</v>
      </c>
      <c r="Z38" s="71">
        <v>16653</v>
      </c>
      <c r="AA38" s="71">
        <v>8102</v>
      </c>
      <c r="AB38" s="71">
        <v>26670</v>
      </c>
      <c r="AC38" s="71">
        <v>0</v>
      </c>
      <c r="AD38" s="71">
        <v>3.9109681909027492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34.987000000000002</v>
      </c>
      <c r="BM38" s="71">
        <v>0</v>
      </c>
      <c r="BN38" s="72"/>
      <c r="BO38" s="71">
        <v>0</v>
      </c>
      <c r="BP38" s="71">
        <v>0</v>
      </c>
      <c r="BQ38" s="71">
        <v>0</v>
      </c>
      <c r="BR38" s="71">
        <v>0</v>
      </c>
      <c r="BS38" s="71">
        <v>2</v>
      </c>
      <c r="BT38" s="71">
        <v>0</v>
      </c>
      <c r="BU38"/>
      <c r="BV38" s="70">
        <v>18.491</v>
      </c>
      <c r="BW38" s="70">
        <v>0</v>
      </c>
      <c r="BX38" s="70">
        <v>16.495999999999999</v>
      </c>
      <c r="BY38" s="70">
        <v>0</v>
      </c>
      <c r="BZ38" s="70">
        <v>0</v>
      </c>
      <c r="CA38" s="70">
        <v>0</v>
      </c>
      <c r="CB38" s="70">
        <v>0</v>
      </c>
      <c r="CC38" s="70">
        <v>0</v>
      </c>
      <c r="CD38" s="70">
        <v>0</v>
      </c>
    </row>
    <row r="39" spans="1:82">
      <c r="A39" s="70" t="s">
        <v>1690</v>
      </c>
      <c r="B39" s="70">
        <v>214</v>
      </c>
      <c r="C39" s="70">
        <v>10</v>
      </c>
      <c r="D39" s="70">
        <v>13</v>
      </c>
      <c r="E39" s="70">
        <v>2013</v>
      </c>
      <c r="F39" s="70" t="s">
        <v>180</v>
      </c>
      <c r="G39" s="70" t="s">
        <v>1680</v>
      </c>
      <c r="H39" s="70" t="s">
        <v>1681</v>
      </c>
      <c r="I39" s="148"/>
      <c r="J39" s="71">
        <v>21.596074067355449</v>
      </c>
      <c r="K39" s="71">
        <v>3.0006700543301301</v>
      </c>
      <c r="L39" s="71">
        <v>8.6923301167023812</v>
      </c>
      <c r="M39" s="71">
        <v>68.59791524843331</v>
      </c>
      <c r="N39" s="71">
        <v>49.765279327163753</v>
      </c>
      <c r="O39" s="71">
        <v>31.745607835853054</v>
      </c>
      <c r="P39" s="71">
        <v>43.654485295895384</v>
      </c>
      <c r="Q39" s="71">
        <v>2.0746582516624001</v>
      </c>
      <c r="R39" s="71">
        <v>0</v>
      </c>
      <c r="S39" s="71">
        <v>5.3312046732106122</v>
      </c>
      <c r="T39" s="72"/>
      <c r="U39" s="71">
        <v>1718889</v>
      </c>
      <c r="V39" s="71">
        <v>1021</v>
      </c>
      <c r="W39" s="71">
        <v>219</v>
      </c>
      <c r="X39" s="71">
        <v>12407</v>
      </c>
      <c r="Y39" s="71">
        <v>9489</v>
      </c>
      <c r="Z39" s="71">
        <v>17345</v>
      </c>
      <c r="AA39" s="71">
        <v>8739</v>
      </c>
      <c r="AB39" s="71">
        <v>26820</v>
      </c>
      <c r="AC39" s="71">
        <v>0</v>
      </c>
      <c r="AD39" s="71">
        <v>5.3312046732106122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38.850999999999999</v>
      </c>
      <c r="BM39" s="71">
        <v>0</v>
      </c>
      <c r="BN39" s="72"/>
      <c r="BO39" s="71">
        <v>0</v>
      </c>
      <c r="BP39" s="71">
        <v>0</v>
      </c>
      <c r="BQ39" s="71">
        <v>0</v>
      </c>
      <c r="BR39" s="71">
        <v>0</v>
      </c>
      <c r="BS39" s="71">
        <v>2</v>
      </c>
      <c r="BT39" s="71">
        <v>0</v>
      </c>
      <c r="BU39"/>
      <c r="BV39" s="70">
        <v>22.591999999999999</v>
      </c>
      <c r="BW39" s="70">
        <v>0</v>
      </c>
      <c r="BX39" s="70">
        <v>16.259</v>
      </c>
      <c r="BY39" s="70">
        <v>0</v>
      </c>
      <c r="BZ39" s="70">
        <v>0</v>
      </c>
      <c r="CA39" s="70">
        <v>0</v>
      </c>
      <c r="CB39" s="70">
        <v>0</v>
      </c>
      <c r="CC39" s="70">
        <v>0</v>
      </c>
      <c r="CD39" s="70">
        <v>0</v>
      </c>
    </row>
    <row r="40" spans="1:82">
      <c r="A40" s="70" t="s">
        <v>1691</v>
      </c>
      <c r="B40" s="70">
        <v>215</v>
      </c>
      <c r="C40" s="70">
        <v>11</v>
      </c>
      <c r="D40" s="70">
        <v>13</v>
      </c>
      <c r="E40" s="70">
        <v>2014</v>
      </c>
      <c r="F40" s="70" t="s">
        <v>181</v>
      </c>
      <c r="G40" s="70" t="s">
        <v>1680</v>
      </c>
      <c r="H40" s="70" t="s">
        <v>1681</v>
      </c>
      <c r="I40" s="148"/>
      <c r="J40" s="71">
        <v>25.24856930270429</v>
      </c>
      <c r="K40" s="71">
        <v>3.0155797092080641</v>
      </c>
      <c r="L40" s="71">
        <v>7.7197057308958934</v>
      </c>
      <c r="M40" s="71">
        <v>74.681287802766249</v>
      </c>
      <c r="N40" s="71">
        <v>44.650555632889777</v>
      </c>
      <c r="O40" s="71">
        <v>30.523712120294864</v>
      </c>
      <c r="P40" s="71">
        <v>44.619530014770355</v>
      </c>
      <c r="Q40" s="71">
        <v>1.9984522821691</v>
      </c>
      <c r="R40" s="71">
        <v>0</v>
      </c>
      <c r="S40" s="71">
        <v>5.5438069544562012</v>
      </c>
      <c r="T40" s="72"/>
      <c r="U40" s="71">
        <v>2004086</v>
      </c>
      <c r="V40" s="71">
        <v>1043</v>
      </c>
      <c r="W40" s="71">
        <v>167</v>
      </c>
      <c r="X40" s="71">
        <v>13811</v>
      </c>
      <c r="Y40" s="71">
        <v>9695</v>
      </c>
      <c r="Z40" s="71">
        <v>17565</v>
      </c>
      <c r="AA40" s="71">
        <v>8886</v>
      </c>
      <c r="AB40" s="71">
        <v>26927</v>
      </c>
      <c r="AC40" s="71">
        <v>0</v>
      </c>
      <c r="AD40" s="71">
        <v>5.5438069544562012</v>
      </c>
      <c r="AE40" s="72"/>
      <c r="AF40" s="71"/>
      <c r="AG40" s="71"/>
      <c r="AH40" s="71"/>
      <c r="AI40" s="71"/>
      <c r="AJ40" s="71"/>
      <c r="AK40" s="71"/>
      <c r="AL40" s="71"/>
      <c r="AM40" s="71"/>
      <c r="AN40" s="71"/>
      <c r="AO40" s="71"/>
      <c r="AP40" s="71"/>
      <c r="AQ40" s="72"/>
      <c r="AR40" s="71">
        <v>605</v>
      </c>
      <c r="AS40" s="71">
        <v>79</v>
      </c>
      <c r="AT40" s="71">
        <v>0</v>
      </c>
      <c r="AU40" s="71">
        <v>0</v>
      </c>
      <c r="AV40" s="71">
        <v>0</v>
      </c>
      <c r="AW40" s="71">
        <v>0</v>
      </c>
      <c r="AX40" s="71"/>
      <c r="AY40" s="72"/>
      <c r="AZ40" s="71">
        <v>2416.4</v>
      </c>
      <c r="BA40" s="71">
        <v>4729.3</v>
      </c>
      <c r="BB40" s="71">
        <v>0</v>
      </c>
      <c r="BC40" s="71">
        <v>0</v>
      </c>
      <c r="BD40" s="71">
        <v>0</v>
      </c>
      <c r="BE40" s="71">
        <v>0</v>
      </c>
      <c r="BF40" s="71"/>
      <c r="BG40" s="72"/>
      <c r="BH40" s="71">
        <v>0</v>
      </c>
      <c r="BI40" s="71">
        <v>0</v>
      </c>
      <c r="BJ40" s="71">
        <v>0</v>
      </c>
      <c r="BK40" s="71">
        <v>0</v>
      </c>
      <c r="BL40" s="71">
        <v>37.93</v>
      </c>
      <c r="BM40" s="71">
        <v>0</v>
      </c>
      <c r="BN40" s="72"/>
      <c r="BO40" s="71">
        <v>0</v>
      </c>
      <c r="BP40" s="71">
        <v>0</v>
      </c>
      <c r="BQ40" s="71">
        <v>0</v>
      </c>
      <c r="BR40" s="71">
        <v>0</v>
      </c>
      <c r="BS40" s="71">
        <v>2</v>
      </c>
      <c r="BT40" s="71">
        <v>0</v>
      </c>
      <c r="BU40"/>
      <c r="BV40" s="70">
        <v>22.486000000000001</v>
      </c>
      <c r="BW40" s="70">
        <v>0</v>
      </c>
      <c r="BX40" s="70">
        <v>15.444000000000001</v>
      </c>
      <c r="BY40" s="70">
        <v>0</v>
      </c>
      <c r="BZ40" s="70">
        <v>0</v>
      </c>
      <c r="CA40" s="70">
        <v>0</v>
      </c>
      <c r="CB40" s="70">
        <v>0</v>
      </c>
      <c r="CC40" s="70">
        <v>0</v>
      </c>
      <c r="CD40" s="70">
        <v>0</v>
      </c>
    </row>
    <row r="41" spans="1:82">
      <c r="A41" s="70" t="s">
        <v>1692</v>
      </c>
      <c r="B41" s="70">
        <v>216</v>
      </c>
      <c r="C41" s="70">
        <v>12</v>
      </c>
      <c r="D41" s="70">
        <v>13</v>
      </c>
      <c r="E41" s="70">
        <v>2015</v>
      </c>
      <c r="F41" s="70" t="s">
        <v>182</v>
      </c>
      <c r="G41" s="70" t="s">
        <v>1680</v>
      </c>
      <c r="H41" s="70" t="s">
        <v>1681</v>
      </c>
      <c r="I41" s="148"/>
      <c r="J41" s="71">
        <v>36.635914871042118</v>
      </c>
      <c r="K41" s="71">
        <v>3.1039217786043589</v>
      </c>
      <c r="L41" s="71">
        <v>6.7588544109549602</v>
      </c>
      <c r="M41" s="71">
        <v>78.81485206269187</v>
      </c>
      <c r="N41" s="71">
        <v>51.42913266052291</v>
      </c>
      <c r="O41" s="71">
        <v>30.683707175387998</v>
      </c>
      <c r="P41" s="71">
        <v>45.117109301459877</v>
      </c>
      <c r="Q41" s="71">
        <v>1.96899779350982</v>
      </c>
      <c r="R41" s="71">
        <v>0</v>
      </c>
      <c r="S41" s="71">
        <v>4.9775819470913492</v>
      </c>
      <c r="T41" s="72"/>
      <c r="U41" s="71">
        <v>3320521</v>
      </c>
      <c r="V41" s="71">
        <v>1043</v>
      </c>
      <c r="W41" s="71">
        <v>167</v>
      </c>
      <c r="X41" s="71">
        <v>13811</v>
      </c>
      <c r="Y41" s="71">
        <v>9907</v>
      </c>
      <c r="Z41" s="71">
        <v>17827</v>
      </c>
      <c r="AA41" s="71">
        <v>8978</v>
      </c>
      <c r="AB41" s="71">
        <v>27101</v>
      </c>
      <c r="AC41" s="71">
        <v>0</v>
      </c>
      <c r="AD41" s="71">
        <v>4.9775819470913492</v>
      </c>
      <c r="AE41" s="72"/>
      <c r="AF41" s="71">
        <v>31349023.483814161</v>
      </c>
      <c r="AG41" s="71">
        <v>2057510.1550291909</v>
      </c>
      <c r="AH41" s="71">
        <v>1006644.865478538</v>
      </c>
      <c r="AI41" s="71">
        <v>92819998.26853101</v>
      </c>
      <c r="AJ41" s="71">
        <v>61159100.514244772</v>
      </c>
      <c r="AK41" s="71">
        <v>0</v>
      </c>
      <c r="AL41" s="71">
        <v>0</v>
      </c>
      <c r="AM41" s="71">
        <v>3714078.365580753</v>
      </c>
      <c r="AN41" s="71">
        <v>0</v>
      </c>
      <c r="AO41" s="71">
        <v>0</v>
      </c>
      <c r="AP41" s="71">
        <v>192106355.65267843</v>
      </c>
      <c r="AQ41" s="72"/>
      <c r="AR41" s="71">
        <v>666</v>
      </c>
      <c r="AS41" s="71">
        <v>100</v>
      </c>
      <c r="AT41" s="71">
        <v>0</v>
      </c>
      <c r="AU41" s="71">
        <v>0</v>
      </c>
      <c r="AV41" s="71">
        <v>0</v>
      </c>
      <c r="AW41" s="71">
        <v>0</v>
      </c>
      <c r="AX41" s="71"/>
      <c r="AY41" s="72"/>
      <c r="AZ41" s="71">
        <v>2697.7</v>
      </c>
      <c r="BA41" s="71">
        <v>8510.1</v>
      </c>
      <c r="BB41" s="71">
        <v>0</v>
      </c>
      <c r="BC41" s="71">
        <v>0</v>
      </c>
      <c r="BD41" s="71">
        <v>0</v>
      </c>
      <c r="BE41" s="71">
        <v>0</v>
      </c>
      <c r="BF41" s="71"/>
      <c r="BG41" s="72"/>
      <c r="BH41" s="71">
        <v>0</v>
      </c>
      <c r="BI41" s="71">
        <v>0</v>
      </c>
      <c r="BJ41" s="71">
        <v>0</v>
      </c>
      <c r="BK41" s="71">
        <v>0</v>
      </c>
      <c r="BL41" s="71">
        <v>34.978000000000002</v>
      </c>
      <c r="BM41" s="71">
        <v>0</v>
      </c>
      <c r="BN41" s="72"/>
      <c r="BO41" s="71">
        <v>0</v>
      </c>
      <c r="BP41" s="71">
        <v>0</v>
      </c>
      <c r="BQ41" s="71">
        <v>0</v>
      </c>
      <c r="BR41" s="71">
        <v>0</v>
      </c>
      <c r="BS41" s="71">
        <v>2</v>
      </c>
      <c r="BT41" s="71">
        <v>0</v>
      </c>
      <c r="BU41"/>
      <c r="BV41" s="70">
        <v>20.358000000000001</v>
      </c>
      <c r="BW41" s="70">
        <v>0</v>
      </c>
      <c r="BX41" s="70">
        <v>14.62</v>
      </c>
      <c r="BY41" s="70">
        <v>0</v>
      </c>
      <c r="BZ41" s="70">
        <v>0</v>
      </c>
      <c r="CA41" s="70">
        <v>0</v>
      </c>
      <c r="CB41" s="70">
        <v>0</v>
      </c>
      <c r="CC41" s="70">
        <v>0</v>
      </c>
      <c r="CD41" s="70">
        <v>0</v>
      </c>
    </row>
    <row r="42" spans="1:82">
      <c r="A42" s="70" t="s">
        <v>1693</v>
      </c>
      <c r="B42" s="70">
        <v>217</v>
      </c>
      <c r="C42" s="70">
        <v>13</v>
      </c>
      <c r="D42" s="70">
        <v>13</v>
      </c>
      <c r="E42" s="70">
        <v>2016</v>
      </c>
      <c r="F42" s="70" t="s">
        <v>155</v>
      </c>
      <c r="G42" s="70" t="s">
        <v>1680</v>
      </c>
      <c r="H42" s="70" t="s">
        <v>1681</v>
      </c>
      <c r="I42" s="148"/>
      <c r="J42" s="71">
        <v>31.561723999624135</v>
      </c>
      <c r="K42" s="71">
        <v>3.0340531323412843</v>
      </c>
      <c r="L42" s="71">
        <v>8.1826107858760668</v>
      </c>
      <c r="M42" s="71">
        <v>62.916349655039816</v>
      </c>
      <c r="N42" s="71">
        <v>47.370355162695624</v>
      </c>
      <c r="O42" s="71">
        <v>30.65285878775687</v>
      </c>
      <c r="P42" s="71">
        <v>44.933460446193521</v>
      </c>
      <c r="Q42" s="71">
        <v>1.9242283347531315</v>
      </c>
      <c r="R42" s="71">
        <v>0</v>
      </c>
      <c r="S42" s="71">
        <v>5.0087558839200437</v>
      </c>
      <c r="T42" s="72"/>
      <c r="U42" s="71">
        <v>2885228</v>
      </c>
      <c r="V42" s="71">
        <v>1043</v>
      </c>
      <c r="W42" s="71">
        <v>167</v>
      </c>
      <c r="X42" s="71">
        <v>13811</v>
      </c>
      <c r="Y42" s="71">
        <v>10066</v>
      </c>
      <c r="Z42" s="71">
        <v>18028</v>
      </c>
      <c r="AA42" s="71">
        <v>9248</v>
      </c>
      <c r="AB42" s="71">
        <v>27243</v>
      </c>
      <c r="AC42" s="71">
        <v>0</v>
      </c>
      <c r="AD42" s="71">
        <v>5.0087558839200437</v>
      </c>
      <c r="AE42" s="72"/>
      <c r="AF42" s="71">
        <v>26957749.865413278</v>
      </c>
      <c r="AG42" s="71">
        <v>2022474.202336123</v>
      </c>
      <c r="AH42" s="71">
        <v>970314.3434736873</v>
      </c>
      <c r="AI42" s="71">
        <v>85243775.862999856</v>
      </c>
      <c r="AJ42" s="71">
        <v>49610086.471750319</v>
      </c>
      <c r="AK42" s="71">
        <v>0</v>
      </c>
      <c r="AL42" s="71">
        <v>0</v>
      </c>
      <c r="AM42" s="71">
        <v>3736439.463283529</v>
      </c>
      <c r="AN42" s="71">
        <v>0</v>
      </c>
      <c r="AO42" s="71">
        <v>0</v>
      </c>
      <c r="AP42" s="71">
        <v>168540840.2092568</v>
      </c>
      <c r="AQ42" s="72"/>
      <c r="AR42" s="71">
        <v>710</v>
      </c>
      <c r="AS42" s="71">
        <v>109</v>
      </c>
      <c r="AT42" s="71">
        <v>0</v>
      </c>
      <c r="AU42" s="71">
        <v>0</v>
      </c>
      <c r="AV42" s="71">
        <v>0</v>
      </c>
      <c r="AW42" s="71">
        <v>0</v>
      </c>
      <c r="AX42" s="71"/>
      <c r="AY42" s="72"/>
      <c r="AZ42" s="71">
        <v>2934.6</v>
      </c>
      <c r="BA42" s="71">
        <v>8652.9</v>
      </c>
      <c r="BB42" s="71">
        <v>0</v>
      </c>
      <c r="BC42" s="71">
        <v>0</v>
      </c>
      <c r="BD42" s="71">
        <v>0</v>
      </c>
      <c r="BE42" s="71">
        <v>0</v>
      </c>
      <c r="BF42" s="71"/>
      <c r="BG42" s="72"/>
      <c r="BH42" s="71">
        <v>0</v>
      </c>
      <c r="BI42" s="71">
        <v>0</v>
      </c>
      <c r="BJ42" s="71">
        <v>0</v>
      </c>
      <c r="BK42" s="71">
        <v>0</v>
      </c>
      <c r="BL42" s="71">
        <v>33.402000000000001</v>
      </c>
      <c r="BM42" s="71">
        <v>0</v>
      </c>
      <c r="BN42" s="72"/>
      <c r="BO42" s="71">
        <v>0</v>
      </c>
      <c r="BP42" s="71">
        <v>0</v>
      </c>
      <c r="BQ42" s="71">
        <v>0</v>
      </c>
      <c r="BR42" s="71">
        <v>0</v>
      </c>
      <c r="BS42" s="71">
        <v>2</v>
      </c>
      <c r="BT42" s="71">
        <v>0</v>
      </c>
      <c r="BU42"/>
      <c r="BV42" s="70">
        <v>19.084</v>
      </c>
      <c r="BW42" s="70">
        <v>0</v>
      </c>
      <c r="BX42" s="70">
        <v>14.318</v>
      </c>
      <c r="BY42" s="70">
        <v>0</v>
      </c>
      <c r="BZ42" s="70">
        <v>0</v>
      </c>
      <c r="CA42" s="70">
        <v>0</v>
      </c>
      <c r="CB42" s="70">
        <v>0</v>
      </c>
      <c r="CC42" s="70">
        <v>0</v>
      </c>
      <c r="CD42" s="70">
        <v>0</v>
      </c>
    </row>
    <row r="43" spans="1:82">
      <c r="A43" s="70" t="s">
        <v>1694</v>
      </c>
      <c r="B43" s="70">
        <v>218</v>
      </c>
      <c r="C43" s="70">
        <v>14</v>
      </c>
      <c r="D43" s="70">
        <v>13</v>
      </c>
      <c r="E43" s="70">
        <v>2017</v>
      </c>
      <c r="F43" s="70" t="s">
        <v>156</v>
      </c>
      <c r="G43" s="70" t="s">
        <v>1680</v>
      </c>
      <c r="H43" s="70" t="s">
        <v>1681</v>
      </c>
      <c r="I43" s="148"/>
      <c r="J43" s="71">
        <v>28.832458517077001</v>
      </c>
      <c r="K43" s="71">
        <v>3.0766690682181475</v>
      </c>
      <c r="L43" s="71">
        <v>7.2786934437799964</v>
      </c>
      <c r="M43" s="71">
        <v>56.47270404948037</v>
      </c>
      <c r="N43" s="71">
        <v>47.644377439580971</v>
      </c>
      <c r="O43" s="71">
        <v>30.726360788477582</v>
      </c>
      <c r="P43" s="71">
        <v>45.165412991644466</v>
      </c>
      <c r="Q43" s="71">
        <v>1.86958268496048</v>
      </c>
      <c r="R43" s="71">
        <v>0</v>
      </c>
      <c r="S43" s="71">
        <v>5.2762512787031337</v>
      </c>
      <c r="T43" s="72"/>
      <c r="U43" s="71">
        <v>3012787</v>
      </c>
      <c r="V43" s="71">
        <v>1043</v>
      </c>
      <c r="W43" s="71">
        <v>167</v>
      </c>
      <c r="X43" s="71">
        <v>13811</v>
      </c>
      <c r="Y43" s="71">
        <v>10226</v>
      </c>
      <c r="Z43" s="71">
        <v>18371</v>
      </c>
      <c r="AA43" s="71">
        <v>9355</v>
      </c>
      <c r="AB43" s="71">
        <v>27372</v>
      </c>
      <c r="AC43" s="71">
        <v>0</v>
      </c>
      <c r="AD43" s="71">
        <v>5.2762512787031337</v>
      </c>
      <c r="AE43" s="72"/>
      <c r="AF43" s="71">
        <v>25255461.560521051</v>
      </c>
      <c r="AG43" s="71">
        <v>2056982.503958147</v>
      </c>
      <c r="AH43" s="71">
        <v>1153811.396557431</v>
      </c>
      <c r="AI43" s="71">
        <v>81399332.379408643</v>
      </c>
      <c r="AJ43" s="71">
        <v>57916547.055172801</v>
      </c>
      <c r="AK43" s="71">
        <v>0</v>
      </c>
      <c r="AL43" s="71">
        <v>0</v>
      </c>
      <c r="AM43" s="71">
        <v>3760006.2989058448</v>
      </c>
      <c r="AN43" s="71">
        <v>0</v>
      </c>
      <c r="AO43" s="71">
        <v>0</v>
      </c>
      <c r="AP43" s="71">
        <v>171542141.19452393</v>
      </c>
      <c r="AQ43" s="72"/>
      <c r="AR43" s="71">
        <v>751</v>
      </c>
      <c r="AS43" s="71">
        <v>116</v>
      </c>
      <c r="AT43" s="71">
        <v>0</v>
      </c>
      <c r="AU43" s="71">
        <v>0</v>
      </c>
      <c r="AV43" s="71">
        <v>0</v>
      </c>
      <c r="AW43" s="71">
        <v>0</v>
      </c>
      <c r="AX43" s="71"/>
      <c r="AY43" s="72"/>
      <c r="AZ43" s="71">
        <v>3156.6</v>
      </c>
      <c r="BA43" s="71">
        <v>8870.7000000000007</v>
      </c>
      <c r="BB43" s="71">
        <v>0</v>
      </c>
      <c r="BC43" s="71">
        <v>0</v>
      </c>
      <c r="BD43" s="71">
        <v>0</v>
      </c>
      <c r="BE43" s="71">
        <v>0</v>
      </c>
      <c r="BF43" s="71"/>
      <c r="BG43" s="72"/>
      <c r="BH43" s="71">
        <v>0</v>
      </c>
      <c r="BI43" s="71">
        <v>0</v>
      </c>
      <c r="BJ43" s="71">
        <v>0</v>
      </c>
      <c r="BK43" s="71">
        <v>0</v>
      </c>
      <c r="BL43" s="71">
        <v>32.314</v>
      </c>
      <c r="BM43" s="71">
        <v>0</v>
      </c>
      <c r="BN43" s="72"/>
      <c r="BO43" s="71">
        <v>0</v>
      </c>
      <c r="BP43" s="71">
        <v>0</v>
      </c>
      <c r="BQ43" s="71">
        <v>0</v>
      </c>
      <c r="BR43" s="71">
        <v>0</v>
      </c>
      <c r="BS43" s="71">
        <v>2</v>
      </c>
      <c r="BT43" s="71">
        <v>0</v>
      </c>
      <c r="BU43"/>
      <c r="BV43" s="70">
        <v>18.033000000000001</v>
      </c>
      <c r="BW43" s="70">
        <v>0</v>
      </c>
      <c r="BX43" s="70">
        <v>14.281000000000001</v>
      </c>
      <c r="BY43" s="70">
        <v>0</v>
      </c>
      <c r="BZ43" s="70">
        <v>0</v>
      </c>
      <c r="CA43" s="70">
        <v>0</v>
      </c>
      <c r="CB43" s="70">
        <v>0</v>
      </c>
      <c r="CC43" s="70">
        <v>0</v>
      </c>
      <c r="CD43" s="70">
        <v>0</v>
      </c>
    </row>
    <row r="44" spans="1:82">
      <c r="A44" s="70" t="s">
        <v>1695</v>
      </c>
      <c r="B44" s="70">
        <v>219</v>
      </c>
      <c r="C44" s="70">
        <v>15</v>
      </c>
      <c r="D44" s="70">
        <v>13</v>
      </c>
      <c r="E44" s="70">
        <v>2018</v>
      </c>
      <c r="F44" s="70" t="s">
        <v>183</v>
      </c>
      <c r="G44" s="70" t="s">
        <v>1680</v>
      </c>
      <c r="H44" s="70" t="s">
        <v>1681</v>
      </c>
      <c r="I44" s="148"/>
      <c r="J44" s="71">
        <v>30.341562222977334</v>
      </c>
      <c r="K44" s="71">
        <v>2.9263258948525692</v>
      </c>
      <c r="L44" s="71">
        <v>6.6650720663015877</v>
      </c>
      <c r="M44" s="71">
        <v>60.39295256144797</v>
      </c>
      <c r="N44" s="71">
        <v>44.74402587655117</v>
      </c>
      <c r="O44" s="71">
        <v>30.725113870753372</v>
      </c>
      <c r="P44" s="71">
        <v>44.997838975339079</v>
      </c>
      <c r="Q44" s="71">
        <v>1.73150098711366</v>
      </c>
      <c r="R44" s="71">
        <v>0</v>
      </c>
      <c r="S44" s="71">
        <v>5.1786598136798405</v>
      </c>
      <c r="T44" s="72"/>
      <c r="U44" s="71">
        <v>3250881</v>
      </c>
      <c r="V44" s="71">
        <v>1043</v>
      </c>
      <c r="W44" s="71">
        <v>167</v>
      </c>
      <c r="X44" s="71">
        <v>13811</v>
      </c>
      <c r="Y44" s="71">
        <v>10400</v>
      </c>
      <c r="Z44" s="71">
        <v>18722</v>
      </c>
      <c r="AA44" s="71">
        <v>9414</v>
      </c>
      <c r="AB44" s="71">
        <v>27319</v>
      </c>
      <c r="AC44" s="71">
        <v>0</v>
      </c>
      <c r="AD44" s="71">
        <v>5.1786598136798414</v>
      </c>
      <c r="AE44" s="72"/>
      <c r="AF44" s="71">
        <v>28172518.10589806</v>
      </c>
      <c r="AG44" s="71">
        <v>1866574.1746975391</v>
      </c>
      <c r="AH44" s="71">
        <v>1090602.450832139</v>
      </c>
      <c r="AI44" s="71">
        <v>83550124.507653132</v>
      </c>
      <c r="AJ44" s="71">
        <v>53119813.73644717</v>
      </c>
      <c r="AK44" s="71">
        <v>0</v>
      </c>
      <c r="AL44" s="71">
        <v>0</v>
      </c>
      <c r="AM44" s="71">
        <v>3760490.693531536</v>
      </c>
      <c r="AN44" s="71">
        <v>0</v>
      </c>
      <c r="AO44" s="71">
        <v>0</v>
      </c>
      <c r="AP44" s="71">
        <v>171560123.6690596</v>
      </c>
      <c r="AQ44" s="72"/>
      <c r="AR44" s="71">
        <v>811</v>
      </c>
      <c r="AS44" s="71">
        <v>121</v>
      </c>
      <c r="AT44" s="71">
        <v>0</v>
      </c>
      <c r="AU44" s="71">
        <v>0</v>
      </c>
      <c r="AV44" s="71">
        <v>0</v>
      </c>
      <c r="AW44" s="71">
        <v>0</v>
      </c>
      <c r="AX44" s="71"/>
      <c r="AY44" s="72"/>
      <c r="AZ44" s="71">
        <v>3471</v>
      </c>
      <c r="BA44" s="71">
        <v>8940.6</v>
      </c>
      <c r="BB44" s="71">
        <v>0</v>
      </c>
      <c r="BC44" s="71">
        <v>0</v>
      </c>
      <c r="BD44" s="71">
        <v>0</v>
      </c>
      <c r="BE44" s="71">
        <v>0</v>
      </c>
      <c r="BF44" s="71"/>
      <c r="BG44" s="72"/>
      <c r="BH44" s="71">
        <v>0</v>
      </c>
      <c r="BI44" s="71">
        <v>0</v>
      </c>
      <c r="BJ44" s="71">
        <v>0</v>
      </c>
      <c r="BK44" s="71">
        <v>0</v>
      </c>
      <c r="BL44" s="71">
        <v>33.608999999999995</v>
      </c>
      <c r="BM44" s="71">
        <v>0</v>
      </c>
      <c r="BN44" s="72"/>
      <c r="BO44" s="71">
        <v>0</v>
      </c>
      <c r="BP44" s="71">
        <v>0</v>
      </c>
      <c r="BQ44" s="71">
        <v>0</v>
      </c>
      <c r="BR44" s="71">
        <v>0</v>
      </c>
      <c r="BS44" s="71">
        <v>2</v>
      </c>
      <c r="BT44" s="71">
        <v>0</v>
      </c>
      <c r="BU44"/>
      <c r="BV44" s="70">
        <v>17.423999999999999</v>
      </c>
      <c r="BW44" s="70">
        <v>0</v>
      </c>
      <c r="BX44" s="70">
        <v>16.184999999999999</v>
      </c>
      <c r="BY44" s="70">
        <v>0</v>
      </c>
      <c r="BZ44" s="70">
        <v>0</v>
      </c>
      <c r="CA44" s="70">
        <v>0</v>
      </c>
      <c r="CB44" s="70">
        <v>0</v>
      </c>
      <c r="CC44" s="70">
        <v>0</v>
      </c>
      <c r="CD44" s="70">
        <v>0</v>
      </c>
    </row>
    <row r="45" spans="1:82">
      <c r="A45" s="70" t="s">
        <v>1696</v>
      </c>
      <c r="B45" s="70">
        <v>220</v>
      </c>
      <c r="C45" s="70">
        <v>16</v>
      </c>
      <c r="D45" s="70">
        <v>13</v>
      </c>
      <c r="E45" s="70">
        <v>2019</v>
      </c>
      <c r="F45" s="70" t="s">
        <v>158</v>
      </c>
      <c r="G45" s="1064" t="s">
        <v>1680</v>
      </c>
      <c r="H45" s="70" t="s">
        <v>1681</v>
      </c>
      <c r="I45" s="148"/>
      <c r="J45" s="71">
        <v>29.749025126400131</v>
      </c>
      <c r="K45" s="71">
        <v>2.7515761840623587</v>
      </c>
      <c r="L45" s="71">
        <v>6.7290643141160098</v>
      </c>
      <c r="M45" s="71">
        <v>56.270434629780773</v>
      </c>
      <c r="N45" s="71">
        <v>42.809206368733882</v>
      </c>
      <c r="O45" s="71">
        <v>30.175683376985827</v>
      </c>
      <c r="P45" s="71">
        <v>43.844251871145815</v>
      </c>
      <c r="Q45" s="71">
        <v>1.6894406804553801</v>
      </c>
      <c r="R45" s="71">
        <v>0</v>
      </c>
      <c r="S45" s="71">
        <v>4.585744916131631</v>
      </c>
      <c r="T45" s="72"/>
      <c r="U45" s="71">
        <v>3385421</v>
      </c>
      <c r="V45" s="71">
        <v>1043</v>
      </c>
      <c r="W45" s="71">
        <v>167</v>
      </c>
      <c r="X45" s="71">
        <v>13811</v>
      </c>
      <c r="Y45" s="71">
        <v>10689</v>
      </c>
      <c r="Z45" s="71">
        <v>18892</v>
      </c>
      <c r="AA45" s="71">
        <v>9104</v>
      </c>
      <c r="AB45" s="71">
        <v>27377</v>
      </c>
      <c r="AC45" s="71">
        <v>0</v>
      </c>
      <c r="AD45" s="71">
        <v>4.585744916131631</v>
      </c>
      <c r="AE45" s="72"/>
      <c r="AF45" s="71">
        <v>29363756.097245932</v>
      </c>
      <c r="AG45" s="71">
        <v>1808839.585029548</v>
      </c>
      <c r="AH45" s="71">
        <v>1161437.413498705</v>
      </c>
      <c r="AI45" s="71">
        <v>80126199.447186545</v>
      </c>
      <c r="AJ45" s="71">
        <v>51681999.717454001</v>
      </c>
      <c r="AK45" s="71">
        <v>0</v>
      </c>
      <c r="AL45" s="71">
        <v>0</v>
      </c>
      <c r="AM45" s="71">
        <v>3728541.3060543421</v>
      </c>
      <c r="AN45" s="71">
        <v>0</v>
      </c>
      <c r="AO45" s="71">
        <v>0</v>
      </c>
      <c r="AP45" s="71">
        <v>167870773.56646907</v>
      </c>
      <c r="AQ45" s="72"/>
      <c r="AR45" s="71">
        <v>864</v>
      </c>
      <c r="AS45" s="71">
        <v>136</v>
      </c>
      <c r="AT45" s="71">
        <v>0</v>
      </c>
      <c r="AU45" s="71">
        <v>0</v>
      </c>
      <c r="AV45" s="71">
        <v>0</v>
      </c>
      <c r="AW45" s="71">
        <v>0</v>
      </c>
      <c r="AX45" s="71"/>
      <c r="AY45" s="72"/>
      <c r="AZ45" s="71">
        <v>3775.7999999999988</v>
      </c>
      <c r="BA45" s="71">
        <v>9426.6</v>
      </c>
      <c r="BB45" s="71">
        <v>0</v>
      </c>
      <c r="BC45" s="71">
        <v>0</v>
      </c>
      <c r="BD45" s="71">
        <v>0</v>
      </c>
      <c r="BE45" s="71">
        <v>0</v>
      </c>
      <c r="BF45" s="71"/>
      <c r="BG45" s="72"/>
      <c r="BH45" s="71">
        <v>0</v>
      </c>
      <c r="BI45" s="71">
        <v>0</v>
      </c>
      <c r="BJ45" s="71">
        <v>0</v>
      </c>
      <c r="BK45" s="71">
        <v>0</v>
      </c>
      <c r="BL45" s="71">
        <v>45.768999999999998</v>
      </c>
      <c r="BM45" s="71">
        <v>0</v>
      </c>
      <c r="BN45" s="72"/>
      <c r="BO45" s="71">
        <v>0</v>
      </c>
      <c r="BP45" s="71">
        <v>0</v>
      </c>
      <c r="BQ45" s="71">
        <v>0</v>
      </c>
      <c r="BR45" s="71">
        <v>0</v>
      </c>
      <c r="BS45" s="71">
        <v>3</v>
      </c>
      <c r="BT45" s="71">
        <v>0</v>
      </c>
      <c r="BU45"/>
      <c r="BV45" s="70">
        <v>29.443999999999999</v>
      </c>
      <c r="BW45" s="70">
        <v>0</v>
      </c>
      <c r="BX45" s="70">
        <v>16.324999999999999</v>
      </c>
      <c r="BY45" s="70">
        <v>0</v>
      </c>
      <c r="BZ45" s="70">
        <v>0</v>
      </c>
      <c r="CA45" s="70">
        <v>0</v>
      </c>
      <c r="CB45" s="70">
        <v>0</v>
      </c>
      <c r="CC45" s="70">
        <v>0</v>
      </c>
      <c r="CD45" s="70">
        <v>0</v>
      </c>
    </row>
    <row r="46" spans="1:82">
      <c r="A46" s="70" t="s">
        <v>1697</v>
      </c>
      <c r="B46" s="70">
        <v>221</v>
      </c>
      <c r="C46" s="70">
        <v>17</v>
      </c>
      <c r="D46" s="70">
        <v>13</v>
      </c>
      <c r="E46" s="70">
        <v>2020</v>
      </c>
      <c r="F46" s="70" t="s">
        <v>159</v>
      </c>
      <c r="G46" s="1064" t="s">
        <v>1680</v>
      </c>
      <c r="H46" s="70" t="s">
        <v>1681</v>
      </c>
      <c r="I46" s="148"/>
      <c r="J46" s="71">
        <v>41.72676293231391</v>
      </c>
      <c r="K46" s="71">
        <v>3.0601268510298123</v>
      </c>
      <c r="L46" s="71">
        <v>8.9770889122695046</v>
      </c>
      <c r="M46" s="71">
        <v>66.48616114987658</v>
      </c>
      <c r="N46" s="71">
        <v>41.488473957654804</v>
      </c>
      <c r="O46" s="71">
        <v>26.568312613190045</v>
      </c>
      <c r="P46" s="71">
        <v>41.825287702357308</v>
      </c>
      <c r="Q46" s="71">
        <v>1.59978130798289</v>
      </c>
      <c r="R46" s="71">
        <v>0</v>
      </c>
      <c r="S46" s="71">
        <v>4.7040454802808416</v>
      </c>
      <c r="T46" s="72"/>
      <c r="U46" s="71">
        <v>3662364</v>
      </c>
      <c r="V46" s="71">
        <v>1020</v>
      </c>
      <c r="W46" s="71">
        <v>229</v>
      </c>
      <c r="X46" s="71">
        <v>18100</v>
      </c>
      <c r="Y46" s="71">
        <v>10786</v>
      </c>
      <c r="Z46" s="71">
        <v>18985</v>
      </c>
      <c r="AA46" s="71">
        <v>9231</v>
      </c>
      <c r="AB46" s="71">
        <v>27133</v>
      </c>
      <c r="AC46" s="71">
        <v>0</v>
      </c>
      <c r="AD46" s="71">
        <v>4.7040454802808416</v>
      </c>
      <c r="AE46" s="72"/>
      <c r="AF46" s="71">
        <v>30493384.637121908</v>
      </c>
      <c r="AG46" s="71">
        <v>1999265.5332518502</v>
      </c>
      <c r="AH46" s="71">
        <v>1570197.6966206885</v>
      </c>
      <c r="AI46" s="71">
        <v>100334076.82629535</v>
      </c>
      <c r="AJ46" s="71">
        <v>51597527.168369576</v>
      </c>
      <c r="AK46" s="71"/>
      <c r="AL46" s="71"/>
      <c r="AM46" s="71">
        <v>3541157.9539174386</v>
      </c>
      <c r="AN46" s="71"/>
      <c r="AO46" s="71"/>
      <c r="AP46" s="71">
        <v>189535609.81557679</v>
      </c>
      <c r="AQ46" s="72"/>
      <c r="AR46" s="71">
        <v>889</v>
      </c>
      <c r="AS46" s="71">
        <v>140</v>
      </c>
      <c r="AT46" s="71">
        <v>0</v>
      </c>
      <c r="AU46" s="71">
        <v>0</v>
      </c>
      <c r="AV46" s="71">
        <v>0</v>
      </c>
      <c r="AW46" s="71">
        <v>0</v>
      </c>
      <c r="AX46" s="71"/>
      <c r="AY46" s="72"/>
      <c r="AZ46" s="71">
        <v>3910.299999999997</v>
      </c>
      <c r="BA46" s="71">
        <v>9559</v>
      </c>
      <c r="BB46" s="71">
        <v>0</v>
      </c>
      <c r="BC46" s="71">
        <v>0</v>
      </c>
      <c r="BD46" s="71">
        <v>0</v>
      </c>
      <c r="BE46" s="71">
        <v>0</v>
      </c>
      <c r="BF46" s="71"/>
      <c r="BG46" s="72"/>
      <c r="BH46" s="71">
        <v>0</v>
      </c>
      <c r="BI46" s="71">
        <v>0</v>
      </c>
      <c r="BJ46" s="71">
        <v>3.6219999999999999</v>
      </c>
      <c r="BK46" s="71">
        <v>0</v>
      </c>
      <c r="BL46" s="71">
        <v>51.968000000000004</v>
      </c>
      <c r="BM46" s="71">
        <v>0</v>
      </c>
      <c r="BN46" s="72"/>
      <c r="BO46" s="71">
        <v>0</v>
      </c>
      <c r="BP46" s="71">
        <v>0</v>
      </c>
      <c r="BQ46" s="71">
        <v>1</v>
      </c>
      <c r="BR46" s="71">
        <v>0</v>
      </c>
      <c r="BS46" s="71">
        <v>3</v>
      </c>
      <c r="BT46" s="71">
        <v>0</v>
      </c>
      <c r="BU46"/>
      <c r="BV46" s="70">
        <v>39.725000000000001</v>
      </c>
      <c r="BW46" s="70">
        <v>0</v>
      </c>
      <c r="BX46" s="70">
        <v>15.865</v>
      </c>
      <c r="BY46" s="70">
        <v>0</v>
      </c>
      <c r="BZ46" s="70">
        <v>0</v>
      </c>
      <c r="CA46" s="70">
        <v>0</v>
      </c>
      <c r="CB46" s="70">
        <v>0</v>
      </c>
      <c r="CC46" s="70">
        <v>0</v>
      </c>
      <c r="CD46" s="70">
        <v>0</v>
      </c>
    </row>
    <row r="47" spans="1:82">
      <c r="A47" s="70" t="s">
        <v>1698</v>
      </c>
      <c r="B47" s="70">
        <v>221</v>
      </c>
      <c r="C47" s="70">
        <v>18</v>
      </c>
      <c r="D47" s="70">
        <v>13</v>
      </c>
      <c r="E47" s="70">
        <v>2021</v>
      </c>
      <c r="F47" s="70" t="s">
        <v>160</v>
      </c>
      <c r="G47" s="70" t="s">
        <v>1680</v>
      </c>
      <c r="H47" s="70" t="s">
        <v>1681</v>
      </c>
      <c r="I47" s="148"/>
      <c r="J47" s="71">
        <v>34.936096826226695</v>
      </c>
      <c r="K47" s="71">
        <v>3.3378591211949864</v>
      </c>
      <c r="L47" s="71">
        <v>8.1750062990823515</v>
      </c>
      <c r="M47" s="71">
        <v>74.834518271697732</v>
      </c>
      <c r="N47" s="71">
        <v>43.249107407572637</v>
      </c>
      <c r="O47" s="71">
        <v>25.565341900928253</v>
      </c>
      <c r="P47" s="71">
        <v>42.869622952419434</v>
      </c>
      <c r="Q47" s="71">
        <v>1.57294867328692</v>
      </c>
      <c r="R47" s="71">
        <v>0</v>
      </c>
      <c r="S47" s="71">
        <v>3.4512104389117311</v>
      </c>
      <c r="T47" s="72"/>
      <c r="U47" s="71">
        <v>3308750</v>
      </c>
      <c r="V47" s="71">
        <v>1020</v>
      </c>
      <c r="W47" s="71">
        <v>229</v>
      </c>
      <c r="X47" s="71">
        <v>18100</v>
      </c>
      <c r="Y47" s="71">
        <v>10881</v>
      </c>
      <c r="Z47" s="71">
        <v>18810</v>
      </c>
      <c r="AA47" s="71">
        <v>9226</v>
      </c>
      <c r="AB47" s="71">
        <v>26940</v>
      </c>
      <c r="AC47" s="71">
        <v>0</v>
      </c>
      <c r="AD47" s="71">
        <v>3.4512104389117311</v>
      </c>
      <c r="AE47" s="72"/>
      <c r="AF47" s="71">
        <v>25205307.370522272</v>
      </c>
      <c r="AG47" s="71">
        <v>2101821.7839559899</v>
      </c>
      <c r="AH47" s="71">
        <v>1436350.1212532448</v>
      </c>
      <c r="AI47" s="71">
        <v>110305563.68843225</v>
      </c>
      <c r="AJ47" s="71">
        <v>51476663.226494379</v>
      </c>
      <c r="AK47" s="71">
        <v>0</v>
      </c>
      <c r="AL47" s="71">
        <v>0</v>
      </c>
      <c r="AM47" s="71">
        <v>3536249.1375422105</v>
      </c>
      <c r="AN47" s="71">
        <v>0</v>
      </c>
      <c r="AO47" s="71">
        <v>0</v>
      </c>
      <c r="AP47" s="71">
        <v>194061955.32820034</v>
      </c>
      <c r="AQ47" s="72"/>
      <c r="AR47" s="71">
        <v>913</v>
      </c>
      <c r="AS47" s="71">
        <v>142</v>
      </c>
      <c r="AT47" s="71">
        <v>0</v>
      </c>
      <c r="AU47" s="71">
        <v>0</v>
      </c>
      <c r="AV47" s="71">
        <v>0</v>
      </c>
      <c r="AW47" s="71">
        <v>0</v>
      </c>
      <c r="AX47" s="71"/>
      <c r="AY47" s="72"/>
      <c r="AZ47" s="71">
        <v>4047.6999999999971</v>
      </c>
      <c r="BA47" s="71">
        <v>9592</v>
      </c>
      <c r="BB47" s="71">
        <v>0</v>
      </c>
      <c r="BC47" s="71">
        <v>0</v>
      </c>
      <c r="BD47" s="71">
        <v>0</v>
      </c>
      <c r="BE47" s="71">
        <v>0</v>
      </c>
      <c r="BF47" s="71"/>
      <c r="BG47" s="72"/>
      <c r="BH47" s="71">
        <v>0</v>
      </c>
      <c r="BI47" s="71">
        <v>0</v>
      </c>
      <c r="BJ47" s="71">
        <v>3.4660000000000002</v>
      </c>
      <c r="BK47" s="71">
        <v>0</v>
      </c>
      <c r="BL47" s="71">
        <v>48.116</v>
      </c>
      <c r="BM47" s="71">
        <v>0</v>
      </c>
      <c r="BN47" s="72"/>
      <c r="BO47" s="71">
        <v>0</v>
      </c>
      <c r="BP47" s="71">
        <v>0</v>
      </c>
      <c r="BQ47" s="71">
        <v>1</v>
      </c>
      <c r="BR47" s="71">
        <v>0</v>
      </c>
      <c r="BS47" s="71">
        <v>3</v>
      </c>
      <c r="BT47" s="71">
        <v>0</v>
      </c>
      <c r="BU47"/>
      <c r="BV47" s="70">
        <v>36.712000000000003</v>
      </c>
      <c r="BW47" s="70">
        <v>0</v>
      </c>
      <c r="BX47" s="70">
        <v>14.87</v>
      </c>
      <c r="BY47" s="70">
        <v>0</v>
      </c>
      <c r="BZ47" s="70">
        <v>0</v>
      </c>
      <c r="CA47" s="70">
        <v>0</v>
      </c>
      <c r="CB47" s="70">
        <v>0</v>
      </c>
      <c r="CC47" s="70">
        <v>0</v>
      </c>
      <c r="CD47" s="70">
        <v>0</v>
      </c>
    </row>
    <row r="48" spans="1:82">
      <c r="A48" s="70" t="s">
        <v>1699</v>
      </c>
      <c r="B48" s="70">
        <v>221</v>
      </c>
      <c r="C48" s="70">
        <v>19</v>
      </c>
      <c r="D48" s="70">
        <v>13</v>
      </c>
      <c r="E48" s="70">
        <v>2022</v>
      </c>
      <c r="F48" s="70" t="s">
        <v>161</v>
      </c>
      <c r="G48" s="70" t="s">
        <v>1680</v>
      </c>
      <c r="H48" s="70" t="s">
        <v>1681</v>
      </c>
      <c r="I48" s="148"/>
      <c r="J48" s="71">
        <v>32.99223611736884</v>
      </c>
      <c r="K48" s="71">
        <v>3.0391761216900388</v>
      </c>
      <c r="L48" s="71">
        <v>7.0076305576843456</v>
      </c>
      <c r="M48" s="71">
        <v>71.445017100971924</v>
      </c>
      <c r="N48" s="71">
        <v>44.470651943931287</v>
      </c>
      <c r="O48" s="71">
        <v>27.105241060246136</v>
      </c>
      <c r="P48" s="71">
        <v>41.772806316446797</v>
      </c>
      <c r="Q48" s="71">
        <v>1.5641717154132289</v>
      </c>
      <c r="R48" s="71">
        <v>0</v>
      </c>
      <c r="S48" s="71">
        <v>5.6002120596899241</v>
      </c>
      <c r="T48" s="72"/>
      <c r="U48" s="71">
        <v>3651188</v>
      </c>
      <c r="V48" s="71">
        <v>1020</v>
      </c>
      <c r="W48" s="71">
        <v>229</v>
      </c>
      <c r="X48" s="71">
        <v>18100</v>
      </c>
      <c r="Y48" s="71">
        <v>10985</v>
      </c>
      <c r="Z48" s="71">
        <v>18948</v>
      </c>
      <c r="AA48" s="71">
        <v>9127</v>
      </c>
      <c r="AB48" s="71">
        <v>26570</v>
      </c>
      <c r="AC48" s="71">
        <v>0</v>
      </c>
      <c r="AD48" s="71">
        <v>5.6002120596899241</v>
      </c>
      <c r="AE48" s="72"/>
      <c r="AF48" s="71">
        <v>25398892.993959509</v>
      </c>
      <c r="AG48" s="71">
        <v>2125268.9874546267</v>
      </c>
      <c r="AH48" s="71">
        <v>1437370.9704333961</v>
      </c>
      <c r="AI48" s="71">
        <v>108590791.68557875</v>
      </c>
      <c r="AJ48" s="71">
        <v>56254666.87519069</v>
      </c>
      <c r="AK48" s="71">
        <v>0</v>
      </c>
      <c r="AL48" s="71">
        <v>0</v>
      </c>
      <c r="AM48" s="71">
        <v>3430912.2123970604</v>
      </c>
      <c r="AN48" s="71">
        <v>0</v>
      </c>
      <c r="AO48" s="71">
        <v>0</v>
      </c>
      <c r="AP48" s="71">
        <v>197237903.72501406</v>
      </c>
      <c r="AQ48" s="72"/>
      <c r="AR48" s="71">
        <v>951</v>
      </c>
      <c r="AS48" s="71">
        <v>143</v>
      </c>
      <c r="AT48" s="71">
        <v>0</v>
      </c>
      <c r="AU48" s="71">
        <v>0</v>
      </c>
      <c r="AV48" s="71">
        <v>0</v>
      </c>
      <c r="AW48" s="71">
        <v>0</v>
      </c>
      <c r="AX48" s="71"/>
      <c r="AY48" s="72"/>
      <c r="AZ48" s="71">
        <v>4332.0999999999985</v>
      </c>
      <c r="BA48" s="71">
        <v>9612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1700</v>
      </c>
      <c r="B49" s="70">
        <v>221</v>
      </c>
      <c r="C49" s="70">
        <v>20</v>
      </c>
      <c r="D49" s="70">
        <v>13</v>
      </c>
      <c r="E49" s="70">
        <v>2023</v>
      </c>
      <c r="F49" s="70" t="s">
        <v>1539</v>
      </c>
      <c r="G49" s="70" t="s">
        <v>1680</v>
      </c>
      <c r="H49" s="70" t="s">
        <v>1681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986</v>
      </c>
      <c r="AS49" s="71">
        <v>143</v>
      </c>
      <c r="AT49" s="71">
        <v>0</v>
      </c>
      <c r="AU49" s="71">
        <v>0</v>
      </c>
      <c r="AV49" s="71">
        <v>0</v>
      </c>
      <c r="AW49" s="71">
        <v>0</v>
      </c>
      <c r="AX49" s="71"/>
      <c r="AY49" s="72"/>
      <c r="AZ49" s="71">
        <v>4577.1000000000004</v>
      </c>
      <c r="BA49" s="71">
        <v>9612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1701</v>
      </c>
      <c r="B50" s="70">
        <v>221</v>
      </c>
      <c r="C50" s="70">
        <v>21</v>
      </c>
      <c r="D50" s="70">
        <v>13</v>
      </c>
      <c r="E50" s="70">
        <v>2024</v>
      </c>
      <c r="F50" s="70" t="s">
        <v>1554</v>
      </c>
      <c r="G50" s="70" t="s">
        <v>1680</v>
      </c>
      <c r="H50" s="70" t="s">
        <v>1681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1702</v>
      </c>
      <c r="B51" s="70">
        <v>273</v>
      </c>
      <c r="C51" s="70">
        <v>1</v>
      </c>
      <c r="D51" s="70">
        <v>17</v>
      </c>
      <c r="E51" s="70">
        <v>1990</v>
      </c>
      <c r="F51" s="70" t="s">
        <v>787</v>
      </c>
      <c r="G51" s="70" t="s">
        <v>1703</v>
      </c>
      <c r="H51" s="70" t="s">
        <v>1704</v>
      </c>
      <c r="I51" s="148"/>
      <c r="J51" s="71">
        <v>113.1258597771548</v>
      </c>
      <c r="K51" s="71">
        <v>4.9406641202464492</v>
      </c>
      <c r="L51" s="71">
        <v>12.14608733015516</v>
      </c>
      <c r="M51" s="71">
        <v>37.00357286641065</v>
      </c>
      <c r="N51" s="71">
        <v>39.203234175929879</v>
      </c>
      <c r="O51" s="71">
        <v>23.789744247192491</v>
      </c>
      <c r="P51" s="71">
        <v>37.794813535460086</v>
      </c>
      <c r="Q51" s="71">
        <v>2.3490127959315101</v>
      </c>
      <c r="R51" s="71">
        <v>12.86460360876608</v>
      </c>
      <c r="S51" s="71">
        <v>2.8255991442068278</v>
      </c>
      <c r="T51" s="72"/>
      <c r="U51" s="71">
        <v>2377934</v>
      </c>
      <c r="V51" s="71">
        <v>2005</v>
      </c>
      <c r="W51" s="71">
        <v>128</v>
      </c>
      <c r="X51" s="71">
        <v>14974</v>
      </c>
      <c r="Y51" s="71">
        <v>14656</v>
      </c>
      <c r="Z51" s="71">
        <v>9785</v>
      </c>
      <c r="AA51" s="71">
        <v>9177</v>
      </c>
      <c r="AB51" s="71">
        <v>38140</v>
      </c>
      <c r="AC51" s="71">
        <v>2228172.5</v>
      </c>
      <c r="AD51" s="71">
        <v>2.8255991442068278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1705</v>
      </c>
      <c r="B52" s="70">
        <v>274</v>
      </c>
      <c r="C52" s="70">
        <v>2</v>
      </c>
      <c r="D52" s="70">
        <v>17</v>
      </c>
      <c r="E52" s="70">
        <v>2005</v>
      </c>
      <c r="F52" s="70" t="s">
        <v>789</v>
      </c>
      <c r="G52" s="70" t="s">
        <v>1703</v>
      </c>
      <c r="H52" s="70" t="s">
        <v>1704</v>
      </c>
      <c r="I52" s="148"/>
      <c r="J52" s="71">
        <v>54.075626824671993</v>
      </c>
      <c r="K52" s="71">
        <v>3.1485799533423928</v>
      </c>
      <c r="L52" s="71">
        <v>5.6492442337018476</v>
      </c>
      <c r="M52" s="71">
        <v>63.486268448929053</v>
      </c>
      <c r="N52" s="71">
        <v>56.605906810220802</v>
      </c>
      <c r="O52" s="71">
        <v>32.935121844017992</v>
      </c>
      <c r="P52" s="71">
        <v>35.17047257519134</v>
      </c>
      <c r="Q52" s="71">
        <v>2.0048542054844201</v>
      </c>
      <c r="R52" s="71">
        <v>4.0985064359908741</v>
      </c>
      <c r="S52" s="71">
        <v>4.4820254160000008</v>
      </c>
      <c r="T52" s="72"/>
      <c r="U52" s="71">
        <v>1468533</v>
      </c>
      <c r="V52" s="71">
        <v>1578</v>
      </c>
      <c r="W52" s="71">
        <v>55</v>
      </c>
      <c r="X52" s="71">
        <v>12553</v>
      </c>
      <c r="Y52" s="71">
        <v>15950</v>
      </c>
      <c r="Z52" s="71">
        <v>15676</v>
      </c>
      <c r="AA52" s="71">
        <v>6994</v>
      </c>
      <c r="AB52" s="71">
        <v>34030</v>
      </c>
      <c r="AC52" s="71">
        <v>724736</v>
      </c>
      <c r="AD52" s="71">
        <v>4.4820254160000008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1706</v>
      </c>
      <c r="B53" s="70">
        <v>275</v>
      </c>
      <c r="C53" s="70">
        <v>3</v>
      </c>
      <c r="D53" s="70">
        <v>17</v>
      </c>
      <c r="E53" s="70">
        <v>2006</v>
      </c>
      <c r="F53" s="70" t="s">
        <v>790</v>
      </c>
      <c r="G53" s="70" t="s">
        <v>1703</v>
      </c>
      <c r="H53" s="70" t="s">
        <v>1704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1707</v>
      </c>
      <c r="B54" s="70">
        <v>276</v>
      </c>
      <c r="C54" s="70">
        <v>4</v>
      </c>
      <c r="D54" s="70">
        <v>17</v>
      </c>
      <c r="E54" s="70">
        <v>2007</v>
      </c>
      <c r="F54" s="70" t="s">
        <v>791</v>
      </c>
      <c r="G54" s="70" t="s">
        <v>1703</v>
      </c>
      <c r="H54" s="70" t="s">
        <v>1704</v>
      </c>
      <c r="I54" s="148"/>
      <c r="J54" s="71">
        <v>42.659606568853633</v>
      </c>
      <c r="K54" s="71">
        <v>2.9011717075564389</v>
      </c>
      <c r="L54" s="71">
        <v>3.5410493352284371</v>
      </c>
      <c r="M54" s="71">
        <v>55.894773531689559</v>
      </c>
      <c r="N54" s="71">
        <v>61.286193444381567</v>
      </c>
      <c r="O54" s="71">
        <v>31.609287864562951</v>
      </c>
      <c r="P54" s="71">
        <v>33.32502820419068</v>
      </c>
      <c r="Q54" s="71">
        <v>2.0559542345398398</v>
      </c>
      <c r="R54" s="71">
        <v>1.204185870198679</v>
      </c>
      <c r="S54" s="71">
        <v>4.5711053345044013</v>
      </c>
      <c r="T54" s="72"/>
      <c r="U54" s="71">
        <v>1345994</v>
      </c>
      <c r="V54" s="71">
        <v>1413</v>
      </c>
      <c r="W54" s="71">
        <v>36</v>
      </c>
      <c r="X54" s="71">
        <v>14862</v>
      </c>
      <c r="Y54" s="71">
        <v>15892</v>
      </c>
      <c r="Z54" s="71">
        <v>15640</v>
      </c>
      <c r="AA54" s="71">
        <v>6526</v>
      </c>
      <c r="AB54" s="71">
        <v>33052</v>
      </c>
      <c r="AC54" s="71">
        <v>219045</v>
      </c>
      <c r="AD54" s="71">
        <v>4.5711053345044013</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1708</v>
      </c>
      <c r="B55" s="70">
        <v>277</v>
      </c>
      <c r="C55" s="70">
        <v>5</v>
      </c>
      <c r="D55" s="70">
        <v>17</v>
      </c>
      <c r="E55" s="70">
        <v>2008</v>
      </c>
      <c r="F55" s="70" t="s">
        <v>792</v>
      </c>
      <c r="G55" s="70" t="s">
        <v>1703</v>
      </c>
      <c r="H55" s="70" t="s">
        <v>1704</v>
      </c>
      <c r="I55" s="148"/>
      <c r="J55" s="71">
        <v>30.301440592390239</v>
      </c>
      <c r="K55" s="71">
        <v>2.1088767710713712</v>
      </c>
      <c r="L55" s="71">
        <v>3.1195978327788101</v>
      </c>
      <c r="M55" s="71">
        <v>61.259043385431958</v>
      </c>
      <c r="N55" s="71">
        <v>55.769258677365443</v>
      </c>
      <c r="O55" s="71">
        <v>30.478900253080639</v>
      </c>
      <c r="P55" s="71">
        <v>32.236308951741279</v>
      </c>
      <c r="Q55" s="71">
        <v>1.99496310343108</v>
      </c>
      <c r="R55" s="71">
        <v>1.214402906498141</v>
      </c>
      <c r="S55" s="71">
        <v>3.7218084681426009</v>
      </c>
      <c r="T55" s="72"/>
      <c r="U55" s="71">
        <v>1043934</v>
      </c>
      <c r="V55" s="71">
        <v>1413</v>
      </c>
      <c r="W55" s="71">
        <v>36</v>
      </c>
      <c r="X55" s="71">
        <v>14862</v>
      </c>
      <c r="Y55" s="71">
        <v>15826</v>
      </c>
      <c r="Z55" s="71">
        <v>15610</v>
      </c>
      <c r="AA55" s="71">
        <v>6320</v>
      </c>
      <c r="AB55" s="71">
        <v>32599</v>
      </c>
      <c r="AC55" s="71">
        <v>229384</v>
      </c>
      <c r="AD55" s="71">
        <v>3.7218084681426009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1709</v>
      </c>
      <c r="B56" s="70">
        <v>278</v>
      </c>
      <c r="C56" s="70">
        <v>6</v>
      </c>
      <c r="D56" s="70">
        <v>17</v>
      </c>
      <c r="E56" s="70">
        <v>2009</v>
      </c>
      <c r="F56" s="70" t="s">
        <v>176</v>
      </c>
      <c r="G56" s="70" t="s">
        <v>1703</v>
      </c>
      <c r="H56" s="70" t="s">
        <v>1704</v>
      </c>
      <c r="I56" s="148"/>
      <c r="J56" s="71">
        <v>29.16924261176246</v>
      </c>
      <c r="K56" s="71">
        <v>1.75946908289431</v>
      </c>
      <c r="L56" s="71">
        <v>4.7586805531008638</v>
      </c>
      <c r="M56" s="71">
        <v>54.238683062712838</v>
      </c>
      <c r="N56" s="71">
        <v>46.508653657204484</v>
      </c>
      <c r="O56" s="71">
        <v>31.019272764698009</v>
      </c>
      <c r="P56" s="71">
        <v>30.655378939598261</v>
      </c>
      <c r="Q56" s="71">
        <v>1.88766846358652</v>
      </c>
      <c r="R56" s="71">
        <v>2.0913812795548732</v>
      </c>
      <c r="S56" s="71">
        <v>3.2727489010200008</v>
      </c>
      <c r="T56" s="72"/>
      <c r="U56" s="71">
        <v>761861</v>
      </c>
      <c r="V56" s="71">
        <v>1287</v>
      </c>
      <c r="W56" s="71">
        <v>61</v>
      </c>
      <c r="X56" s="71">
        <v>14968</v>
      </c>
      <c r="Y56" s="71">
        <v>15863</v>
      </c>
      <c r="Z56" s="71">
        <v>15681</v>
      </c>
      <c r="AA56" s="71">
        <v>6170</v>
      </c>
      <c r="AB56" s="71">
        <v>32380</v>
      </c>
      <c r="AC56" s="71">
        <v>385386.5</v>
      </c>
      <c r="AD56" s="71">
        <v>3.2727489010200008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5.9480000000000004</v>
      </c>
      <c r="BM56" s="71">
        <v>0</v>
      </c>
      <c r="BN56" s="72"/>
      <c r="BO56" s="71">
        <v>0</v>
      </c>
      <c r="BP56" s="71">
        <v>0</v>
      </c>
      <c r="BQ56" s="71">
        <v>0</v>
      </c>
      <c r="BR56" s="71">
        <v>0</v>
      </c>
      <c r="BS56" s="71">
        <v>2</v>
      </c>
      <c r="BT56" s="71">
        <v>0</v>
      </c>
      <c r="BU56"/>
      <c r="BV56" s="70">
        <v>5.9480000000000004</v>
      </c>
      <c r="BW56" s="70">
        <v>0</v>
      </c>
      <c r="BX56" s="70">
        <v>0</v>
      </c>
      <c r="BY56" s="70">
        <v>0</v>
      </c>
      <c r="BZ56" s="70">
        <v>0</v>
      </c>
      <c r="CA56" s="70">
        <v>0</v>
      </c>
      <c r="CB56" s="70">
        <v>0</v>
      </c>
      <c r="CC56" s="70">
        <v>0</v>
      </c>
      <c r="CD56" s="70">
        <v>0</v>
      </c>
    </row>
    <row r="57" spans="1:82">
      <c r="A57" s="70" t="s">
        <v>1710</v>
      </c>
      <c r="B57" s="70">
        <v>279</v>
      </c>
      <c r="C57" s="70">
        <v>7</v>
      </c>
      <c r="D57" s="70">
        <v>17</v>
      </c>
      <c r="E57" s="70">
        <v>2010</v>
      </c>
      <c r="F57" s="70" t="s">
        <v>177</v>
      </c>
      <c r="G57" s="70" t="s">
        <v>1703</v>
      </c>
      <c r="H57" s="70" t="s">
        <v>1704</v>
      </c>
      <c r="I57" s="148"/>
      <c r="J57" s="71">
        <v>32.258953839753943</v>
      </c>
      <c r="K57" s="71">
        <v>1.953622756699662</v>
      </c>
      <c r="L57" s="71">
        <v>4.642795915520602</v>
      </c>
      <c r="M57" s="71">
        <v>59.252212945583423</v>
      </c>
      <c r="N57" s="71">
        <v>49.584467567762381</v>
      </c>
      <c r="O57" s="71">
        <v>30.950620897969429</v>
      </c>
      <c r="P57" s="71">
        <v>30.834175701200181</v>
      </c>
      <c r="Q57" s="71">
        <v>1.9543909502421699</v>
      </c>
      <c r="R57" s="71">
        <v>2.711609624578851</v>
      </c>
      <c r="S57" s="71">
        <v>4.2382704360780004</v>
      </c>
      <c r="T57" s="72"/>
      <c r="U57" s="71">
        <v>819529</v>
      </c>
      <c r="V57" s="71">
        <v>1287</v>
      </c>
      <c r="W57" s="71">
        <v>61</v>
      </c>
      <c r="X57" s="71">
        <v>14968</v>
      </c>
      <c r="Y57" s="71">
        <v>15819</v>
      </c>
      <c r="Z57" s="71">
        <v>15719</v>
      </c>
      <c r="AA57" s="71">
        <v>6051</v>
      </c>
      <c r="AB57" s="71">
        <v>32124</v>
      </c>
      <c r="AC57" s="71">
        <v>473524.5</v>
      </c>
      <c r="AD57" s="71">
        <v>4.2382704360780004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5.3949999999999996</v>
      </c>
      <c r="BM57" s="71">
        <v>0</v>
      </c>
      <c r="BN57" s="72"/>
      <c r="BO57" s="71">
        <v>0</v>
      </c>
      <c r="BP57" s="71">
        <v>0</v>
      </c>
      <c r="BQ57" s="71">
        <v>0</v>
      </c>
      <c r="BR57" s="71">
        <v>0</v>
      </c>
      <c r="BS57" s="71">
        <v>2</v>
      </c>
      <c r="BT57" s="71">
        <v>0</v>
      </c>
      <c r="BU57"/>
      <c r="BV57" s="70">
        <v>5.3949999999999996</v>
      </c>
      <c r="BW57" s="70">
        <v>0</v>
      </c>
      <c r="BX57" s="70">
        <v>0</v>
      </c>
      <c r="BY57" s="70">
        <v>0</v>
      </c>
      <c r="BZ57" s="70">
        <v>0</v>
      </c>
      <c r="CA57" s="70">
        <v>0</v>
      </c>
      <c r="CB57" s="70">
        <v>0</v>
      </c>
      <c r="CC57" s="70">
        <v>0</v>
      </c>
      <c r="CD57" s="70">
        <v>0</v>
      </c>
    </row>
    <row r="58" spans="1:82">
      <c r="A58" s="70" t="s">
        <v>1711</v>
      </c>
      <c r="B58" s="70">
        <v>280</v>
      </c>
      <c r="C58" s="70">
        <v>8</v>
      </c>
      <c r="D58" s="70">
        <v>17</v>
      </c>
      <c r="E58" s="70">
        <v>2011</v>
      </c>
      <c r="F58" s="70" t="s">
        <v>178</v>
      </c>
      <c r="G58" s="70" t="s">
        <v>1703</v>
      </c>
      <c r="H58" s="70" t="s">
        <v>1704</v>
      </c>
      <c r="I58" s="148"/>
      <c r="J58" s="71">
        <v>34.145935608553224</v>
      </c>
      <c r="K58" s="71">
        <v>2.8141566542120708</v>
      </c>
      <c r="L58" s="71">
        <v>2.5314554292216842</v>
      </c>
      <c r="M58" s="71">
        <v>77.771580609574116</v>
      </c>
      <c r="N58" s="71">
        <v>63.240263341797657</v>
      </c>
      <c r="O58" s="71">
        <v>30.616273441536126</v>
      </c>
      <c r="P58" s="71">
        <v>29.834251703566736</v>
      </c>
      <c r="Q58" s="71">
        <v>2.2294544410600001</v>
      </c>
      <c r="R58" s="71">
        <v>1.4138571224647929</v>
      </c>
      <c r="S58" s="71">
        <v>5.4343978049172001</v>
      </c>
      <c r="T58" s="72"/>
      <c r="U58" s="71">
        <v>910820</v>
      </c>
      <c r="V58" s="71">
        <v>1287</v>
      </c>
      <c r="W58" s="71">
        <v>61</v>
      </c>
      <c r="X58" s="71">
        <v>14968</v>
      </c>
      <c r="Y58" s="71">
        <v>15770</v>
      </c>
      <c r="Z58" s="71">
        <v>15887</v>
      </c>
      <c r="AA58" s="71">
        <v>6029</v>
      </c>
      <c r="AB58" s="71">
        <v>31769</v>
      </c>
      <c r="AC58" s="71">
        <v>246491.5</v>
      </c>
      <c r="AD58" s="71">
        <v>5.4343978049172001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1.881</v>
      </c>
      <c r="BM58" s="71">
        <v>3.0350000000000001</v>
      </c>
      <c r="BN58" s="72"/>
      <c r="BO58" s="71">
        <v>0</v>
      </c>
      <c r="BP58" s="71">
        <v>0</v>
      </c>
      <c r="BQ58" s="71">
        <v>0</v>
      </c>
      <c r="BR58" s="71">
        <v>0</v>
      </c>
      <c r="BS58" s="71">
        <v>1</v>
      </c>
      <c r="BT58" s="71">
        <v>1</v>
      </c>
      <c r="BU58"/>
      <c r="BV58" s="70">
        <v>4.9160000000000004</v>
      </c>
      <c r="BW58" s="70">
        <v>0</v>
      </c>
      <c r="BX58" s="70">
        <v>0</v>
      </c>
      <c r="BY58" s="70">
        <v>0</v>
      </c>
      <c r="BZ58" s="70">
        <v>0</v>
      </c>
      <c r="CA58" s="70">
        <v>0</v>
      </c>
      <c r="CB58" s="70">
        <v>0</v>
      </c>
      <c r="CC58" s="70">
        <v>0</v>
      </c>
      <c r="CD58" s="70">
        <v>0</v>
      </c>
    </row>
    <row r="59" spans="1:82">
      <c r="A59" s="70" t="s">
        <v>1712</v>
      </c>
      <c r="B59" s="70">
        <v>281</v>
      </c>
      <c r="C59" s="70">
        <v>9</v>
      </c>
      <c r="D59" s="70">
        <v>17</v>
      </c>
      <c r="E59" s="70">
        <v>2012</v>
      </c>
      <c r="F59" s="70" t="s">
        <v>179</v>
      </c>
      <c r="G59" s="70" t="s">
        <v>1703</v>
      </c>
      <c r="H59" s="70" t="s">
        <v>1704</v>
      </c>
      <c r="I59" s="148"/>
      <c r="J59" s="71">
        <v>28.915781229145669</v>
      </c>
      <c r="K59" s="71">
        <v>2.7255392805715069</v>
      </c>
      <c r="L59" s="71">
        <v>2.606980621655715</v>
      </c>
      <c r="M59" s="71">
        <v>81.29989163406411</v>
      </c>
      <c r="N59" s="71">
        <v>68.29952614812774</v>
      </c>
      <c r="O59" s="71">
        <v>30.723326482725376</v>
      </c>
      <c r="P59" s="71">
        <v>29.91939140258258</v>
      </c>
      <c r="Q59" s="71">
        <v>2.4024333818464698</v>
      </c>
      <c r="R59" s="71">
        <v>1.625048029619365</v>
      </c>
      <c r="S59" s="71">
        <v>4.9534264507055994</v>
      </c>
      <c r="T59" s="72"/>
      <c r="U59" s="71">
        <v>786321</v>
      </c>
      <c r="V59" s="71">
        <v>1287</v>
      </c>
      <c r="W59" s="71">
        <v>61</v>
      </c>
      <c r="X59" s="71">
        <v>14968</v>
      </c>
      <c r="Y59" s="71">
        <v>15712</v>
      </c>
      <c r="Z59" s="71">
        <v>16069</v>
      </c>
      <c r="AA59" s="71">
        <v>6012</v>
      </c>
      <c r="AB59" s="71">
        <v>31509</v>
      </c>
      <c r="AC59" s="71">
        <v>275972.5</v>
      </c>
      <c r="AD59" s="71">
        <v>4.9534264507055994</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2.39</v>
      </c>
      <c r="BM59" s="71">
        <v>3.8079999999999998</v>
      </c>
      <c r="BN59" s="72"/>
      <c r="BO59" s="71">
        <v>0</v>
      </c>
      <c r="BP59" s="71">
        <v>0</v>
      </c>
      <c r="BQ59" s="71">
        <v>0</v>
      </c>
      <c r="BR59" s="71">
        <v>0</v>
      </c>
      <c r="BS59" s="71">
        <v>1</v>
      </c>
      <c r="BT59" s="71">
        <v>1</v>
      </c>
      <c r="BU59"/>
      <c r="BV59" s="70">
        <v>6.1980000000000004</v>
      </c>
      <c r="BW59" s="70">
        <v>0</v>
      </c>
      <c r="BX59" s="70">
        <v>0</v>
      </c>
      <c r="BY59" s="70">
        <v>0</v>
      </c>
      <c r="BZ59" s="70">
        <v>0</v>
      </c>
      <c r="CA59" s="70">
        <v>0</v>
      </c>
      <c r="CB59" s="70">
        <v>0</v>
      </c>
      <c r="CC59" s="70">
        <v>0</v>
      </c>
      <c r="CD59" s="70">
        <v>0</v>
      </c>
    </row>
    <row r="60" spans="1:82">
      <c r="A60" s="70" t="s">
        <v>1713</v>
      </c>
      <c r="B60" s="70">
        <v>282</v>
      </c>
      <c r="C60" s="70">
        <v>10</v>
      </c>
      <c r="D60" s="70">
        <v>17</v>
      </c>
      <c r="E60" s="70">
        <v>2013</v>
      </c>
      <c r="F60" s="70" t="s">
        <v>180</v>
      </c>
      <c r="G60" s="70" t="s">
        <v>1703</v>
      </c>
      <c r="H60" s="70" t="s">
        <v>1704</v>
      </c>
      <c r="I60" s="148"/>
      <c r="J60" s="71">
        <v>43.891948607277207</v>
      </c>
      <c r="K60" s="71">
        <v>2.604200491359963</v>
      </c>
      <c r="L60" s="71">
        <v>2.3295380544092552</v>
      </c>
      <c r="M60" s="71">
        <v>83.61343098117986</v>
      </c>
      <c r="N60" s="71">
        <v>64.383230777234573</v>
      </c>
      <c r="O60" s="71">
        <v>29.964778984640304</v>
      </c>
      <c r="P60" s="71">
        <v>29.637494136691529</v>
      </c>
      <c r="Q60" s="71">
        <v>2.42878895546965</v>
      </c>
      <c r="R60" s="71">
        <v>2.1089864469392059</v>
      </c>
      <c r="S60" s="71">
        <v>3.5920255125599998</v>
      </c>
      <c r="T60" s="72"/>
      <c r="U60" s="71">
        <v>1128751</v>
      </c>
      <c r="V60" s="71">
        <v>1287</v>
      </c>
      <c r="W60" s="71">
        <v>61</v>
      </c>
      <c r="X60" s="71">
        <v>14968</v>
      </c>
      <c r="Y60" s="71">
        <v>15717</v>
      </c>
      <c r="Z60" s="71">
        <v>16372</v>
      </c>
      <c r="AA60" s="71">
        <v>5933</v>
      </c>
      <c r="AB60" s="71">
        <v>31398</v>
      </c>
      <c r="AC60" s="71">
        <v>349610.5</v>
      </c>
      <c r="AD60" s="71">
        <v>3.5920255125599998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6.7210000000000001</v>
      </c>
      <c r="BM60" s="71">
        <v>0</v>
      </c>
      <c r="BN60" s="72"/>
      <c r="BO60" s="71">
        <v>0</v>
      </c>
      <c r="BP60" s="71">
        <v>0</v>
      </c>
      <c r="BQ60" s="71">
        <v>0</v>
      </c>
      <c r="BR60" s="71">
        <v>0</v>
      </c>
      <c r="BS60" s="71">
        <v>2</v>
      </c>
      <c r="BT60" s="71">
        <v>0</v>
      </c>
      <c r="BU60"/>
      <c r="BV60" s="70">
        <v>6.7210000000000001</v>
      </c>
      <c r="BW60" s="70">
        <v>0</v>
      </c>
      <c r="BX60" s="70">
        <v>0</v>
      </c>
      <c r="BY60" s="70">
        <v>0</v>
      </c>
      <c r="BZ60" s="70">
        <v>0</v>
      </c>
      <c r="CA60" s="70">
        <v>0</v>
      </c>
      <c r="CB60" s="70">
        <v>0</v>
      </c>
      <c r="CC60" s="70">
        <v>0</v>
      </c>
      <c r="CD60" s="70">
        <v>0</v>
      </c>
    </row>
    <row r="61" spans="1:82">
      <c r="A61" s="70" t="s">
        <v>1714</v>
      </c>
      <c r="B61" s="70">
        <v>283</v>
      </c>
      <c r="C61" s="70">
        <v>11</v>
      </c>
      <c r="D61" s="70">
        <v>17</v>
      </c>
      <c r="E61" s="70">
        <v>2014</v>
      </c>
      <c r="F61" s="70" t="s">
        <v>181</v>
      </c>
      <c r="G61" s="70" t="s">
        <v>1703</v>
      </c>
      <c r="H61" s="70" t="s">
        <v>1704</v>
      </c>
      <c r="I61" s="148"/>
      <c r="J61" s="71">
        <v>35.705617808196429</v>
      </c>
      <c r="K61" s="71">
        <v>2.9081400390496319</v>
      </c>
      <c r="L61" s="71">
        <v>2.691904477022375</v>
      </c>
      <c r="M61" s="71">
        <v>80.561348706875975</v>
      </c>
      <c r="N61" s="71">
        <v>65.372670349141487</v>
      </c>
      <c r="O61" s="71">
        <v>28.544406221916507</v>
      </c>
      <c r="P61" s="71">
        <v>29.394860309077835</v>
      </c>
      <c r="Q61" s="71">
        <v>2.2954703693396299</v>
      </c>
      <c r="R61" s="71">
        <v>1.9037776018373731</v>
      </c>
      <c r="S61" s="71">
        <v>4.1406270033135009</v>
      </c>
      <c r="T61" s="72"/>
      <c r="U61" s="71">
        <v>939799</v>
      </c>
      <c r="V61" s="71">
        <v>1273</v>
      </c>
      <c r="W61" s="71">
        <v>55</v>
      </c>
      <c r="X61" s="71">
        <v>13963</v>
      </c>
      <c r="Y61" s="71">
        <v>15620</v>
      </c>
      <c r="Z61" s="71">
        <v>16426</v>
      </c>
      <c r="AA61" s="71">
        <v>5854</v>
      </c>
      <c r="AB61" s="71">
        <v>30929</v>
      </c>
      <c r="AC61" s="71">
        <v>316585</v>
      </c>
      <c r="AD61" s="71">
        <v>4.1406270033135009</v>
      </c>
      <c r="AE61" s="72"/>
      <c r="AF61" s="71"/>
      <c r="AG61" s="71"/>
      <c r="AH61" s="71"/>
      <c r="AI61" s="71"/>
      <c r="AJ61" s="71"/>
      <c r="AK61" s="71"/>
      <c r="AL61" s="71"/>
      <c r="AM61" s="71"/>
      <c r="AN61" s="71"/>
      <c r="AO61" s="71"/>
      <c r="AP61" s="71"/>
      <c r="AQ61" s="72"/>
      <c r="AR61" s="71">
        <v>342</v>
      </c>
      <c r="AS61" s="71">
        <v>36</v>
      </c>
      <c r="AT61" s="71">
        <v>0</v>
      </c>
      <c r="AU61" s="71">
        <v>1</v>
      </c>
      <c r="AV61" s="71">
        <v>0</v>
      </c>
      <c r="AW61" s="71">
        <v>0</v>
      </c>
      <c r="AX61" s="71"/>
      <c r="AY61" s="72"/>
      <c r="AZ61" s="71">
        <v>1374</v>
      </c>
      <c r="BA61" s="71">
        <v>1894.9</v>
      </c>
      <c r="BB61" s="71">
        <v>0</v>
      </c>
      <c r="BC61" s="71">
        <v>282</v>
      </c>
      <c r="BD61" s="71">
        <v>0</v>
      </c>
      <c r="BE61" s="71">
        <v>0</v>
      </c>
      <c r="BF61" s="71"/>
      <c r="BG61" s="72"/>
      <c r="BH61" s="71">
        <v>0</v>
      </c>
      <c r="BI61" s="71">
        <v>0</v>
      </c>
      <c r="BJ61" s="71">
        <v>0</v>
      </c>
      <c r="BK61" s="71">
        <v>0</v>
      </c>
      <c r="BL61" s="71">
        <v>6.6429999999999998</v>
      </c>
      <c r="BM61" s="71">
        <v>0</v>
      </c>
      <c r="BN61" s="72"/>
      <c r="BO61" s="71">
        <v>0</v>
      </c>
      <c r="BP61" s="71">
        <v>0</v>
      </c>
      <c r="BQ61" s="71">
        <v>0</v>
      </c>
      <c r="BR61" s="71">
        <v>0</v>
      </c>
      <c r="BS61" s="71">
        <v>2</v>
      </c>
      <c r="BT61" s="71">
        <v>0</v>
      </c>
      <c r="BU61"/>
      <c r="BV61" s="70">
        <v>6.6429999999999998</v>
      </c>
      <c r="BW61" s="70">
        <v>0</v>
      </c>
      <c r="BX61" s="70">
        <v>0</v>
      </c>
      <c r="BY61" s="70">
        <v>0</v>
      </c>
      <c r="BZ61" s="70">
        <v>0</v>
      </c>
      <c r="CA61" s="70">
        <v>0</v>
      </c>
      <c r="CB61" s="70">
        <v>0</v>
      </c>
      <c r="CC61" s="70">
        <v>0</v>
      </c>
      <c r="CD61" s="70">
        <v>0</v>
      </c>
    </row>
    <row r="62" spans="1:82">
      <c r="A62" s="70" t="s">
        <v>1715</v>
      </c>
      <c r="B62" s="70">
        <v>284</v>
      </c>
      <c r="C62" s="70">
        <v>12</v>
      </c>
      <c r="D62" s="70">
        <v>17</v>
      </c>
      <c r="E62" s="70">
        <v>2015</v>
      </c>
      <c r="F62" s="70" t="s">
        <v>182</v>
      </c>
      <c r="G62" s="70" t="s">
        <v>1703</v>
      </c>
      <c r="H62" s="70" t="s">
        <v>1704</v>
      </c>
      <c r="I62" s="148"/>
      <c r="J62" s="71">
        <v>30.250753678912531</v>
      </c>
      <c r="K62" s="71">
        <v>2.6311094101135191</v>
      </c>
      <c r="L62" s="71">
        <v>3.0958051212363769</v>
      </c>
      <c r="M62" s="71">
        <v>67.006356879333467</v>
      </c>
      <c r="N62" s="71">
        <v>55.243151958475828</v>
      </c>
      <c r="O62" s="71">
        <v>28.368702623253771</v>
      </c>
      <c r="P62" s="71">
        <v>28.664289536146931</v>
      </c>
      <c r="Q62" s="71">
        <v>2.2109358272498199</v>
      </c>
      <c r="R62" s="71">
        <v>1.7312445069603153</v>
      </c>
      <c r="S62" s="71">
        <v>3.6916863384059</v>
      </c>
      <c r="T62" s="72"/>
      <c r="U62" s="71">
        <v>779193</v>
      </c>
      <c r="V62" s="71">
        <v>1273</v>
      </c>
      <c r="W62" s="71">
        <v>55</v>
      </c>
      <c r="X62" s="71">
        <v>13963</v>
      </c>
      <c r="Y62" s="71">
        <v>15478</v>
      </c>
      <c r="Z62" s="71">
        <v>16482</v>
      </c>
      <c r="AA62" s="71">
        <v>5704</v>
      </c>
      <c r="AB62" s="71">
        <v>30431</v>
      </c>
      <c r="AC62" s="71">
        <v>295928</v>
      </c>
      <c r="AD62" s="71">
        <v>3.6916863384059</v>
      </c>
      <c r="AE62" s="72"/>
      <c r="AF62" s="71">
        <v>7280280.1002996871</v>
      </c>
      <c r="AG62" s="71">
        <v>2016093.5634319179</v>
      </c>
      <c r="AH62" s="71">
        <v>560214.76677373331</v>
      </c>
      <c r="AI62" s="71">
        <v>87934062.931310594</v>
      </c>
      <c r="AJ62" s="71">
        <v>92280221.175141662</v>
      </c>
      <c r="AK62" s="71">
        <v>0</v>
      </c>
      <c r="AL62" s="71">
        <v>0</v>
      </c>
      <c r="AM62" s="71">
        <v>4170440.8967561289</v>
      </c>
      <c r="AN62" s="71">
        <v>0</v>
      </c>
      <c r="AO62" s="71">
        <v>0</v>
      </c>
      <c r="AP62" s="71">
        <v>194241313.43371373</v>
      </c>
      <c r="AQ62" s="72"/>
      <c r="AR62" s="71">
        <v>370</v>
      </c>
      <c r="AS62" s="71">
        <v>37</v>
      </c>
      <c r="AT62" s="71">
        <v>0</v>
      </c>
      <c r="AU62" s="71">
        <v>1</v>
      </c>
      <c r="AV62" s="71">
        <v>0</v>
      </c>
      <c r="AW62" s="71">
        <v>0</v>
      </c>
      <c r="AX62" s="71"/>
      <c r="AY62" s="72"/>
      <c r="AZ62" s="71">
        <v>1532.9</v>
      </c>
      <c r="BA62" s="71">
        <v>1904.9</v>
      </c>
      <c r="BB62" s="71">
        <v>0</v>
      </c>
      <c r="BC62" s="71">
        <v>282</v>
      </c>
      <c r="BD62" s="71">
        <v>0</v>
      </c>
      <c r="BE62" s="71">
        <v>0</v>
      </c>
      <c r="BF62" s="71"/>
      <c r="BG62" s="72"/>
      <c r="BH62" s="71">
        <v>0</v>
      </c>
      <c r="BI62" s="71">
        <v>0</v>
      </c>
      <c r="BJ62" s="71">
        <v>0</v>
      </c>
      <c r="BK62" s="71">
        <v>0</v>
      </c>
      <c r="BL62" s="71">
        <v>3.9350000000000001</v>
      </c>
      <c r="BM62" s="71">
        <v>0</v>
      </c>
      <c r="BN62" s="72"/>
      <c r="BO62" s="71">
        <v>0</v>
      </c>
      <c r="BP62" s="71">
        <v>0</v>
      </c>
      <c r="BQ62" s="71">
        <v>0</v>
      </c>
      <c r="BR62" s="71">
        <v>0</v>
      </c>
      <c r="BS62" s="71">
        <v>1</v>
      </c>
      <c r="BT62" s="71">
        <v>0</v>
      </c>
      <c r="BU62"/>
      <c r="BV62" s="70">
        <v>3.9350000000000001</v>
      </c>
      <c r="BW62" s="70">
        <v>0</v>
      </c>
      <c r="BX62" s="70">
        <v>0</v>
      </c>
      <c r="BY62" s="70">
        <v>0</v>
      </c>
      <c r="BZ62" s="70">
        <v>0</v>
      </c>
      <c r="CA62" s="70">
        <v>0</v>
      </c>
      <c r="CB62" s="70">
        <v>0</v>
      </c>
      <c r="CC62" s="70">
        <v>0</v>
      </c>
      <c r="CD62" s="70">
        <v>0</v>
      </c>
    </row>
    <row r="63" spans="1:82">
      <c r="A63" s="70" t="s">
        <v>1716</v>
      </c>
      <c r="B63" s="70">
        <v>285</v>
      </c>
      <c r="C63" s="70">
        <v>13</v>
      </c>
      <c r="D63" s="70">
        <v>17</v>
      </c>
      <c r="E63" s="70">
        <v>2016</v>
      </c>
      <c r="F63" s="70" t="s">
        <v>155</v>
      </c>
      <c r="G63" s="70" t="s">
        <v>1703</v>
      </c>
      <c r="H63" s="70" t="s">
        <v>1704</v>
      </c>
      <c r="I63" s="148"/>
      <c r="J63" s="71">
        <v>30.111565385362251</v>
      </c>
      <c r="K63" s="71">
        <v>2.6705654182016216</v>
      </c>
      <c r="L63" s="71">
        <v>4.3138464961723662</v>
      </c>
      <c r="M63" s="71">
        <v>68.827763828594613</v>
      </c>
      <c r="N63" s="71">
        <v>55.514898859074215</v>
      </c>
      <c r="O63" s="71">
        <v>27.755561729051649</v>
      </c>
      <c r="P63" s="71">
        <v>28.073695335002832</v>
      </c>
      <c r="Q63" s="71">
        <v>2.1090723516399996</v>
      </c>
      <c r="R63" s="71">
        <v>1.5936630507694265</v>
      </c>
      <c r="S63" s="71">
        <v>5.7203820605375997</v>
      </c>
      <c r="T63" s="72"/>
      <c r="U63" s="71">
        <v>717701</v>
      </c>
      <c r="V63" s="71">
        <v>1273</v>
      </c>
      <c r="W63" s="71">
        <v>55</v>
      </c>
      <c r="X63" s="71">
        <v>13963</v>
      </c>
      <c r="Y63" s="71">
        <v>15324</v>
      </c>
      <c r="Z63" s="71">
        <v>16324</v>
      </c>
      <c r="AA63" s="71">
        <v>5778</v>
      </c>
      <c r="AB63" s="71">
        <v>29860</v>
      </c>
      <c r="AC63" s="71">
        <v>272181.96188097552</v>
      </c>
      <c r="AD63" s="71">
        <v>5.7203820605375997</v>
      </c>
      <c r="AE63" s="72"/>
      <c r="AF63" s="71">
        <v>6755901.4561983291</v>
      </c>
      <c r="AG63" s="71">
        <v>1953391.1957061361</v>
      </c>
      <c r="AH63" s="71">
        <v>661971.57163490902</v>
      </c>
      <c r="AI63" s="71">
        <v>104287364.1139781</v>
      </c>
      <c r="AJ63" s="71">
        <v>82800271.100038275</v>
      </c>
      <c r="AK63" s="71">
        <v>0</v>
      </c>
      <c r="AL63" s="71">
        <v>0</v>
      </c>
      <c r="AM63" s="71">
        <v>4095366.9703647229</v>
      </c>
      <c r="AN63" s="71">
        <v>0</v>
      </c>
      <c r="AO63" s="71">
        <v>0</v>
      </c>
      <c r="AP63" s="71">
        <v>200554266.40792045</v>
      </c>
      <c r="AQ63" s="72"/>
      <c r="AR63" s="71">
        <v>403</v>
      </c>
      <c r="AS63" s="71">
        <v>41</v>
      </c>
      <c r="AT63" s="71">
        <v>0</v>
      </c>
      <c r="AU63" s="71">
        <v>1</v>
      </c>
      <c r="AV63" s="71">
        <v>0</v>
      </c>
      <c r="AW63" s="71">
        <v>0</v>
      </c>
      <c r="AX63" s="71"/>
      <c r="AY63" s="72"/>
      <c r="AZ63" s="71">
        <v>1703</v>
      </c>
      <c r="BA63" s="71">
        <v>6984.9</v>
      </c>
      <c r="BB63" s="71">
        <v>0</v>
      </c>
      <c r="BC63" s="71">
        <v>282</v>
      </c>
      <c r="BD63" s="71">
        <v>0</v>
      </c>
      <c r="BE63" s="71">
        <v>0</v>
      </c>
      <c r="BF63" s="71"/>
      <c r="BG63" s="72"/>
      <c r="BH63" s="71">
        <v>0</v>
      </c>
      <c r="BI63" s="71">
        <v>0</v>
      </c>
      <c r="BJ63" s="71">
        <v>0</v>
      </c>
      <c r="BK63" s="71">
        <v>0</v>
      </c>
      <c r="BL63" s="71">
        <v>3.94</v>
      </c>
      <c r="BM63" s="71">
        <v>0</v>
      </c>
      <c r="BN63" s="72"/>
      <c r="BO63" s="71">
        <v>0</v>
      </c>
      <c r="BP63" s="71">
        <v>0</v>
      </c>
      <c r="BQ63" s="71">
        <v>0</v>
      </c>
      <c r="BR63" s="71">
        <v>0</v>
      </c>
      <c r="BS63" s="71">
        <v>1</v>
      </c>
      <c r="BT63" s="71">
        <v>0</v>
      </c>
      <c r="BU63"/>
      <c r="BV63" s="70">
        <v>3.94</v>
      </c>
      <c r="BW63" s="70">
        <v>0</v>
      </c>
      <c r="BX63" s="70">
        <v>0</v>
      </c>
      <c r="BY63" s="70">
        <v>0</v>
      </c>
      <c r="BZ63" s="70">
        <v>0</v>
      </c>
      <c r="CA63" s="70">
        <v>0</v>
      </c>
      <c r="CB63" s="70">
        <v>0</v>
      </c>
      <c r="CC63" s="70">
        <v>0</v>
      </c>
      <c r="CD63" s="70">
        <v>0</v>
      </c>
    </row>
    <row r="64" spans="1:82">
      <c r="A64" s="70" t="s">
        <v>1717</v>
      </c>
      <c r="B64" s="70">
        <v>286</v>
      </c>
      <c r="C64" s="70">
        <v>14</v>
      </c>
      <c r="D64" s="70">
        <v>17</v>
      </c>
      <c r="E64" s="70">
        <v>2017</v>
      </c>
      <c r="F64" s="70" t="s">
        <v>156</v>
      </c>
      <c r="G64" s="1064" t="s">
        <v>1703</v>
      </c>
      <c r="H64" s="70" t="s">
        <v>1704</v>
      </c>
      <c r="I64" s="148"/>
      <c r="J64" s="71">
        <v>26.293543973417648</v>
      </c>
      <c r="K64" s="71">
        <v>2.5336422243838488</v>
      </c>
      <c r="L64" s="71">
        <v>3.9968810913769279</v>
      </c>
      <c r="M64" s="71">
        <v>50.258036350459477</v>
      </c>
      <c r="N64" s="71">
        <v>48.430500307068812</v>
      </c>
      <c r="O64" s="71">
        <v>27.372904069687234</v>
      </c>
      <c r="P64" s="71">
        <v>27.340644978266443</v>
      </c>
      <c r="Q64" s="71">
        <v>2.00523193281711</v>
      </c>
      <c r="R64" s="71">
        <v>1.8058406590798459</v>
      </c>
      <c r="S64" s="71">
        <v>6.2862371706827007</v>
      </c>
      <c r="T64" s="72"/>
      <c r="U64" s="71">
        <v>657416</v>
      </c>
      <c r="V64" s="71">
        <v>1273</v>
      </c>
      <c r="W64" s="71">
        <v>55</v>
      </c>
      <c r="X64" s="71">
        <v>13963</v>
      </c>
      <c r="Y64" s="71">
        <v>15146</v>
      </c>
      <c r="Z64" s="71">
        <v>16366</v>
      </c>
      <c r="AA64" s="71">
        <v>5663</v>
      </c>
      <c r="AB64" s="71">
        <v>29358</v>
      </c>
      <c r="AC64" s="71">
        <v>314539.49999999988</v>
      </c>
      <c r="AD64" s="71">
        <v>6.2862371706827007</v>
      </c>
      <c r="AE64" s="72"/>
      <c r="AF64" s="71">
        <v>5986359.7835429246</v>
      </c>
      <c r="AG64" s="71">
        <v>1952918.123773528</v>
      </c>
      <c r="AH64" s="71">
        <v>819529.44478834048</v>
      </c>
      <c r="AI64" s="71">
        <v>85454071.643967822</v>
      </c>
      <c r="AJ64" s="71">
        <v>87741572.777747869</v>
      </c>
      <c r="AK64" s="71">
        <v>0</v>
      </c>
      <c r="AL64" s="71">
        <v>0</v>
      </c>
      <c r="AM64" s="71">
        <v>4032816.9269062481</v>
      </c>
      <c r="AN64" s="71">
        <v>0</v>
      </c>
      <c r="AO64" s="71">
        <v>0</v>
      </c>
      <c r="AP64" s="71">
        <v>185987268.70072675</v>
      </c>
      <c r="AQ64" s="72"/>
      <c r="AR64" s="71">
        <v>437</v>
      </c>
      <c r="AS64" s="71">
        <v>46</v>
      </c>
      <c r="AT64" s="71">
        <v>0</v>
      </c>
      <c r="AU64" s="71">
        <v>1</v>
      </c>
      <c r="AV64" s="71">
        <v>0</v>
      </c>
      <c r="AW64" s="71">
        <v>0</v>
      </c>
      <c r="AX64" s="71"/>
      <c r="AY64" s="72"/>
      <c r="AZ64" s="71">
        <v>1875.4</v>
      </c>
      <c r="BA64" s="71">
        <v>7146</v>
      </c>
      <c r="BB64" s="71">
        <v>0</v>
      </c>
      <c r="BC64" s="71">
        <v>282</v>
      </c>
      <c r="BD64" s="71">
        <v>0</v>
      </c>
      <c r="BE64" s="71">
        <v>0</v>
      </c>
      <c r="BF64" s="71"/>
      <c r="BG64" s="72"/>
      <c r="BH64" s="71">
        <v>0</v>
      </c>
      <c r="BI64" s="71">
        <v>0</v>
      </c>
      <c r="BJ64" s="71">
        <v>0</v>
      </c>
      <c r="BK64" s="71">
        <v>0</v>
      </c>
      <c r="BL64" s="71">
        <v>3.952</v>
      </c>
      <c r="BM64" s="71">
        <v>0</v>
      </c>
      <c r="BN64" s="72"/>
      <c r="BO64" s="71">
        <v>0</v>
      </c>
      <c r="BP64" s="71">
        <v>0</v>
      </c>
      <c r="BQ64" s="71">
        <v>0</v>
      </c>
      <c r="BR64" s="71">
        <v>0</v>
      </c>
      <c r="BS64" s="71">
        <v>1</v>
      </c>
      <c r="BT64" s="71">
        <v>0</v>
      </c>
      <c r="BU64"/>
      <c r="BV64" s="70">
        <v>3.952</v>
      </c>
      <c r="BW64" s="70">
        <v>0</v>
      </c>
      <c r="BX64" s="70">
        <v>0</v>
      </c>
      <c r="BY64" s="70">
        <v>0</v>
      </c>
      <c r="BZ64" s="70">
        <v>0</v>
      </c>
      <c r="CA64" s="70">
        <v>0</v>
      </c>
      <c r="CB64" s="70">
        <v>0</v>
      </c>
      <c r="CC64" s="70">
        <v>0</v>
      </c>
      <c r="CD64" s="70">
        <v>0</v>
      </c>
    </row>
    <row r="65" spans="1:82">
      <c r="A65" s="70" t="s">
        <v>1718</v>
      </c>
      <c r="B65" s="70">
        <v>287</v>
      </c>
      <c r="C65" s="70">
        <v>15</v>
      </c>
      <c r="D65" s="70">
        <v>17</v>
      </c>
      <c r="E65" s="70">
        <v>2018</v>
      </c>
      <c r="F65" s="70" t="s">
        <v>183</v>
      </c>
      <c r="G65" s="1064" t="s">
        <v>1703</v>
      </c>
      <c r="H65" s="70" t="s">
        <v>1704</v>
      </c>
      <c r="I65" s="148"/>
      <c r="J65" s="71">
        <v>24.642740983059021</v>
      </c>
      <c r="K65" s="71">
        <v>2.2760201481509101</v>
      </c>
      <c r="L65" s="71">
        <v>3.6258878168309914</v>
      </c>
      <c r="M65" s="71">
        <v>43.919971329478606</v>
      </c>
      <c r="N65" s="71">
        <v>36.281793075257006</v>
      </c>
      <c r="O65" s="71">
        <v>26.95873547456819</v>
      </c>
      <c r="P65" s="71">
        <v>26.867734531589225</v>
      </c>
      <c r="Q65" s="71">
        <v>1.8301849446866301</v>
      </c>
      <c r="R65" s="71">
        <v>2.0216850983418602</v>
      </c>
      <c r="S65" s="71">
        <v>4.2845455008099993</v>
      </c>
      <c r="T65" s="72"/>
      <c r="U65" s="71">
        <v>661225</v>
      </c>
      <c r="V65" s="71">
        <v>1273</v>
      </c>
      <c r="W65" s="71">
        <v>55</v>
      </c>
      <c r="X65" s="71">
        <v>13963</v>
      </c>
      <c r="Y65" s="71">
        <v>14997</v>
      </c>
      <c r="Z65" s="71">
        <v>16427</v>
      </c>
      <c r="AA65" s="71">
        <v>5621</v>
      </c>
      <c r="AB65" s="71">
        <v>28876</v>
      </c>
      <c r="AC65" s="71">
        <v>350755.00000000012</v>
      </c>
      <c r="AD65" s="71">
        <v>4.2845455008099993</v>
      </c>
      <c r="AE65" s="72"/>
      <c r="AF65" s="71">
        <v>5853043.4652534369</v>
      </c>
      <c r="AG65" s="71">
        <v>1738245.298421354</v>
      </c>
      <c r="AH65" s="71">
        <v>760528.08925445017</v>
      </c>
      <c r="AI65" s="71">
        <v>83455597.702275127</v>
      </c>
      <c r="AJ65" s="71">
        <v>74383592.427763179</v>
      </c>
      <c r="AK65" s="71">
        <v>0</v>
      </c>
      <c r="AL65" s="71">
        <v>0</v>
      </c>
      <c r="AM65" s="71">
        <v>3974813.4729095721</v>
      </c>
      <c r="AN65" s="71">
        <v>0</v>
      </c>
      <c r="AO65" s="71">
        <v>0</v>
      </c>
      <c r="AP65" s="71">
        <v>170165820.45587713</v>
      </c>
      <c r="AQ65" s="72"/>
      <c r="AR65" s="71">
        <v>461</v>
      </c>
      <c r="AS65" s="71">
        <v>61</v>
      </c>
      <c r="AT65" s="71">
        <v>0</v>
      </c>
      <c r="AU65" s="71">
        <v>1</v>
      </c>
      <c r="AV65" s="71">
        <v>0</v>
      </c>
      <c r="AW65" s="71">
        <v>0</v>
      </c>
      <c r="AX65" s="71"/>
      <c r="AY65" s="72"/>
      <c r="AZ65" s="71">
        <v>1999.0999999999997</v>
      </c>
      <c r="BA65" s="71">
        <v>8673</v>
      </c>
      <c r="BB65" s="71">
        <v>0</v>
      </c>
      <c r="BC65" s="71">
        <v>282</v>
      </c>
      <c r="BD65" s="71">
        <v>0</v>
      </c>
      <c r="BE65" s="71">
        <v>0</v>
      </c>
      <c r="BF65" s="71"/>
      <c r="BG65" s="72"/>
      <c r="BH65" s="71">
        <v>0</v>
      </c>
      <c r="BI65" s="71">
        <v>0</v>
      </c>
      <c r="BJ65" s="71">
        <v>0</v>
      </c>
      <c r="BK65" s="71">
        <v>0</v>
      </c>
      <c r="BL65" s="71">
        <v>3.6930000000000001</v>
      </c>
      <c r="BM65" s="71">
        <v>0</v>
      </c>
      <c r="BN65" s="72"/>
      <c r="BO65" s="71">
        <v>0</v>
      </c>
      <c r="BP65" s="71">
        <v>0</v>
      </c>
      <c r="BQ65" s="71">
        <v>0</v>
      </c>
      <c r="BR65" s="71">
        <v>0</v>
      </c>
      <c r="BS65" s="71">
        <v>1</v>
      </c>
      <c r="BT65" s="71">
        <v>0</v>
      </c>
      <c r="BU65"/>
      <c r="BV65" s="70">
        <v>3.6930000000000001</v>
      </c>
      <c r="BW65" s="70">
        <v>0</v>
      </c>
      <c r="BX65" s="70">
        <v>0</v>
      </c>
      <c r="BY65" s="70">
        <v>0</v>
      </c>
      <c r="BZ65" s="70">
        <v>0</v>
      </c>
      <c r="CA65" s="70">
        <v>0</v>
      </c>
      <c r="CB65" s="70">
        <v>0</v>
      </c>
      <c r="CC65" s="70">
        <v>0</v>
      </c>
      <c r="CD65" s="70">
        <v>0</v>
      </c>
    </row>
    <row r="66" spans="1:82">
      <c r="A66" s="70" t="s">
        <v>1719</v>
      </c>
      <c r="B66" s="70">
        <v>288</v>
      </c>
      <c r="C66" s="70">
        <v>16</v>
      </c>
      <c r="D66" s="70">
        <v>17</v>
      </c>
      <c r="E66" s="70">
        <v>2019</v>
      </c>
      <c r="F66" s="70" t="s">
        <v>158</v>
      </c>
      <c r="G66" s="70" t="s">
        <v>1703</v>
      </c>
      <c r="H66" s="70" t="s">
        <v>1704</v>
      </c>
      <c r="I66" s="148"/>
      <c r="J66" s="71">
        <v>23.481510005657473</v>
      </c>
      <c r="K66" s="71">
        <v>2.0853834190984339</v>
      </c>
      <c r="L66" s="71">
        <v>3.6596983207623719</v>
      </c>
      <c r="M66" s="71">
        <v>42.390720771873099</v>
      </c>
      <c r="N66" s="71">
        <v>35.594702049863599</v>
      </c>
      <c r="O66" s="71">
        <v>26.091456064104566</v>
      </c>
      <c r="P66" s="71">
        <v>25.880822666469424</v>
      </c>
      <c r="Q66" s="71">
        <v>1.7480036788026101</v>
      </c>
      <c r="R66" s="71">
        <v>2.0650339554373525</v>
      </c>
      <c r="S66" s="71">
        <v>5.5709367099515994</v>
      </c>
      <c r="T66" s="72"/>
      <c r="U66" s="71">
        <v>570301</v>
      </c>
      <c r="V66" s="71">
        <v>1273</v>
      </c>
      <c r="W66" s="71">
        <v>55</v>
      </c>
      <c r="X66" s="71">
        <v>13963</v>
      </c>
      <c r="Y66" s="71">
        <v>14814</v>
      </c>
      <c r="Z66" s="71">
        <v>16335</v>
      </c>
      <c r="AA66" s="71">
        <v>5374</v>
      </c>
      <c r="AB66" s="71">
        <v>28326</v>
      </c>
      <c r="AC66" s="71">
        <v>364144</v>
      </c>
      <c r="AD66" s="71">
        <v>5.5709367099515994</v>
      </c>
      <c r="AE66" s="72"/>
      <c r="AF66" s="71">
        <v>5239462.4379041344</v>
      </c>
      <c r="AG66" s="71">
        <v>1686545.2929341779</v>
      </c>
      <c r="AH66" s="71">
        <v>837312.35876703879</v>
      </c>
      <c r="AI66" s="71">
        <v>81886857.878316313</v>
      </c>
      <c r="AJ66" s="71">
        <v>70722680.322131962</v>
      </c>
      <c r="AK66" s="71">
        <v>0</v>
      </c>
      <c r="AL66" s="71">
        <v>0</v>
      </c>
      <c r="AM66" s="71">
        <v>3857787.9619861669</v>
      </c>
      <c r="AN66" s="71">
        <v>0</v>
      </c>
      <c r="AO66" s="71">
        <v>0</v>
      </c>
      <c r="AP66" s="71">
        <v>164230646.25203976</v>
      </c>
      <c r="AQ66" s="72"/>
      <c r="AR66" s="71">
        <v>480</v>
      </c>
      <c r="AS66" s="71">
        <v>68</v>
      </c>
      <c r="AT66" s="71">
        <v>0</v>
      </c>
      <c r="AU66" s="71">
        <v>1</v>
      </c>
      <c r="AV66" s="71">
        <v>0</v>
      </c>
      <c r="AW66" s="71">
        <v>0</v>
      </c>
      <c r="AX66" s="71"/>
      <c r="AY66" s="72"/>
      <c r="AZ66" s="71">
        <v>2104.6999999999998</v>
      </c>
      <c r="BA66" s="71">
        <v>10948.9</v>
      </c>
      <c r="BB66" s="71">
        <v>0</v>
      </c>
      <c r="BC66" s="71">
        <v>282</v>
      </c>
      <c r="BD66" s="71">
        <v>0</v>
      </c>
      <c r="BE66" s="71">
        <v>0</v>
      </c>
      <c r="BF66" s="71"/>
      <c r="BG66" s="72"/>
      <c r="BH66" s="71">
        <v>0</v>
      </c>
      <c r="BI66" s="71">
        <v>0</v>
      </c>
      <c r="BJ66" s="71">
        <v>0</v>
      </c>
      <c r="BK66" s="71">
        <v>0</v>
      </c>
      <c r="BL66" s="71">
        <v>3.3180000000000001</v>
      </c>
      <c r="BM66" s="71">
        <v>0</v>
      </c>
      <c r="BN66" s="72"/>
      <c r="BO66" s="71">
        <v>0</v>
      </c>
      <c r="BP66" s="71">
        <v>0</v>
      </c>
      <c r="BQ66" s="71">
        <v>0</v>
      </c>
      <c r="BR66" s="71">
        <v>0</v>
      </c>
      <c r="BS66" s="71">
        <v>1</v>
      </c>
      <c r="BT66" s="71">
        <v>0</v>
      </c>
      <c r="BU66"/>
      <c r="BV66" s="70">
        <v>3.3180000000000001</v>
      </c>
      <c r="BW66" s="70">
        <v>0</v>
      </c>
      <c r="BX66" s="70">
        <v>0</v>
      </c>
      <c r="BY66" s="70">
        <v>0</v>
      </c>
      <c r="BZ66" s="70">
        <v>0</v>
      </c>
      <c r="CA66" s="70">
        <v>0</v>
      </c>
      <c r="CB66" s="70">
        <v>0</v>
      </c>
      <c r="CC66" s="70">
        <v>0</v>
      </c>
      <c r="CD66" s="70">
        <v>0</v>
      </c>
    </row>
    <row r="67" spans="1:82">
      <c r="A67" s="70" t="s">
        <v>1720</v>
      </c>
      <c r="B67" s="70">
        <v>289</v>
      </c>
      <c r="C67" s="70">
        <v>17</v>
      </c>
      <c r="D67" s="70">
        <v>17</v>
      </c>
      <c r="E67" s="70">
        <v>2020</v>
      </c>
      <c r="F67" s="70" t="s">
        <v>159</v>
      </c>
      <c r="G67" s="70" t="s">
        <v>1703</v>
      </c>
      <c r="H67" s="70" t="s">
        <v>1704</v>
      </c>
      <c r="I67" s="148"/>
      <c r="J67" s="71">
        <v>26.08430925969521</v>
      </c>
      <c r="K67" s="71">
        <v>2.4173322078311945</v>
      </c>
      <c r="L67" s="71">
        <v>5.4315341632421141</v>
      </c>
      <c r="M67" s="71">
        <v>37.027941923767763</v>
      </c>
      <c r="N67" s="71">
        <v>31.50635803734686</v>
      </c>
      <c r="O67" s="71">
        <v>22.870999896621804</v>
      </c>
      <c r="P67" s="71">
        <v>24.349376677767108</v>
      </c>
      <c r="Q67" s="71">
        <v>1.64164342159612</v>
      </c>
      <c r="R67" s="71">
        <v>1.4366380961254324</v>
      </c>
      <c r="S67" s="71">
        <v>3.8676102828155998</v>
      </c>
      <c r="T67" s="72"/>
      <c r="U67" s="71">
        <v>798033</v>
      </c>
      <c r="V67" s="71">
        <v>1218</v>
      </c>
      <c r="W67" s="71">
        <v>86</v>
      </c>
      <c r="X67" s="71">
        <v>12898</v>
      </c>
      <c r="Y67" s="71">
        <v>14718</v>
      </c>
      <c r="Z67" s="71">
        <v>16343</v>
      </c>
      <c r="AA67" s="71">
        <v>5374</v>
      </c>
      <c r="AB67" s="71">
        <v>27843</v>
      </c>
      <c r="AC67" s="71">
        <v>254672.49999999997</v>
      </c>
      <c r="AD67" s="71">
        <v>3.8676102828155998</v>
      </c>
      <c r="AE67" s="72"/>
      <c r="AF67" s="71">
        <v>7189169.0920490623</v>
      </c>
      <c r="AG67" s="71">
        <v>1785010.6249853151</v>
      </c>
      <c r="AH67" s="71">
        <v>1335886.1878671143</v>
      </c>
      <c r="AI67" s="71">
        <v>69693471.536857098</v>
      </c>
      <c r="AJ67" s="71">
        <v>62621833.454601228</v>
      </c>
      <c r="AK67" s="71"/>
      <c r="AL67" s="71"/>
      <c r="AM67" s="71">
        <v>3633820.8421819643</v>
      </c>
      <c r="AN67" s="71"/>
      <c r="AO67" s="71"/>
      <c r="AP67" s="71">
        <v>146259191.73854175</v>
      </c>
      <c r="AQ67" s="72"/>
      <c r="AR67" s="71">
        <v>503</v>
      </c>
      <c r="AS67" s="71">
        <v>84</v>
      </c>
      <c r="AT67" s="71">
        <v>0</v>
      </c>
      <c r="AU67" s="71">
        <v>1</v>
      </c>
      <c r="AV67" s="71">
        <v>0</v>
      </c>
      <c r="AW67" s="71">
        <v>0</v>
      </c>
      <c r="AX67" s="71"/>
      <c r="AY67" s="72"/>
      <c r="AZ67" s="71">
        <v>2253.8000000000011</v>
      </c>
      <c r="BA67" s="71">
        <v>11692.5</v>
      </c>
      <c r="BB67" s="71">
        <v>0</v>
      </c>
      <c r="BC67" s="71">
        <v>282</v>
      </c>
      <c r="BD67" s="71">
        <v>0</v>
      </c>
      <c r="BE67" s="71">
        <v>0</v>
      </c>
      <c r="BF67" s="71"/>
      <c r="BG67" s="72"/>
      <c r="BH67" s="71">
        <v>0</v>
      </c>
      <c r="BI67" s="71">
        <v>0</v>
      </c>
      <c r="BJ67" s="71">
        <v>0</v>
      </c>
      <c r="BK67" s="71">
        <v>0</v>
      </c>
      <c r="BL67" s="71">
        <v>3.1339999999999999</v>
      </c>
      <c r="BM67" s="71">
        <v>0</v>
      </c>
      <c r="BN67" s="72"/>
      <c r="BO67" s="71">
        <v>0</v>
      </c>
      <c r="BP67" s="71">
        <v>0</v>
      </c>
      <c r="BQ67" s="71">
        <v>0</v>
      </c>
      <c r="BR67" s="71">
        <v>0</v>
      </c>
      <c r="BS67" s="71">
        <v>1</v>
      </c>
      <c r="BT67" s="71">
        <v>0</v>
      </c>
      <c r="BU67"/>
      <c r="BV67" s="70">
        <v>3.1339999999999999</v>
      </c>
      <c r="BW67" s="70">
        <v>0</v>
      </c>
      <c r="BX67" s="70">
        <v>0</v>
      </c>
      <c r="BY67" s="70">
        <v>0</v>
      </c>
      <c r="BZ67" s="70">
        <v>0</v>
      </c>
      <c r="CA67" s="70">
        <v>0</v>
      </c>
      <c r="CB67" s="70">
        <v>0</v>
      </c>
      <c r="CC67" s="70">
        <v>0</v>
      </c>
      <c r="CD67" s="70">
        <v>0</v>
      </c>
    </row>
    <row r="68" spans="1:82">
      <c r="A68" s="70" t="s">
        <v>1721</v>
      </c>
      <c r="B68" s="70">
        <v>289</v>
      </c>
      <c r="C68" s="70">
        <v>18</v>
      </c>
      <c r="D68" s="70">
        <v>17</v>
      </c>
      <c r="E68" s="70">
        <v>2021</v>
      </c>
      <c r="F68" s="70" t="s">
        <v>160</v>
      </c>
      <c r="G68" s="70" t="s">
        <v>1703</v>
      </c>
      <c r="H68" s="70" t="s">
        <v>1704</v>
      </c>
      <c r="I68" s="148"/>
      <c r="J68" s="71">
        <v>22.701171120035237</v>
      </c>
      <c r="K68" s="71">
        <v>2.4815523198733733</v>
      </c>
      <c r="L68" s="71">
        <v>4.3639343047540287</v>
      </c>
      <c r="M68" s="71">
        <v>36.119760028321203</v>
      </c>
      <c r="N68" s="71">
        <v>30.860208986650925</v>
      </c>
      <c r="O68" s="71">
        <v>22.157988783138403</v>
      </c>
      <c r="P68" s="71">
        <v>25.035934149971375</v>
      </c>
      <c r="Q68" s="71">
        <v>1.6009744848376899</v>
      </c>
      <c r="R68" s="71">
        <v>1.809417572962186</v>
      </c>
      <c r="S68" s="71">
        <v>4.6156897548000009</v>
      </c>
      <c r="T68" s="72"/>
      <c r="U68" s="71">
        <v>752635</v>
      </c>
      <c r="V68" s="71">
        <v>1218</v>
      </c>
      <c r="W68" s="71">
        <v>86</v>
      </c>
      <c r="X68" s="71">
        <v>12898</v>
      </c>
      <c r="Y68" s="71">
        <v>14613</v>
      </c>
      <c r="Z68" s="71">
        <v>16303</v>
      </c>
      <c r="AA68" s="71">
        <v>5388</v>
      </c>
      <c r="AB68" s="71">
        <v>27420</v>
      </c>
      <c r="AC68" s="71">
        <v>311169.99999999994</v>
      </c>
      <c r="AD68" s="71">
        <v>4.6156897548000009</v>
      </c>
      <c r="AE68" s="72"/>
      <c r="AF68" s="71">
        <v>5964398.5663670329</v>
      </c>
      <c r="AG68" s="71">
        <v>1907796.5839353602</v>
      </c>
      <c r="AH68" s="71">
        <v>1037717.3644256921</v>
      </c>
      <c r="AI68" s="71">
        <v>78925088.047152683</v>
      </c>
      <c r="AJ68" s="71">
        <v>70614661.375736043</v>
      </c>
      <c r="AK68" s="71">
        <v>0</v>
      </c>
      <c r="AL68" s="71">
        <v>0</v>
      </c>
      <c r="AM68" s="71">
        <v>3599255.8036899562</v>
      </c>
      <c r="AN68" s="71">
        <v>0</v>
      </c>
      <c r="AO68" s="71">
        <v>0</v>
      </c>
      <c r="AP68" s="71">
        <v>162048917.74130678</v>
      </c>
      <c r="AQ68" s="72"/>
      <c r="AR68" s="71">
        <v>529</v>
      </c>
      <c r="AS68" s="71">
        <v>85</v>
      </c>
      <c r="AT68" s="71">
        <v>0</v>
      </c>
      <c r="AU68" s="71">
        <v>1</v>
      </c>
      <c r="AV68" s="71">
        <v>0</v>
      </c>
      <c r="AW68" s="71">
        <v>2</v>
      </c>
      <c r="AX68" s="71"/>
      <c r="AY68" s="72"/>
      <c r="AZ68" s="71">
        <v>2418.6000000000022</v>
      </c>
      <c r="BA68" s="71">
        <v>11742</v>
      </c>
      <c r="BB68" s="71">
        <v>0</v>
      </c>
      <c r="BC68" s="71">
        <v>282</v>
      </c>
      <c r="BD68" s="71">
        <v>0</v>
      </c>
      <c r="BE68" s="71">
        <v>19764</v>
      </c>
      <c r="BF68" s="71"/>
      <c r="BG68" s="72"/>
      <c r="BH68" s="71">
        <v>0</v>
      </c>
      <c r="BI68" s="71">
        <v>0</v>
      </c>
      <c r="BJ68" s="71">
        <v>0</v>
      </c>
      <c r="BK68" s="71">
        <v>0</v>
      </c>
      <c r="BL68" s="71">
        <v>3.3170000000000002</v>
      </c>
      <c r="BM68" s="71">
        <v>0</v>
      </c>
      <c r="BN68" s="72"/>
      <c r="BO68" s="71">
        <v>0</v>
      </c>
      <c r="BP68" s="71">
        <v>0</v>
      </c>
      <c r="BQ68" s="71">
        <v>0</v>
      </c>
      <c r="BR68" s="71">
        <v>0</v>
      </c>
      <c r="BS68" s="71">
        <v>1</v>
      </c>
      <c r="BT68" s="71">
        <v>0</v>
      </c>
      <c r="BU68"/>
      <c r="BV68" s="70">
        <v>3.3170000000000002</v>
      </c>
      <c r="BW68" s="70">
        <v>0</v>
      </c>
      <c r="BX68" s="70">
        <v>0</v>
      </c>
      <c r="BY68" s="70">
        <v>0</v>
      </c>
      <c r="BZ68" s="70">
        <v>0</v>
      </c>
      <c r="CA68" s="70">
        <v>0</v>
      </c>
      <c r="CB68" s="70">
        <v>0</v>
      </c>
      <c r="CC68" s="70">
        <v>0</v>
      </c>
      <c r="CD68" s="70">
        <v>0</v>
      </c>
    </row>
    <row r="69" spans="1:82">
      <c r="A69" s="70" t="s">
        <v>1722</v>
      </c>
      <c r="B69" s="70">
        <v>289</v>
      </c>
      <c r="C69" s="70">
        <v>19</v>
      </c>
      <c r="D69" s="70">
        <v>17</v>
      </c>
      <c r="E69" s="70">
        <v>2022</v>
      </c>
      <c r="F69" s="70" t="s">
        <v>161</v>
      </c>
      <c r="G69" s="70" t="s">
        <v>1703</v>
      </c>
      <c r="H69" s="70" t="s">
        <v>1704</v>
      </c>
      <c r="I69" s="148"/>
      <c r="J69" s="71">
        <v>19.979772451216888</v>
      </c>
      <c r="K69" s="71">
        <v>2.3189506968687352</v>
      </c>
      <c r="L69" s="71">
        <v>3.9206555143190944</v>
      </c>
      <c r="M69" s="71">
        <v>41.051530297715232</v>
      </c>
      <c r="N69" s="71">
        <v>39.441637361395053</v>
      </c>
      <c r="O69" s="71">
        <v>23.194235726769623</v>
      </c>
      <c r="P69" s="71">
        <v>24.682890814571884</v>
      </c>
      <c r="Q69" s="71">
        <v>1.5850116396607368</v>
      </c>
      <c r="R69" s="71">
        <v>1.950892597519956</v>
      </c>
      <c r="S69" s="71">
        <v>2.5793970354928</v>
      </c>
      <c r="T69" s="72"/>
      <c r="U69" s="71">
        <v>789786</v>
      </c>
      <c r="V69" s="71">
        <v>1218</v>
      </c>
      <c r="W69" s="71">
        <v>86</v>
      </c>
      <c r="X69" s="71">
        <v>12898</v>
      </c>
      <c r="Y69" s="71">
        <v>14540</v>
      </c>
      <c r="Z69" s="71">
        <v>16214</v>
      </c>
      <c r="AA69" s="71">
        <v>5393</v>
      </c>
      <c r="AB69" s="71">
        <v>26924</v>
      </c>
      <c r="AC69" s="71">
        <v>339713.49999999994</v>
      </c>
      <c r="AD69" s="71">
        <v>2.5793970354928</v>
      </c>
      <c r="AE69" s="72"/>
      <c r="AF69" s="71">
        <v>6165253.3679529093</v>
      </c>
      <c r="AG69" s="71">
        <v>1864362.4042885511</v>
      </c>
      <c r="AH69" s="71">
        <v>1123430.7848138257</v>
      </c>
      <c r="AI69" s="71">
        <v>76566284.618280143</v>
      </c>
      <c r="AJ69" s="71">
        <v>80991551.440779731</v>
      </c>
      <c r="AK69" s="71">
        <v>0</v>
      </c>
      <c r="AL69" s="71">
        <v>0</v>
      </c>
      <c r="AM69" s="71">
        <v>3476623.2746171793</v>
      </c>
      <c r="AN69" s="71">
        <v>0</v>
      </c>
      <c r="AO69" s="71">
        <v>0</v>
      </c>
      <c r="AP69" s="71">
        <v>170187505.89073232</v>
      </c>
      <c r="AQ69" s="72"/>
      <c r="AR69" s="71">
        <v>556</v>
      </c>
      <c r="AS69" s="71">
        <v>91</v>
      </c>
      <c r="AT69" s="71">
        <v>0</v>
      </c>
      <c r="AU69" s="71">
        <v>1</v>
      </c>
      <c r="AV69" s="71">
        <v>0</v>
      </c>
      <c r="AW69" s="71">
        <v>2</v>
      </c>
      <c r="AX69" s="71"/>
      <c r="AY69" s="72"/>
      <c r="AZ69" s="71">
        <v>2580.800000000002</v>
      </c>
      <c r="BA69" s="71">
        <v>11967.500000000002</v>
      </c>
      <c r="BB69" s="71">
        <v>0</v>
      </c>
      <c r="BC69" s="71">
        <v>282</v>
      </c>
      <c r="BD69" s="71">
        <v>0</v>
      </c>
      <c r="BE69" s="71">
        <v>19764</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1723</v>
      </c>
      <c r="B70" s="70">
        <v>289</v>
      </c>
      <c r="C70" s="70">
        <v>20</v>
      </c>
      <c r="D70" s="70">
        <v>17</v>
      </c>
      <c r="E70" s="70">
        <v>2023</v>
      </c>
      <c r="F70" s="70" t="s">
        <v>1539</v>
      </c>
      <c r="G70" s="70" t="s">
        <v>1703</v>
      </c>
      <c r="H70" s="70" t="s">
        <v>1704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570</v>
      </c>
      <c r="AS70" s="71">
        <v>91</v>
      </c>
      <c r="AT70" s="71">
        <v>0</v>
      </c>
      <c r="AU70" s="71">
        <v>1</v>
      </c>
      <c r="AV70" s="71">
        <v>0</v>
      </c>
      <c r="AW70" s="71">
        <v>2</v>
      </c>
      <c r="AX70" s="71"/>
      <c r="AY70" s="72"/>
      <c r="AZ70" s="71">
        <v>2661.6000000000026</v>
      </c>
      <c r="BA70" s="71">
        <v>11967.500000000002</v>
      </c>
      <c r="BB70" s="71">
        <v>0</v>
      </c>
      <c r="BC70" s="71">
        <v>282</v>
      </c>
      <c r="BD70" s="71">
        <v>0</v>
      </c>
      <c r="BE70" s="71">
        <v>19764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1724</v>
      </c>
      <c r="B71" s="70">
        <v>289</v>
      </c>
      <c r="C71" s="70">
        <v>21</v>
      </c>
      <c r="D71" s="70">
        <v>17</v>
      </c>
      <c r="E71" s="70">
        <v>2024</v>
      </c>
      <c r="F71" s="70" t="s">
        <v>1554</v>
      </c>
      <c r="G71" s="70" t="s">
        <v>1703</v>
      </c>
      <c r="H71" s="70" t="s">
        <v>1704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1725</v>
      </c>
      <c r="B72" s="70">
        <v>324</v>
      </c>
      <c r="C72" s="70">
        <v>1</v>
      </c>
      <c r="D72" s="70">
        <v>20</v>
      </c>
      <c r="E72" s="70">
        <v>1990</v>
      </c>
      <c r="F72" s="70" t="s">
        <v>787</v>
      </c>
      <c r="G72" s="70" t="s">
        <v>1726</v>
      </c>
      <c r="H72" s="70" t="s">
        <v>1727</v>
      </c>
      <c r="I72" s="148"/>
      <c r="J72" s="71">
        <v>318.96849332764032</v>
      </c>
      <c r="K72" s="71">
        <v>2.985296806594758</v>
      </c>
      <c r="L72" s="71">
        <v>10.361095426041629</v>
      </c>
      <c r="M72" s="71">
        <v>22.25475220646506</v>
      </c>
      <c r="N72" s="71">
        <v>32.813415334357977</v>
      </c>
      <c r="O72" s="71">
        <v>27.794006768922291</v>
      </c>
      <c r="P72" s="71">
        <v>25.880201400984109</v>
      </c>
      <c r="Q72" s="71">
        <v>2.1753311995883799</v>
      </c>
      <c r="R72" s="71">
        <v>0</v>
      </c>
      <c r="S72" s="71">
        <v>2.1204524813891421</v>
      </c>
      <c r="T72" s="72"/>
      <c r="U72" s="71">
        <v>13458301</v>
      </c>
      <c r="V72" s="71">
        <v>1056</v>
      </c>
      <c r="W72" s="71">
        <v>110</v>
      </c>
      <c r="X72" s="71">
        <v>7958</v>
      </c>
      <c r="Y72" s="71">
        <v>10822</v>
      </c>
      <c r="Z72" s="71">
        <v>11432</v>
      </c>
      <c r="AA72" s="71">
        <v>6284</v>
      </c>
      <c r="AB72" s="71">
        <v>35320</v>
      </c>
      <c r="AC72" s="71">
        <v>0</v>
      </c>
      <c r="AD72" s="71">
        <v>2.1204524813891421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1728</v>
      </c>
      <c r="B73" s="70">
        <v>325</v>
      </c>
      <c r="C73" s="70">
        <v>2</v>
      </c>
      <c r="D73" s="70">
        <v>20</v>
      </c>
      <c r="E73" s="70">
        <v>2005</v>
      </c>
      <c r="F73" s="70" t="s">
        <v>789</v>
      </c>
      <c r="G73" s="70" t="s">
        <v>1726</v>
      </c>
      <c r="H73" s="70" t="s">
        <v>1727</v>
      </c>
      <c r="I73" s="148"/>
      <c r="J73" s="71">
        <v>239.19827864845089</v>
      </c>
      <c r="K73" s="71">
        <v>1.7828449578033121</v>
      </c>
      <c r="L73" s="71">
        <v>1.752383569468497</v>
      </c>
      <c r="M73" s="71">
        <v>39.883154523718993</v>
      </c>
      <c r="N73" s="71">
        <v>46.405978608535023</v>
      </c>
      <c r="O73" s="71">
        <v>39.74443097239655</v>
      </c>
      <c r="P73" s="71">
        <v>26.450770052260001</v>
      </c>
      <c r="Q73" s="71">
        <v>1.97910864898144</v>
      </c>
      <c r="R73" s="71">
        <v>0</v>
      </c>
      <c r="S73" s="71">
        <v>0</v>
      </c>
      <c r="T73" s="72"/>
      <c r="U73" s="71">
        <v>10559192</v>
      </c>
      <c r="V73" s="71">
        <v>809</v>
      </c>
      <c r="W73" s="71">
        <v>21</v>
      </c>
      <c r="X73" s="71">
        <v>6708</v>
      </c>
      <c r="Y73" s="71">
        <v>12531</v>
      </c>
      <c r="Z73" s="71">
        <v>18917</v>
      </c>
      <c r="AA73" s="71">
        <v>5260</v>
      </c>
      <c r="AB73" s="71">
        <v>33593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1729</v>
      </c>
      <c r="B74" s="70">
        <v>326</v>
      </c>
      <c r="C74" s="70">
        <v>3</v>
      </c>
      <c r="D74" s="70">
        <v>20</v>
      </c>
      <c r="E74" s="70">
        <v>2006</v>
      </c>
      <c r="F74" s="70" t="s">
        <v>790</v>
      </c>
      <c r="G74" s="70" t="s">
        <v>1726</v>
      </c>
      <c r="H74" s="70" t="s">
        <v>1727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1730</v>
      </c>
      <c r="B75" s="70">
        <v>327</v>
      </c>
      <c r="C75" s="70">
        <v>4</v>
      </c>
      <c r="D75" s="70">
        <v>20</v>
      </c>
      <c r="E75" s="70">
        <v>2007</v>
      </c>
      <c r="F75" s="70" t="s">
        <v>791</v>
      </c>
      <c r="G75" s="70" t="s">
        <v>1726</v>
      </c>
      <c r="H75" s="70" t="s">
        <v>1727</v>
      </c>
      <c r="I75" s="148"/>
      <c r="J75" s="71">
        <v>264.86523284246567</v>
      </c>
      <c r="K75" s="71">
        <v>1.7069775561858671</v>
      </c>
      <c r="L75" s="71">
        <v>4.3489723462092291</v>
      </c>
      <c r="M75" s="71">
        <v>37.775377187830401</v>
      </c>
      <c r="N75" s="71">
        <v>47.466587142186143</v>
      </c>
      <c r="O75" s="71">
        <v>38.513209050326822</v>
      </c>
      <c r="P75" s="71">
        <v>25.94613366618033</v>
      </c>
      <c r="Q75" s="71">
        <v>2.0367333142181399</v>
      </c>
      <c r="R75" s="71">
        <v>0</v>
      </c>
      <c r="S75" s="71">
        <v>0</v>
      </c>
      <c r="T75" s="72"/>
      <c r="U75" s="71">
        <v>13002087</v>
      </c>
      <c r="V75" s="71">
        <v>721</v>
      </c>
      <c r="W75" s="71">
        <v>51</v>
      </c>
      <c r="X75" s="71">
        <v>7679</v>
      </c>
      <c r="Y75" s="71">
        <v>12593</v>
      </c>
      <c r="Z75" s="71">
        <v>19056</v>
      </c>
      <c r="AA75" s="71">
        <v>5081</v>
      </c>
      <c r="AB75" s="71">
        <v>32743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1731</v>
      </c>
      <c r="B76" s="70">
        <v>328</v>
      </c>
      <c r="C76" s="70">
        <v>5</v>
      </c>
      <c r="D76" s="70">
        <v>20</v>
      </c>
      <c r="E76" s="70">
        <v>2008</v>
      </c>
      <c r="F76" s="70" t="s">
        <v>792</v>
      </c>
      <c r="G76" s="70" t="s">
        <v>1726</v>
      </c>
      <c r="H76" s="70" t="s">
        <v>1727</v>
      </c>
      <c r="I76" s="148"/>
      <c r="J76" s="71">
        <v>254.03086324882631</v>
      </c>
      <c r="K76" s="71">
        <v>1.280995367555583</v>
      </c>
      <c r="L76" s="71">
        <v>3.8867456622098921</v>
      </c>
      <c r="M76" s="71">
        <v>38.954899500222147</v>
      </c>
      <c r="N76" s="71">
        <v>46.230861986337288</v>
      </c>
      <c r="O76" s="71">
        <v>37.283446529953551</v>
      </c>
      <c r="P76" s="71">
        <v>25.023944891968789</v>
      </c>
      <c r="Q76" s="71">
        <v>1.9795414431941201</v>
      </c>
      <c r="R76" s="71">
        <v>0</v>
      </c>
      <c r="S76" s="71">
        <v>0</v>
      </c>
      <c r="T76" s="72"/>
      <c r="U76" s="71">
        <v>13072076</v>
      </c>
      <c r="V76" s="71">
        <v>721</v>
      </c>
      <c r="W76" s="71">
        <v>51</v>
      </c>
      <c r="X76" s="71">
        <v>7679</v>
      </c>
      <c r="Y76" s="71">
        <v>12611</v>
      </c>
      <c r="Z76" s="71">
        <v>19095</v>
      </c>
      <c r="AA76" s="71">
        <v>4906</v>
      </c>
      <c r="AB76" s="71">
        <v>32347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1732</v>
      </c>
      <c r="B77" s="70">
        <v>329</v>
      </c>
      <c r="C77" s="70">
        <v>6</v>
      </c>
      <c r="D77" s="70">
        <v>20</v>
      </c>
      <c r="E77" s="70">
        <v>2009</v>
      </c>
      <c r="F77" s="70" t="s">
        <v>176</v>
      </c>
      <c r="G77" s="70" t="s">
        <v>1726</v>
      </c>
      <c r="H77" s="70" t="s">
        <v>1727</v>
      </c>
      <c r="I77" s="148"/>
      <c r="J77" s="71">
        <v>232.4670259532765</v>
      </c>
      <c r="K77" s="71">
        <v>0.99935657119691712</v>
      </c>
      <c r="L77" s="71">
        <v>4.3603693199158782</v>
      </c>
      <c r="M77" s="71">
        <v>39.703412529644282</v>
      </c>
      <c r="N77" s="71">
        <v>40.036490823941243</v>
      </c>
      <c r="O77" s="71">
        <v>38.008054773350388</v>
      </c>
      <c r="P77" s="71">
        <v>23.893309128124478</v>
      </c>
      <c r="Q77" s="71">
        <v>1.8654571700526601</v>
      </c>
      <c r="R77" s="71">
        <v>0</v>
      </c>
      <c r="S77" s="71">
        <v>0</v>
      </c>
      <c r="T77" s="72"/>
      <c r="U77" s="71">
        <v>10439435</v>
      </c>
      <c r="V77" s="71">
        <v>619</v>
      </c>
      <c r="W77" s="71">
        <v>89</v>
      </c>
      <c r="X77" s="71">
        <v>8478</v>
      </c>
      <c r="Y77" s="71">
        <v>12653</v>
      </c>
      <c r="Z77" s="71">
        <v>19214</v>
      </c>
      <c r="AA77" s="71">
        <v>4809</v>
      </c>
      <c r="AB77" s="71">
        <v>31999</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96.789000000000001</v>
      </c>
      <c r="BK77" s="71">
        <v>0</v>
      </c>
      <c r="BL77" s="71">
        <v>0</v>
      </c>
      <c r="BM77" s="71">
        <v>0</v>
      </c>
      <c r="BN77" s="72"/>
      <c r="BO77" s="71">
        <v>0</v>
      </c>
      <c r="BP77" s="71">
        <v>0</v>
      </c>
      <c r="BQ77" s="71">
        <v>6</v>
      </c>
      <c r="BR77" s="71">
        <v>0</v>
      </c>
      <c r="BS77" s="71">
        <v>0</v>
      </c>
      <c r="BT77" s="71">
        <v>0</v>
      </c>
      <c r="BU77"/>
      <c r="BV77" s="70">
        <v>96.789000000000001</v>
      </c>
      <c r="BW77" s="70">
        <v>0</v>
      </c>
      <c r="BX77" s="70">
        <v>0</v>
      </c>
      <c r="BY77" s="70">
        <v>0</v>
      </c>
      <c r="BZ77" s="70">
        <v>0</v>
      </c>
      <c r="CA77" s="70">
        <v>0</v>
      </c>
      <c r="CB77" s="70">
        <v>0</v>
      </c>
      <c r="CC77" s="70">
        <v>0</v>
      </c>
      <c r="CD77" s="70">
        <v>0</v>
      </c>
    </row>
    <row r="78" spans="1:82">
      <c r="A78" s="70" t="s">
        <v>1733</v>
      </c>
      <c r="B78" s="70">
        <v>330</v>
      </c>
      <c r="C78" s="70">
        <v>7</v>
      </c>
      <c r="D78" s="70">
        <v>20</v>
      </c>
      <c r="E78" s="70">
        <v>2010</v>
      </c>
      <c r="F78" s="70" t="s">
        <v>177</v>
      </c>
      <c r="G78" s="70" t="s">
        <v>1726</v>
      </c>
      <c r="H78" s="70" t="s">
        <v>1727</v>
      </c>
      <c r="I78" s="148"/>
      <c r="J78" s="71">
        <v>251.3863769176038</v>
      </c>
      <c r="K78" s="71">
        <v>1.070123461837915</v>
      </c>
      <c r="L78" s="71">
        <v>4.1877013899598996</v>
      </c>
      <c r="M78" s="71">
        <v>37.984102686956739</v>
      </c>
      <c r="N78" s="71">
        <v>44.782981692369802</v>
      </c>
      <c r="O78" s="71">
        <v>38.068535176623257</v>
      </c>
      <c r="P78" s="71">
        <v>23.883619486287429</v>
      </c>
      <c r="Q78" s="71">
        <v>1.9270742544179</v>
      </c>
      <c r="R78" s="71">
        <v>0</v>
      </c>
      <c r="S78" s="71">
        <v>0</v>
      </c>
      <c r="T78" s="72"/>
      <c r="U78" s="71">
        <v>12330487</v>
      </c>
      <c r="V78" s="71">
        <v>619</v>
      </c>
      <c r="W78" s="71">
        <v>89</v>
      </c>
      <c r="X78" s="71">
        <v>8478</v>
      </c>
      <c r="Y78" s="71">
        <v>12721</v>
      </c>
      <c r="Z78" s="71">
        <v>19334</v>
      </c>
      <c r="AA78" s="71">
        <v>4687</v>
      </c>
      <c r="AB78" s="71">
        <v>31675</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123.574</v>
      </c>
      <c r="BK78" s="71">
        <v>0</v>
      </c>
      <c r="BL78" s="71">
        <v>0</v>
      </c>
      <c r="BM78" s="71">
        <v>0</v>
      </c>
      <c r="BN78" s="72"/>
      <c r="BO78" s="71">
        <v>0</v>
      </c>
      <c r="BP78" s="71">
        <v>0</v>
      </c>
      <c r="BQ78" s="71">
        <v>7</v>
      </c>
      <c r="BR78" s="71">
        <v>0</v>
      </c>
      <c r="BS78" s="71">
        <v>0</v>
      </c>
      <c r="BT78" s="71">
        <v>0</v>
      </c>
      <c r="BU78"/>
      <c r="BV78" s="70">
        <v>116.343</v>
      </c>
      <c r="BW78" s="70">
        <v>0</v>
      </c>
      <c r="BX78" s="70">
        <v>0</v>
      </c>
      <c r="BY78" s="70">
        <v>0</v>
      </c>
      <c r="BZ78" s="70">
        <v>7.2309999999999999</v>
      </c>
      <c r="CA78" s="70">
        <v>0</v>
      </c>
      <c r="CB78" s="70">
        <v>0</v>
      </c>
      <c r="CC78" s="70">
        <v>0</v>
      </c>
      <c r="CD78" s="70">
        <v>0</v>
      </c>
    </row>
    <row r="79" spans="1:82">
      <c r="A79" s="70" t="s">
        <v>1734</v>
      </c>
      <c r="B79" s="70">
        <v>331</v>
      </c>
      <c r="C79" s="70">
        <v>8</v>
      </c>
      <c r="D79" s="70">
        <v>20</v>
      </c>
      <c r="E79" s="70">
        <v>2011</v>
      </c>
      <c r="F79" s="70" t="s">
        <v>178</v>
      </c>
      <c r="G79" s="70" t="s">
        <v>1726</v>
      </c>
      <c r="H79" s="70" t="s">
        <v>1727</v>
      </c>
      <c r="I79" s="148"/>
      <c r="J79" s="71">
        <v>247.253044987111</v>
      </c>
      <c r="K79" s="71">
        <v>1.536731850432183</v>
      </c>
      <c r="L79" s="71">
        <v>4.4619045969995916</v>
      </c>
      <c r="M79" s="71">
        <v>46.243511838285393</v>
      </c>
      <c r="N79" s="71">
        <v>47.678212001331673</v>
      </c>
      <c r="O79" s="71">
        <v>37.700393865221322</v>
      </c>
      <c r="P79" s="71">
        <v>23.099400721885807</v>
      </c>
      <c r="Q79" s="71">
        <v>2.1912079532770199</v>
      </c>
      <c r="R79" s="71">
        <v>0</v>
      </c>
      <c r="S79" s="71">
        <v>0</v>
      </c>
      <c r="T79" s="72"/>
      <c r="U79" s="71">
        <v>11249003</v>
      </c>
      <c r="V79" s="71">
        <v>619</v>
      </c>
      <c r="W79" s="71">
        <v>89</v>
      </c>
      <c r="X79" s="71">
        <v>8478</v>
      </c>
      <c r="Y79" s="71">
        <v>12669</v>
      </c>
      <c r="Z79" s="71">
        <v>19563</v>
      </c>
      <c r="AA79" s="71">
        <v>4668</v>
      </c>
      <c r="AB79" s="71">
        <v>31224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116.07599999999999</v>
      </c>
      <c r="BK79" s="71">
        <v>0</v>
      </c>
      <c r="BL79" s="71">
        <v>0</v>
      </c>
      <c r="BM79" s="71">
        <v>0</v>
      </c>
      <c r="BN79" s="72"/>
      <c r="BO79" s="71">
        <v>0</v>
      </c>
      <c r="BP79" s="71">
        <v>0</v>
      </c>
      <c r="BQ79" s="71">
        <v>7</v>
      </c>
      <c r="BR79" s="71">
        <v>0</v>
      </c>
      <c r="BS79" s="71">
        <v>0</v>
      </c>
      <c r="BT79" s="71">
        <v>0</v>
      </c>
      <c r="BU79"/>
      <c r="BV79" s="70">
        <v>109.376</v>
      </c>
      <c r="BW79" s="70">
        <v>0</v>
      </c>
      <c r="BX79" s="70">
        <v>0</v>
      </c>
      <c r="BY79" s="70">
        <v>0</v>
      </c>
      <c r="BZ79" s="70">
        <v>6.7</v>
      </c>
      <c r="CA79" s="70">
        <v>0</v>
      </c>
      <c r="CB79" s="70">
        <v>0</v>
      </c>
      <c r="CC79" s="70">
        <v>0</v>
      </c>
      <c r="CD79" s="70">
        <v>0</v>
      </c>
    </row>
    <row r="80" spans="1:82">
      <c r="A80" s="70" t="s">
        <v>1735</v>
      </c>
      <c r="B80" s="70">
        <v>332</v>
      </c>
      <c r="C80" s="70">
        <v>9</v>
      </c>
      <c r="D80" s="70">
        <v>20</v>
      </c>
      <c r="E80" s="70">
        <v>2012</v>
      </c>
      <c r="F80" s="70" t="s">
        <v>179</v>
      </c>
      <c r="G80" s="70" t="s">
        <v>1726</v>
      </c>
      <c r="H80" s="70" t="s">
        <v>1727</v>
      </c>
      <c r="I80" s="148"/>
      <c r="J80" s="71">
        <v>243.29913281526751</v>
      </c>
      <c r="K80" s="71">
        <v>1.4561390476511911</v>
      </c>
      <c r="L80" s="71">
        <v>4.4708334353584496</v>
      </c>
      <c r="M80" s="71">
        <v>50.554207050925278</v>
      </c>
      <c r="N80" s="71">
        <v>52.657091152307871</v>
      </c>
      <c r="O80" s="71">
        <v>38.042319187677322</v>
      </c>
      <c r="P80" s="71">
        <v>23.061620053154972</v>
      </c>
      <c r="Q80" s="71">
        <v>2.3660640675825899</v>
      </c>
      <c r="R80" s="71">
        <v>0</v>
      </c>
      <c r="S80" s="71">
        <v>0</v>
      </c>
      <c r="T80" s="72"/>
      <c r="U80" s="71">
        <v>10857995</v>
      </c>
      <c r="V80" s="71">
        <v>619</v>
      </c>
      <c r="W80" s="71">
        <v>89</v>
      </c>
      <c r="X80" s="71">
        <v>8478</v>
      </c>
      <c r="Y80" s="71">
        <v>12813</v>
      </c>
      <c r="Z80" s="71">
        <v>19897</v>
      </c>
      <c r="AA80" s="71">
        <v>4634</v>
      </c>
      <c r="AB80" s="71">
        <v>31032</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110.36199999999999</v>
      </c>
      <c r="BK80" s="71">
        <v>0</v>
      </c>
      <c r="BL80" s="71">
        <v>0</v>
      </c>
      <c r="BM80" s="71">
        <v>0</v>
      </c>
      <c r="BN80" s="72"/>
      <c r="BO80" s="71">
        <v>0</v>
      </c>
      <c r="BP80" s="71">
        <v>0</v>
      </c>
      <c r="BQ80" s="71">
        <v>9</v>
      </c>
      <c r="BR80" s="71">
        <v>0</v>
      </c>
      <c r="BS80" s="71">
        <v>0</v>
      </c>
      <c r="BT80" s="71">
        <v>0</v>
      </c>
      <c r="BU80"/>
      <c r="BV80" s="70">
        <v>102.702</v>
      </c>
      <c r="BW80" s="70">
        <v>0</v>
      </c>
      <c r="BX80" s="70">
        <v>0</v>
      </c>
      <c r="BY80" s="70">
        <v>0</v>
      </c>
      <c r="BZ80" s="70">
        <v>7.66</v>
      </c>
      <c r="CA80" s="70">
        <v>0</v>
      </c>
      <c r="CB80" s="70">
        <v>0</v>
      </c>
      <c r="CC80" s="70">
        <v>0</v>
      </c>
      <c r="CD80" s="70">
        <v>0</v>
      </c>
    </row>
    <row r="81" spans="1:82">
      <c r="A81" s="70" t="s">
        <v>1736</v>
      </c>
      <c r="B81" s="70">
        <v>333</v>
      </c>
      <c r="C81" s="70">
        <v>10</v>
      </c>
      <c r="D81" s="70">
        <v>20</v>
      </c>
      <c r="E81" s="70">
        <v>2013</v>
      </c>
      <c r="F81" s="70" t="s">
        <v>180</v>
      </c>
      <c r="G81" s="70" t="s">
        <v>1726</v>
      </c>
      <c r="H81" s="70" t="s">
        <v>1727</v>
      </c>
      <c r="I81" s="148"/>
      <c r="J81" s="71">
        <v>261.39046582353791</v>
      </c>
      <c r="K81" s="71">
        <v>1.2982861033472941</v>
      </c>
      <c r="L81" s="71">
        <v>4.2900064256940409</v>
      </c>
      <c r="M81" s="71">
        <v>49.340782199932171</v>
      </c>
      <c r="N81" s="71">
        <v>52.232556284291917</v>
      </c>
      <c r="O81" s="71">
        <v>36.850162477201806</v>
      </c>
      <c r="P81" s="71">
        <v>22.838803841724875</v>
      </c>
      <c r="Q81" s="71">
        <v>2.38369105238541</v>
      </c>
      <c r="R81" s="71">
        <v>0</v>
      </c>
      <c r="S81" s="71">
        <v>0</v>
      </c>
      <c r="T81" s="72"/>
      <c r="U81" s="71">
        <v>10931238</v>
      </c>
      <c r="V81" s="71">
        <v>619</v>
      </c>
      <c r="W81" s="71">
        <v>89</v>
      </c>
      <c r="X81" s="71">
        <v>8478</v>
      </c>
      <c r="Y81" s="71">
        <v>12859</v>
      </c>
      <c r="Z81" s="71">
        <v>20134</v>
      </c>
      <c r="AA81" s="71">
        <v>4572</v>
      </c>
      <c r="AB81" s="71">
        <v>30815</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141.249</v>
      </c>
      <c r="BK81" s="71">
        <v>0</v>
      </c>
      <c r="BL81" s="71">
        <v>5.8339999999999996</v>
      </c>
      <c r="BM81" s="71">
        <v>0</v>
      </c>
      <c r="BN81" s="72"/>
      <c r="BO81" s="71">
        <v>0</v>
      </c>
      <c r="BP81" s="71">
        <v>0</v>
      </c>
      <c r="BQ81" s="71">
        <v>9</v>
      </c>
      <c r="BR81" s="71">
        <v>0</v>
      </c>
      <c r="BS81" s="71">
        <v>1</v>
      </c>
      <c r="BT81" s="71">
        <v>0</v>
      </c>
      <c r="BU81"/>
      <c r="BV81" s="70">
        <v>138.68600000000001</v>
      </c>
      <c r="BW81" s="70">
        <v>0</v>
      </c>
      <c r="BX81" s="70">
        <v>0</v>
      </c>
      <c r="BY81" s="70">
        <v>0</v>
      </c>
      <c r="BZ81" s="70">
        <v>8.3970000000000002</v>
      </c>
      <c r="CA81" s="70">
        <v>0</v>
      </c>
      <c r="CB81" s="70">
        <v>0</v>
      </c>
      <c r="CC81" s="70">
        <v>0</v>
      </c>
      <c r="CD81" s="70">
        <v>0</v>
      </c>
    </row>
    <row r="82" spans="1:82">
      <c r="A82" s="70" t="s">
        <v>1737</v>
      </c>
      <c r="B82" s="70">
        <v>334</v>
      </c>
      <c r="C82" s="70">
        <v>11</v>
      </c>
      <c r="D82" s="70">
        <v>20</v>
      </c>
      <c r="E82" s="70">
        <v>2014</v>
      </c>
      <c r="F82" s="70" t="s">
        <v>181</v>
      </c>
      <c r="G82" s="70" t="s">
        <v>1726</v>
      </c>
      <c r="H82" s="70" t="s">
        <v>1727</v>
      </c>
      <c r="I82" s="148"/>
      <c r="J82" s="71">
        <v>247.521068401261</v>
      </c>
      <c r="K82" s="71">
        <v>1.3203333133849819</v>
      </c>
      <c r="L82" s="71">
        <v>4.4958684956056967</v>
      </c>
      <c r="M82" s="71">
        <v>47.056256642067403</v>
      </c>
      <c r="N82" s="71">
        <v>50.631954096038797</v>
      </c>
      <c r="O82" s="71">
        <v>35.15136059034014</v>
      </c>
      <c r="P82" s="71">
        <v>22.917345823476463</v>
      </c>
      <c r="Q82" s="71">
        <v>2.2577679234918899</v>
      </c>
      <c r="R82" s="71">
        <v>0</v>
      </c>
      <c r="S82" s="71">
        <v>0</v>
      </c>
      <c r="T82" s="72"/>
      <c r="U82" s="71">
        <v>11505980</v>
      </c>
      <c r="V82" s="71">
        <v>545</v>
      </c>
      <c r="W82" s="71">
        <v>79</v>
      </c>
      <c r="X82" s="71">
        <v>8347</v>
      </c>
      <c r="Y82" s="71">
        <v>12837</v>
      </c>
      <c r="Z82" s="71">
        <v>20228</v>
      </c>
      <c r="AA82" s="71">
        <v>4564</v>
      </c>
      <c r="AB82" s="71">
        <v>30421</v>
      </c>
      <c r="AC82" s="71">
        <v>0</v>
      </c>
      <c r="AD82" s="71">
        <v>0</v>
      </c>
      <c r="AE82" s="72"/>
      <c r="AF82" s="71"/>
      <c r="AG82" s="71"/>
      <c r="AH82" s="71"/>
      <c r="AI82" s="71"/>
      <c r="AJ82" s="71"/>
      <c r="AK82" s="71"/>
      <c r="AL82" s="71"/>
      <c r="AM82" s="71"/>
      <c r="AN82" s="71"/>
      <c r="AO82" s="71"/>
      <c r="AP82" s="71"/>
      <c r="AQ82" s="72"/>
      <c r="AR82" s="71">
        <v>512</v>
      </c>
      <c r="AS82" s="71">
        <v>45</v>
      </c>
      <c r="AT82" s="71">
        <v>0</v>
      </c>
      <c r="AU82" s="71">
        <v>0</v>
      </c>
      <c r="AV82" s="71">
        <v>0</v>
      </c>
      <c r="AW82" s="71">
        <v>0</v>
      </c>
      <c r="AX82" s="71"/>
      <c r="AY82" s="72"/>
      <c r="AZ82" s="71">
        <v>2069.8000000000002</v>
      </c>
      <c r="BA82" s="71">
        <v>4555.7</v>
      </c>
      <c r="BB82" s="71">
        <v>0</v>
      </c>
      <c r="BC82" s="71">
        <v>0</v>
      </c>
      <c r="BD82" s="71">
        <v>0</v>
      </c>
      <c r="BE82" s="71">
        <v>0</v>
      </c>
      <c r="BF82" s="71"/>
      <c r="BG82" s="72"/>
      <c r="BH82" s="71">
        <v>0</v>
      </c>
      <c r="BI82" s="71">
        <v>0</v>
      </c>
      <c r="BJ82" s="71">
        <v>126.682</v>
      </c>
      <c r="BK82" s="71">
        <v>0</v>
      </c>
      <c r="BL82" s="71">
        <v>5.7770000000000001</v>
      </c>
      <c r="BM82" s="71">
        <v>0</v>
      </c>
      <c r="BN82" s="72"/>
      <c r="BO82" s="71">
        <v>0</v>
      </c>
      <c r="BP82" s="71">
        <v>0</v>
      </c>
      <c r="BQ82" s="71">
        <v>8</v>
      </c>
      <c r="BR82" s="71">
        <v>0</v>
      </c>
      <c r="BS82" s="71">
        <v>1</v>
      </c>
      <c r="BT82" s="71">
        <v>0</v>
      </c>
      <c r="BU82"/>
      <c r="BV82" s="70">
        <v>132.459</v>
      </c>
      <c r="BW82" s="70">
        <v>0</v>
      </c>
      <c r="BX82" s="70">
        <v>0</v>
      </c>
      <c r="BY82" s="70">
        <v>0</v>
      </c>
      <c r="BZ82" s="70">
        <v>0</v>
      </c>
      <c r="CA82" s="70">
        <v>0</v>
      </c>
      <c r="CB82" s="70">
        <v>0</v>
      </c>
      <c r="CC82" s="70">
        <v>0</v>
      </c>
      <c r="CD82" s="70">
        <v>0</v>
      </c>
    </row>
    <row r="83" spans="1:82">
      <c r="A83" s="70" t="s">
        <v>1738</v>
      </c>
      <c r="B83" s="70">
        <v>335</v>
      </c>
      <c r="C83" s="70">
        <v>12</v>
      </c>
      <c r="D83" s="70">
        <v>20</v>
      </c>
      <c r="E83" s="70">
        <v>2015</v>
      </c>
      <c r="F83" s="70" t="s">
        <v>182</v>
      </c>
      <c r="G83" s="1064" t="s">
        <v>1726</v>
      </c>
      <c r="H83" s="70" t="s">
        <v>1727</v>
      </c>
      <c r="I83" s="148"/>
      <c r="J83" s="71">
        <v>241.30099402743619</v>
      </c>
      <c r="K83" s="71">
        <v>1.2633109762257231</v>
      </c>
      <c r="L83" s="71">
        <v>4.5272193844623816</v>
      </c>
      <c r="M83" s="71">
        <v>52.358988767432479</v>
      </c>
      <c r="N83" s="71">
        <v>47.672590371982849</v>
      </c>
      <c r="O83" s="71">
        <v>34.900629965520977</v>
      </c>
      <c r="P83" s="71">
        <v>22.664085870971711</v>
      </c>
      <c r="Q83" s="71">
        <v>2.17962192558557</v>
      </c>
      <c r="R83" s="71">
        <v>0</v>
      </c>
      <c r="S83" s="71">
        <v>0</v>
      </c>
      <c r="T83" s="72"/>
      <c r="U83" s="71">
        <v>12532410</v>
      </c>
      <c r="V83" s="71">
        <v>545</v>
      </c>
      <c r="W83" s="71">
        <v>79</v>
      </c>
      <c r="X83" s="71">
        <v>8347</v>
      </c>
      <c r="Y83" s="71">
        <v>12815</v>
      </c>
      <c r="Z83" s="71">
        <v>20277</v>
      </c>
      <c r="AA83" s="71">
        <v>4510</v>
      </c>
      <c r="AB83" s="71">
        <v>30000</v>
      </c>
      <c r="AC83" s="71">
        <v>0</v>
      </c>
      <c r="AD83" s="71">
        <v>0</v>
      </c>
      <c r="AE83" s="72"/>
      <c r="AF83" s="71">
        <v>135413097.403384</v>
      </c>
      <c r="AG83" s="71">
        <v>989720.71107197891</v>
      </c>
      <c r="AH83" s="71">
        <v>866536.88029229548</v>
      </c>
      <c r="AI83" s="71">
        <v>64018724.899637528</v>
      </c>
      <c r="AJ83" s="71">
        <v>70257000.353995785</v>
      </c>
      <c r="AK83" s="71">
        <v>0</v>
      </c>
      <c r="AL83" s="71">
        <v>0</v>
      </c>
      <c r="AM83" s="71">
        <v>4111374.1547331312</v>
      </c>
      <c r="AN83" s="71">
        <v>0</v>
      </c>
      <c r="AO83" s="71">
        <v>0</v>
      </c>
      <c r="AP83" s="71">
        <v>275656454.40311468</v>
      </c>
      <c r="AQ83" s="72"/>
      <c r="AR83" s="71">
        <v>579</v>
      </c>
      <c r="AS83" s="71">
        <v>68</v>
      </c>
      <c r="AT83" s="71">
        <v>0</v>
      </c>
      <c r="AU83" s="71">
        <v>1</v>
      </c>
      <c r="AV83" s="71">
        <v>0</v>
      </c>
      <c r="AW83" s="71">
        <v>0</v>
      </c>
      <c r="AX83" s="71"/>
      <c r="AY83" s="72"/>
      <c r="AZ83" s="71">
        <v>2365.6</v>
      </c>
      <c r="BA83" s="71">
        <v>14872.2</v>
      </c>
      <c r="BB83" s="71">
        <v>0</v>
      </c>
      <c r="BC83" s="71">
        <v>765</v>
      </c>
      <c r="BD83" s="71">
        <v>0</v>
      </c>
      <c r="BE83" s="71">
        <v>0</v>
      </c>
      <c r="BF83" s="71"/>
      <c r="BG83" s="72"/>
      <c r="BH83" s="71">
        <v>0</v>
      </c>
      <c r="BI83" s="71">
        <v>0</v>
      </c>
      <c r="BJ83" s="71">
        <v>132.59100000000001</v>
      </c>
      <c r="BK83" s="71">
        <v>0</v>
      </c>
      <c r="BL83" s="71">
        <v>5.2130000000000001</v>
      </c>
      <c r="BM83" s="71">
        <v>0</v>
      </c>
      <c r="BN83" s="72"/>
      <c r="BO83" s="71">
        <v>0</v>
      </c>
      <c r="BP83" s="71">
        <v>0</v>
      </c>
      <c r="BQ83" s="71">
        <v>9</v>
      </c>
      <c r="BR83" s="71">
        <v>0</v>
      </c>
      <c r="BS83" s="71">
        <v>1</v>
      </c>
      <c r="BT83" s="71">
        <v>0</v>
      </c>
      <c r="BU83"/>
      <c r="BV83" s="70">
        <v>133.68799999999999</v>
      </c>
      <c r="BW83" s="70">
        <v>0</v>
      </c>
      <c r="BX83" s="70">
        <v>0</v>
      </c>
      <c r="BY83" s="70">
        <v>0.61899999999999999</v>
      </c>
      <c r="BZ83" s="70">
        <v>3.4969999999999999</v>
      </c>
      <c r="CA83" s="70">
        <v>0</v>
      </c>
      <c r="CB83" s="70">
        <v>0</v>
      </c>
      <c r="CC83" s="70">
        <v>0</v>
      </c>
      <c r="CD83" s="70">
        <v>0</v>
      </c>
    </row>
    <row r="84" spans="1:82">
      <c r="A84" s="70" t="s">
        <v>1739</v>
      </c>
      <c r="B84" s="70">
        <v>336</v>
      </c>
      <c r="C84" s="70">
        <v>13</v>
      </c>
      <c r="D84" s="70">
        <v>20</v>
      </c>
      <c r="E84" s="70">
        <v>2016</v>
      </c>
      <c r="F84" s="70" t="s">
        <v>155</v>
      </c>
      <c r="G84" s="1064" t="s">
        <v>1726</v>
      </c>
      <c r="H84" s="70" t="s">
        <v>1727</v>
      </c>
      <c r="I84" s="148"/>
      <c r="J84" s="71">
        <v>255.1102337555449</v>
      </c>
      <c r="K84" s="71">
        <v>1.1736175895400414</v>
      </c>
      <c r="L84" s="71">
        <v>4.495355903921598</v>
      </c>
      <c r="M84" s="71">
        <v>38.299248565896832</v>
      </c>
      <c r="N84" s="71">
        <v>41.923976092328324</v>
      </c>
      <c r="O84" s="71">
        <v>34.560129116926234</v>
      </c>
      <c r="P84" s="71">
        <v>22.04888013676754</v>
      </c>
      <c r="Q84" s="71">
        <v>2.0941689937633741</v>
      </c>
      <c r="R84" s="71">
        <v>0</v>
      </c>
      <c r="S84" s="71">
        <v>0</v>
      </c>
      <c r="T84" s="72"/>
      <c r="U84" s="71">
        <v>11939553</v>
      </c>
      <c r="V84" s="71">
        <v>545</v>
      </c>
      <c r="W84" s="71">
        <v>79</v>
      </c>
      <c r="X84" s="71">
        <v>8347</v>
      </c>
      <c r="Y84" s="71">
        <v>12800</v>
      </c>
      <c r="Z84" s="71">
        <v>20326</v>
      </c>
      <c r="AA84" s="71">
        <v>4538</v>
      </c>
      <c r="AB84" s="71">
        <v>29649</v>
      </c>
      <c r="AC84" s="71">
        <v>0</v>
      </c>
      <c r="AD84" s="71">
        <v>0</v>
      </c>
      <c r="AE84" s="72"/>
      <c r="AF84" s="71">
        <v>143400450.28499541</v>
      </c>
      <c r="AG84" s="71">
        <v>882394.96379865962</v>
      </c>
      <c r="AH84" s="71">
        <v>777025.69999550388</v>
      </c>
      <c r="AI84" s="71">
        <v>59578650.697903141</v>
      </c>
      <c r="AJ84" s="71">
        <v>60237210.844223343</v>
      </c>
      <c r="AK84" s="71">
        <v>0</v>
      </c>
      <c r="AL84" s="71">
        <v>0</v>
      </c>
      <c r="AM84" s="71">
        <v>4066427.8400650942</v>
      </c>
      <c r="AN84" s="71">
        <v>0</v>
      </c>
      <c r="AO84" s="71">
        <v>0</v>
      </c>
      <c r="AP84" s="71">
        <v>268942160.33098114</v>
      </c>
      <c r="AQ84" s="72"/>
      <c r="AR84" s="71">
        <v>624</v>
      </c>
      <c r="AS84" s="71">
        <v>96</v>
      </c>
      <c r="AT84" s="71">
        <v>0</v>
      </c>
      <c r="AU84" s="71">
        <v>2</v>
      </c>
      <c r="AV84" s="71">
        <v>0</v>
      </c>
      <c r="AW84" s="71">
        <v>0</v>
      </c>
      <c r="AX84" s="71"/>
      <c r="AY84" s="72"/>
      <c r="AZ84" s="71">
        <v>2595.8000000000002</v>
      </c>
      <c r="BA84" s="71">
        <v>19674.400000000001</v>
      </c>
      <c r="BB84" s="71">
        <v>0</v>
      </c>
      <c r="BC84" s="71">
        <v>1418</v>
      </c>
      <c r="BD84" s="71">
        <v>0</v>
      </c>
      <c r="BE84" s="71">
        <v>0</v>
      </c>
      <c r="BF84" s="71"/>
      <c r="BG84" s="72"/>
      <c r="BH84" s="71">
        <v>0</v>
      </c>
      <c r="BI84" s="71">
        <v>0</v>
      </c>
      <c r="BJ84" s="71">
        <v>133.14500000000001</v>
      </c>
      <c r="BK84" s="71">
        <v>0</v>
      </c>
      <c r="BL84" s="71">
        <v>6.3570000000000002</v>
      </c>
      <c r="BM84" s="71">
        <v>0</v>
      </c>
      <c r="BN84" s="72"/>
      <c r="BO84" s="71">
        <v>0</v>
      </c>
      <c r="BP84" s="71">
        <v>0</v>
      </c>
      <c r="BQ84" s="71">
        <v>9</v>
      </c>
      <c r="BR84" s="71">
        <v>0</v>
      </c>
      <c r="BS84" s="71">
        <v>1</v>
      </c>
      <c r="BT84" s="71">
        <v>0</v>
      </c>
      <c r="BU84"/>
      <c r="BV84" s="70">
        <v>139.50200000000001</v>
      </c>
      <c r="BW84" s="70">
        <v>0</v>
      </c>
      <c r="BX84" s="70">
        <v>0</v>
      </c>
      <c r="BY84" s="70">
        <v>0</v>
      </c>
      <c r="BZ84" s="70">
        <v>0</v>
      </c>
      <c r="CA84" s="70">
        <v>0</v>
      </c>
      <c r="CB84" s="70">
        <v>0</v>
      </c>
      <c r="CC84" s="70">
        <v>0</v>
      </c>
      <c r="CD84" s="70">
        <v>0</v>
      </c>
    </row>
    <row r="85" spans="1:82">
      <c r="A85" s="70" t="s">
        <v>1740</v>
      </c>
      <c r="B85" s="70">
        <v>337</v>
      </c>
      <c r="C85" s="70">
        <v>14</v>
      </c>
      <c r="D85" s="70">
        <v>20</v>
      </c>
      <c r="E85" s="70">
        <v>2017</v>
      </c>
      <c r="F85" s="70" t="s">
        <v>156</v>
      </c>
      <c r="G85" s="70" t="s">
        <v>1726</v>
      </c>
      <c r="H85" s="70" t="s">
        <v>1727</v>
      </c>
      <c r="I85" s="148"/>
      <c r="J85" s="71">
        <v>225.07790726110548</v>
      </c>
      <c r="K85" s="71">
        <v>1.1685045080582079</v>
      </c>
      <c r="L85" s="71">
        <v>4.4764442507002355</v>
      </c>
      <c r="M85" s="71">
        <v>34.831888657033033</v>
      </c>
      <c r="N85" s="71">
        <v>45.059358899931539</v>
      </c>
      <c r="O85" s="71">
        <v>33.802174706609982</v>
      </c>
      <c r="P85" s="71">
        <v>21.489177255564886</v>
      </c>
      <c r="Q85" s="71">
        <v>1.9966257871827</v>
      </c>
      <c r="R85" s="71">
        <v>0</v>
      </c>
      <c r="S85" s="71">
        <v>0</v>
      </c>
      <c r="T85" s="72"/>
      <c r="U85" s="71">
        <v>12428381</v>
      </c>
      <c r="V85" s="71">
        <v>545</v>
      </c>
      <c r="W85" s="71">
        <v>79</v>
      </c>
      <c r="X85" s="71">
        <v>8347</v>
      </c>
      <c r="Y85" s="71">
        <v>12766</v>
      </c>
      <c r="Z85" s="71">
        <v>20210</v>
      </c>
      <c r="AA85" s="71">
        <v>4451</v>
      </c>
      <c r="AB85" s="71">
        <v>29232</v>
      </c>
      <c r="AC85" s="71">
        <v>0</v>
      </c>
      <c r="AD85" s="71">
        <v>0</v>
      </c>
      <c r="AE85" s="72"/>
      <c r="AF85" s="71">
        <v>139248483.91870359</v>
      </c>
      <c r="AG85" s="71">
        <v>889181.25908697117</v>
      </c>
      <c r="AH85" s="71">
        <v>930069.42823450023</v>
      </c>
      <c r="AI85" s="71">
        <v>56378619.163065828</v>
      </c>
      <c r="AJ85" s="71">
        <v>66309750.009615019</v>
      </c>
      <c r="AK85" s="71">
        <v>0</v>
      </c>
      <c r="AL85" s="71">
        <v>0</v>
      </c>
      <c r="AM85" s="71">
        <v>4015508.699752144</v>
      </c>
      <c r="AN85" s="71">
        <v>0</v>
      </c>
      <c r="AO85" s="71">
        <v>0</v>
      </c>
      <c r="AP85" s="71">
        <v>267771612.47845805</v>
      </c>
      <c r="AQ85" s="72"/>
      <c r="AR85" s="71">
        <v>662</v>
      </c>
      <c r="AS85" s="71">
        <v>150</v>
      </c>
      <c r="AT85" s="71">
        <v>0</v>
      </c>
      <c r="AU85" s="71">
        <v>3</v>
      </c>
      <c r="AV85" s="71">
        <v>0</v>
      </c>
      <c r="AW85" s="71">
        <v>0</v>
      </c>
      <c r="AX85" s="71"/>
      <c r="AY85" s="72"/>
      <c r="AZ85" s="71">
        <v>2764.9</v>
      </c>
      <c r="BA85" s="71">
        <v>24419.1</v>
      </c>
      <c r="BB85" s="71">
        <v>0</v>
      </c>
      <c r="BC85" s="71">
        <v>1726</v>
      </c>
      <c r="BD85" s="71">
        <v>0</v>
      </c>
      <c r="BE85" s="71">
        <v>0</v>
      </c>
      <c r="BF85" s="71"/>
      <c r="BG85" s="72"/>
      <c r="BH85" s="71">
        <v>0</v>
      </c>
      <c r="BI85" s="71">
        <v>0</v>
      </c>
      <c r="BJ85" s="71">
        <v>144.42400000000001</v>
      </c>
      <c r="BK85" s="71">
        <v>0</v>
      </c>
      <c r="BL85" s="71">
        <v>6.9409999999999998</v>
      </c>
      <c r="BM85" s="71">
        <v>0</v>
      </c>
      <c r="BN85" s="72"/>
      <c r="BO85" s="71">
        <v>0</v>
      </c>
      <c r="BP85" s="71">
        <v>0</v>
      </c>
      <c r="BQ85" s="71">
        <v>9</v>
      </c>
      <c r="BR85" s="71">
        <v>0</v>
      </c>
      <c r="BS85" s="71">
        <v>1</v>
      </c>
      <c r="BT85" s="71">
        <v>0</v>
      </c>
      <c r="BU85"/>
      <c r="BV85" s="70">
        <v>148.02199999999999</v>
      </c>
      <c r="BW85" s="70">
        <v>0</v>
      </c>
      <c r="BX85" s="70">
        <v>0</v>
      </c>
      <c r="BY85" s="70">
        <v>0</v>
      </c>
      <c r="BZ85" s="70">
        <v>3.343</v>
      </c>
      <c r="CA85" s="70">
        <v>0</v>
      </c>
      <c r="CB85" s="70">
        <v>0</v>
      </c>
      <c r="CC85" s="70">
        <v>0</v>
      </c>
      <c r="CD85" s="70">
        <v>0</v>
      </c>
    </row>
    <row r="86" spans="1:82">
      <c r="A86" s="70" t="s">
        <v>1741</v>
      </c>
      <c r="B86" s="70">
        <v>338</v>
      </c>
      <c r="C86" s="70">
        <v>15</v>
      </c>
      <c r="D86" s="70">
        <v>20</v>
      </c>
      <c r="E86" s="70">
        <v>2018</v>
      </c>
      <c r="F86" s="70" t="s">
        <v>183</v>
      </c>
      <c r="G86" s="70" t="s">
        <v>1726</v>
      </c>
      <c r="H86" s="70" t="s">
        <v>1727</v>
      </c>
      <c r="I86" s="148"/>
      <c r="J86" s="71">
        <v>233.09246148021813</v>
      </c>
      <c r="K86" s="71">
        <v>1.1025706479836523</v>
      </c>
      <c r="L86" s="71">
        <v>4.1987818546793454</v>
      </c>
      <c r="M86" s="71">
        <v>36.966295680089097</v>
      </c>
      <c r="N86" s="71">
        <v>42.723705710676455</v>
      </c>
      <c r="O86" s="71">
        <v>33.03417461298978</v>
      </c>
      <c r="P86" s="71">
        <v>21.184451066358911</v>
      </c>
      <c r="Q86" s="71">
        <v>1.82333981468157</v>
      </c>
      <c r="R86" s="71">
        <v>0</v>
      </c>
      <c r="S86" s="71">
        <v>0</v>
      </c>
      <c r="T86" s="72"/>
      <c r="U86" s="71">
        <v>12825519</v>
      </c>
      <c r="V86" s="71">
        <v>545</v>
      </c>
      <c r="W86" s="71">
        <v>79</v>
      </c>
      <c r="X86" s="71">
        <v>8347</v>
      </c>
      <c r="Y86" s="71">
        <v>12745</v>
      </c>
      <c r="Z86" s="71">
        <v>20129</v>
      </c>
      <c r="AA86" s="71">
        <v>4432</v>
      </c>
      <c r="AB86" s="71">
        <v>28768</v>
      </c>
      <c r="AC86" s="71">
        <v>0</v>
      </c>
      <c r="AD86" s="71">
        <v>0</v>
      </c>
      <c r="AE86" s="72"/>
      <c r="AF86" s="71">
        <v>141846855.25198951</v>
      </c>
      <c r="AG86" s="71">
        <v>789597.673193753</v>
      </c>
      <c r="AH86" s="71">
        <v>893496.57596726343</v>
      </c>
      <c r="AI86" s="71">
        <v>58422970.585663468</v>
      </c>
      <c r="AJ86" s="71">
        <v>62968734.157613292</v>
      </c>
      <c r="AK86" s="71">
        <v>0</v>
      </c>
      <c r="AL86" s="71">
        <v>0</v>
      </c>
      <c r="AM86" s="71">
        <v>3959947.1529527139</v>
      </c>
      <c r="AN86" s="71">
        <v>0</v>
      </c>
      <c r="AO86" s="71">
        <v>0</v>
      </c>
      <c r="AP86" s="71">
        <v>268881601.39737999</v>
      </c>
      <c r="AQ86" s="72"/>
      <c r="AR86" s="71">
        <v>687</v>
      </c>
      <c r="AS86" s="71">
        <v>162</v>
      </c>
      <c r="AT86" s="71">
        <v>0</v>
      </c>
      <c r="AU86" s="71">
        <v>3</v>
      </c>
      <c r="AV86" s="71">
        <v>0</v>
      </c>
      <c r="AW86" s="71">
        <v>0</v>
      </c>
      <c r="AX86" s="71"/>
      <c r="AY86" s="72"/>
      <c r="AZ86" s="71">
        <v>2888.5</v>
      </c>
      <c r="BA86" s="71">
        <v>50620</v>
      </c>
      <c r="BB86" s="71">
        <v>0</v>
      </c>
      <c r="BC86" s="71">
        <v>1726</v>
      </c>
      <c r="BD86" s="71">
        <v>0</v>
      </c>
      <c r="BE86" s="71">
        <v>0</v>
      </c>
      <c r="BF86" s="71"/>
      <c r="BG86" s="72"/>
      <c r="BH86" s="71">
        <v>0</v>
      </c>
      <c r="BI86" s="71">
        <v>0</v>
      </c>
      <c r="BJ86" s="71">
        <v>150.40199999999999</v>
      </c>
      <c r="BK86" s="71">
        <v>0</v>
      </c>
      <c r="BL86" s="71">
        <v>6.069</v>
      </c>
      <c r="BM86" s="71">
        <v>0</v>
      </c>
      <c r="BN86" s="72"/>
      <c r="BO86" s="71">
        <v>0</v>
      </c>
      <c r="BP86" s="71">
        <v>0</v>
      </c>
      <c r="BQ86" s="71">
        <v>9</v>
      </c>
      <c r="BR86" s="71">
        <v>0</v>
      </c>
      <c r="BS86" s="71">
        <v>1</v>
      </c>
      <c r="BT86" s="71">
        <v>0</v>
      </c>
      <c r="BU86"/>
      <c r="BV86" s="70">
        <v>156.471</v>
      </c>
      <c r="BW86" s="70">
        <v>0</v>
      </c>
      <c r="BX86" s="70">
        <v>0</v>
      </c>
      <c r="BY86" s="70">
        <v>0</v>
      </c>
      <c r="BZ86" s="70">
        <v>0</v>
      </c>
      <c r="CA86" s="70">
        <v>0</v>
      </c>
      <c r="CB86" s="70">
        <v>0</v>
      </c>
      <c r="CC86" s="70">
        <v>0</v>
      </c>
      <c r="CD86" s="70">
        <v>0</v>
      </c>
    </row>
    <row r="87" spans="1:82">
      <c r="A87" s="70" t="s">
        <v>1742</v>
      </c>
      <c r="B87" s="70">
        <v>339</v>
      </c>
      <c r="C87" s="70">
        <v>16</v>
      </c>
      <c r="D87" s="70">
        <v>20</v>
      </c>
      <c r="E87" s="70">
        <v>2019</v>
      </c>
      <c r="F87" s="70" t="s">
        <v>158</v>
      </c>
      <c r="G87" s="70" t="s">
        <v>1726</v>
      </c>
      <c r="H87" s="70" t="s">
        <v>1727</v>
      </c>
      <c r="I87" s="148"/>
      <c r="J87" s="71">
        <v>221.79618670101917</v>
      </c>
      <c r="K87" s="71">
        <v>1.0068508205767375</v>
      </c>
      <c r="L87" s="71">
        <v>4.2349079682298187</v>
      </c>
      <c r="M87" s="71">
        <v>36.134467617838141</v>
      </c>
      <c r="N87" s="71">
        <v>40.654384711730899</v>
      </c>
      <c r="O87" s="71">
        <v>32.076438364208627</v>
      </c>
      <c r="P87" s="71">
        <v>20.356947787712368</v>
      </c>
      <c r="Q87" s="71">
        <v>1.7471397357289999</v>
      </c>
      <c r="R87" s="71">
        <v>0</v>
      </c>
      <c r="S87" s="71">
        <v>0</v>
      </c>
      <c r="T87" s="72"/>
      <c r="U87" s="71">
        <v>12240921</v>
      </c>
      <c r="V87" s="71">
        <v>545</v>
      </c>
      <c r="W87" s="71">
        <v>79</v>
      </c>
      <c r="X87" s="71">
        <v>8347</v>
      </c>
      <c r="Y87" s="71">
        <v>12719</v>
      </c>
      <c r="Z87" s="71">
        <v>20082</v>
      </c>
      <c r="AA87" s="71">
        <v>4227</v>
      </c>
      <c r="AB87" s="71">
        <v>28312</v>
      </c>
      <c r="AC87" s="71">
        <v>0</v>
      </c>
      <c r="AD87" s="71">
        <v>0</v>
      </c>
      <c r="AE87" s="72"/>
      <c r="AF87" s="71">
        <v>134106011.629096</v>
      </c>
      <c r="AG87" s="71">
        <v>762431.20901716</v>
      </c>
      <c r="AH87" s="71">
        <v>945767.39182689192</v>
      </c>
      <c r="AI87" s="71">
        <v>59444594.766069613</v>
      </c>
      <c r="AJ87" s="71">
        <v>60291265.949674927</v>
      </c>
      <c r="AK87" s="71">
        <v>0</v>
      </c>
      <c r="AL87" s="71">
        <v>0</v>
      </c>
      <c r="AM87" s="71">
        <v>3855881.2673781104</v>
      </c>
      <c r="AN87" s="71">
        <v>0</v>
      </c>
      <c r="AO87" s="71">
        <v>0</v>
      </c>
      <c r="AP87" s="71">
        <v>259405952.21306273</v>
      </c>
      <c r="AQ87" s="72"/>
      <c r="AR87" s="71">
        <v>725</v>
      </c>
      <c r="AS87" s="71">
        <v>193</v>
      </c>
      <c r="AT87" s="71">
        <v>0</v>
      </c>
      <c r="AU87" s="71">
        <v>3</v>
      </c>
      <c r="AV87" s="71">
        <v>0</v>
      </c>
      <c r="AW87" s="71">
        <v>0</v>
      </c>
      <c r="AX87" s="71"/>
      <c r="AY87" s="72"/>
      <c r="AZ87" s="71">
        <v>3093.900000000001</v>
      </c>
      <c r="BA87" s="71">
        <v>51948.399999999987</v>
      </c>
      <c r="BB87" s="71">
        <v>0</v>
      </c>
      <c r="BC87" s="71">
        <v>1726</v>
      </c>
      <c r="BD87" s="71">
        <v>0</v>
      </c>
      <c r="BE87" s="71">
        <v>0</v>
      </c>
      <c r="BF87" s="71"/>
      <c r="BG87" s="72"/>
      <c r="BH87" s="71">
        <v>0</v>
      </c>
      <c r="BI87" s="71">
        <v>0</v>
      </c>
      <c r="BJ87" s="71">
        <v>134.72800000000001</v>
      </c>
      <c r="BK87" s="71">
        <v>0</v>
      </c>
      <c r="BL87" s="71">
        <v>6.3159999999999998</v>
      </c>
      <c r="BM87" s="71">
        <v>0</v>
      </c>
      <c r="BN87" s="72"/>
      <c r="BO87" s="71">
        <v>0</v>
      </c>
      <c r="BP87" s="71">
        <v>0</v>
      </c>
      <c r="BQ87" s="71">
        <v>9</v>
      </c>
      <c r="BR87" s="71">
        <v>0</v>
      </c>
      <c r="BS87" s="71">
        <v>1</v>
      </c>
      <c r="BT87" s="71">
        <v>0</v>
      </c>
      <c r="BU87"/>
      <c r="BV87" s="70">
        <v>136.26300000000001</v>
      </c>
      <c r="BW87" s="70">
        <v>0</v>
      </c>
      <c r="BX87" s="70">
        <v>0</v>
      </c>
      <c r="BY87" s="70">
        <v>0</v>
      </c>
      <c r="BZ87" s="70">
        <v>4.7809999999999997</v>
      </c>
      <c r="CA87" s="70">
        <v>0</v>
      </c>
      <c r="CB87" s="70">
        <v>0</v>
      </c>
      <c r="CC87" s="70">
        <v>0</v>
      </c>
      <c r="CD87" s="70">
        <v>0</v>
      </c>
    </row>
    <row r="88" spans="1:82">
      <c r="A88" s="70" t="s">
        <v>1743</v>
      </c>
      <c r="B88" s="70">
        <v>340</v>
      </c>
      <c r="C88" s="70">
        <v>17</v>
      </c>
      <c r="D88" s="70">
        <v>20</v>
      </c>
      <c r="E88" s="70">
        <v>2020</v>
      </c>
      <c r="F88" s="70" t="s">
        <v>159</v>
      </c>
      <c r="G88" s="70" t="s">
        <v>1726</v>
      </c>
      <c r="H88" s="70" t="s">
        <v>1727</v>
      </c>
      <c r="I88" s="148"/>
      <c r="J88" s="71">
        <v>163.2225252691552</v>
      </c>
      <c r="K88" s="71">
        <v>1.1983224497306368</v>
      </c>
      <c r="L88" s="71">
        <v>6.8720607478699991</v>
      </c>
      <c r="M88" s="71">
        <v>30.719355078204956</v>
      </c>
      <c r="N88" s="71">
        <v>38.928121957850244</v>
      </c>
      <c r="O88" s="71">
        <v>27.717250440708035</v>
      </c>
      <c r="P88" s="71">
        <v>19.310949646565575</v>
      </c>
      <c r="Q88" s="71">
        <v>1.6429995182343</v>
      </c>
      <c r="R88" s="71">
        <v>0</v>
      </c>
      <c r="S88" s="71">
        <v>0</v>
      </c>
      <c r="T88" s="72"/>
      <c r="U88" s="71">
        <v>10914706</v>
      </c>
      <c r="V88" s="71">
        <v>552</v>
      </c>
      <c r="W88" s="71">
        <v>139</v>
      </c>
      <c r="X88" s="71">
        <v>7892</v>
      </c>
      <c r="Y88" s="71">
        <v>12764</v>
      </c>
      <c r="Z88" s="71">
        <v>19806</v>
      </c>
      <c r="AA88" s="71">
        <v>4262</v>
      </c>
      <c r="AB88" s="71">
        <v>27866</v>
      </c>
      <c r="AC88" s="71">
        <v>0</v>
      </c>
      <c r="AD88" s="71">
        <v>0</v>
      </c>
      <c r="AE88" s="72"/>
      <c r="AF88" s="71">
        <v>117217816.62554529</v>
      </c>
      <c r="AG88" s="71">
        <v>855977.84240651457</v>
      </c>
      <c r="AH88" s="71">
        <v>1244151.5570096797</v>
      </c>
      <c r="AI88" s="71">
        <v>51336536.166878395</v>
      </c>
      <c r="AJ88" s="71">
        <v>60409980.133282788</v>
      </c>
      <c r="AK88" s="71"/>
      <c r="AL88" s="71"/>
      <c r="AM88" s="71">
        <v>3636822.597717294</v>
      </c>
      <c r="AN88" s="71"/>
      <c r="AO88" s="71"/>
      <c r="AP88" s="71">
        <v>234701284.92283994</v>
      </c>
      <c r="AQ88" s="72"/>
      <c r="AR88" s="71">
        <v>751</v>
      </c>
      <c r="AS88" s="71">
        <v>220</v>
      </c>
      <c r="AT88" s="71">
        <v>0</v>
      </c>
      <c r="AU88" s="71">
        <v>3</v>
      </c>
      <c r="AV88" s="71">
        <v>0</v>
      </c>
      <c r="AW88" s="71">
        <v>0</v>
      </c>
      <c r="AX88" s="71"/>
      <c r="AY88" s="72"/>
      <c r="AZ88" s="71">
        <v>3223.0000000000018</v>
      </c>
      <c r="BA88" s="71">
        <v>53284.9</v>
      </c>
      <c r="BB88" s="71">
        <v>0</v>
      </c>
      <c r="BC88" s="71">
        <v>1726</v>
      </c>
      <c r="BD88" s="71">
        <v>0</v>
      </c>
      <c r="BE88" s="71">
        <v>0</v>
      </c>
      <c r="BF88" s="71"/>
      <c r="BG88" s="72"/>
      <c r="BH88" s="71">
        <v>0</v>
      </c>
      <c r="BI88" s="71">
        <v>0</v>
      </c>
      <c r="BJ88" s="71">
        <v>113.026</v>
      </c>
      <c r="BK88" s="71">
        <v>0</v>
      </c>
      <c r="BL88" s="71">
        <v>5.6260000000000003</v>
      </c>
      <c r="BM88" s="71">
        <v>0</v>
      </c>
      <c r="BN88" s="72"/>
      <c r="BO88" s="71">
        <v>0</v>
      </c>
      <c r="BP88" s="71">
        <v>0</v>
      </c>
      <c r="BQ88" s="71">
        <v>8</v>
      </c>
      <c r="BR88" s="71">
        <v>0</v>
      </c>
      <c r="BS88" s="71">
        <v>1</v>
      </c>
      <c r="BT88" s="71">
        <v>0</v>
      </c>
      <c r="BU88"/>
      <c r="BV88" s="70">
        <v>118.652</v>
      </c>
      <c r="BW88" s="70">
        <v>0</v>
      </c>
      <c r="BX88" s="70">
        <v>0</v>
      </c>
      <c r="BY88" s="70">
        <v>0</v>
      </c>
      <c r="BZ88" s="70">
        <v>0</v>
      </c>
      <c r="CA88" s="70">
        <v>0</v>
      </c>
      <c r="CB88" s="70">
        <v>0</v>
      </c>
      <c r="CC88" s="70">
        <v>0</v>
      </c>
      <c r="CD88" s="70">
        <v>0</v>
      </c>
    </row>
    <row r="89" spans="1:82">
      <c r="A89" s="70" t="s">
        <v>1744</v>
      </c>
      <c r="B89" s="70">
        <v>340</v>
      </c>
      <c r="C89" s="70">
        <v>18</v>
      </c>
      <c r="D89" s="70">
        <v>20</v>
      </c>
      <c r="E89" s="70">
        <v>2021</v>
      </c>
      <c r="F89" s="70" t="s">
        <v>160</v>
      </c>
      <c r="G89" s="70" t="s">
        <v>1726</v>
      </c>
      <c r="H89" s="70" t="s">
        <v>1727</v>
      </c>
      <c r="I89" s="148"/>
      <c r="J89" s="71">
        <v>190.51549471054813</v>
      </c>
      <c r="K89" s="71">
        <v>1.2761168559561027</v>
      </c>
      <c r="L89" s="71">
        <v>5.6930130360484883</v>
      </c>
      <c r="M89" s="71">
        <v>32.67393676420253</v>
      </c>
      <c r="N89" s="71">
        <v>41.048421057599427</v>
      </c>
      <c r="O89" s="71">
        <v>26.395773793616573</v>
      </c>
      <c r="P89" s="71">
        <v>19.608693784869935</v>
      </c>
      <c r="Q89" s="71">
        <v>1.6006241621933099</v>
      </c>
      <c r="R89" s="71">
        <v>0</v>
      </c>
      <c r="S89" s="71">
        <v>0</v>
      </c>
      <c r="T89" s="72"/>
      <c r="U89" s="71">
        <v>11526792</v>
      </c>
      <c r="V89" s="71">
        <v>552</v>
      </c>
      <c r="W89" s="71">
        <v>139</v>
      </c>
      <c r="X89" s="71">
        <v>7892</v>
      </c>
      <c r="Y89" s="71">
        <v>12757</v>
      </c>
      <c r="Z89" s="71">
        <v>19421</v>
      </c>
      <c r="AA89" s="71">
        <v>4220</v>
      </c>
      <c r="AB89" s="71">
        <v>27414</v>
      </c>
      <c r="AC89" s="71">
        <v>0</v>
      </c>
      <c r="AD89" s="71">
        <v>0</v>
      </c>
      <c r="AE89" s="72"/>
      <c r="AF89" s="71">
        <v>116601386.78668086</v>
      </c>
      <c r="AG89" s="71">
        <v>907133.68572626519</v>
      </c>
      <c r="AH89" s="71">
        <v>992682.46331624349</v>
      </c>
      <c r="AI89" s="71">
        <v>53957996.437009722</v>
      </c>
      <c r="AJ89" s="71">
        <v>60373764.903518721</v>
      </c>
      <c r="AK89" s="71">
        <v>0</v>
      </c>
      <c r="AL89" s="71">
        <v>0</v>
      </c>
      <c r="AM89" s="71">
        <v>3598468.2203631089</v>
      </c>
      <c r="AN89" s="71">
        <v>0</v>
      </c>
      <c r="AO89" s="71">
        <v>0</v>
      </c>
      <c r="AP89" s="71">
        <v>236431432.4966149</v>
      </c>
      <c r="AQ89" s="72"/>
      <c r="AR89" s="71">
        <v>769</v>
      </c>
      <c r="AS89" s="71">
        <v>252</v>
      </c>
      <c r="AT89" s="71">
        <v>0</v>
      </c>
      <c r="AU89" s="71">
        <v>4</v>
      </c>
      <c r="AV89" s="71">
        <v>0</v>
      </c>
      <c r="AW89" s="71">
        <v>0</v>
      </c>
      <c r="AX89" s="71"/>
      <c r="AY89" s="72"/>
      <c r="AZ89" s="71">
        <v>3312.300000000002</v>
      </c>
      <c r="BA89" s="71">
        <v>55143.9</v>
      </c>
      <c r="BB89" s="71">
        <v>0</v>
      </c>
      <c r="BC89" s="71">
        <v>4337.5</v>
      </c>
      <c r="BD89" s="71">
        <v>0</v>
      </c>
      <c r="BE89" s="71">
        <v>0</v>
      </c>
      <c r="BF89" s="71"/>
      <c r="BG89" s="72"/>
      <c r="BH89" s="71">
        <v>0</v>
      </c>
      <c r="BI89" s="71">
        <v>0</v>
      </c>
      <c r="BJ89" s="71">
        <v>139.369</v>
      </c>
      <c r="BK89" s="71">
        <v>0</v>
      </c>
      <c r="BL89" s="71">
        <v>0</v>
      </c>
      <c r="BM89" s="71">
        <v>0</v>
      </c>
      <c r="BN89" s="72"/>
      <c r="BO89" s="71">
        <v>0</v>
      </c>
      <c r="BP89" s="71">
        <v>0</v>
      </c>
      <c r="BQ89" s="71">
        <v>9</v>
      </c>
      <c r="BR89" s="71">
        <v>0</v>
      </c>
      <c r="BS89" s="71">
        <v>0</v>
      </c>
      <c r="BT89" s="71">
        <v>0</v>
      </c>
      <c r="BU89"/>
      <c r="BV89" s="70">
        <v>135.02000000000001</v>
      </c>
      <c r="BW89" s="70">
        <v>0</v>
      </c>
      <c r="BX89" s="70">
        <v>0</v>
      </c>
      <c r="BY89" s="70">
        <v>0</v>
      </c>
      <c r="BZ89" s="70">
        <v>4.3490000000000002</v>
      </c>
      <c r="CA89" s="70">
        <v>0</v>
      </c>
      <c r="CB89" s="70">
        <v>0</v>
      </c>
      <c r="CC89" s="70">
        <v>0</v>
      </c>
      <c r="CD89" s="70">
        <v>0</v>
      </c>
    </row>
    <row r="90" spans="1:82">
      <c r="A90" s="70" t="s">
        <v>1745</v>
      </c>
      <c r="B90" s="70">
        <v>340</v>
      </c>
      <c r="C90" s="70">
        <v>19</v>
      </c>
      <c r="D90" s="70">
        <v>20</v>
      </c>
      <c r="E90" s="70">
        <v>2022</v>
      </c>
      <c r="F90" s="70" t="s">
        <v>161</v>
      </c>
      <c r="G90" s="70" t="s">
        <v>1726</v>
      </c>
      <c r="H90" s="70" t="s">
        <v>1727</v>
      </c>
      <c r="I90" s="148"/>
      <c r="J90" s="71">
        <v>211.90380982162418</v>
      </c>
      <c r="K90" s="71">
        <v>1.1448991097718366</v>
      </c>
      <c r="L90" s="71">
        <v>5.236834110445427</v>
      </c>
      <c r="M90" s="71">
        <v>31.407093312704475</v>
      </c>
      <c r="N90" s="71">
        <v>42.657944019839491</v>
      </c>
      <c r="O90" s="71">
        <v>27.437118615976402</v>
      </c>
      <c r="P90" s="71">
        <v>19.410372695086103</v>
      </c>
      <c r="Q90" s="71">
        <v>1.581597188795326</v>
      </c>
      <c r="R90" s="71">
        <v>0</v>
      </c>
      <c r="S90" s="71">
        <v>0</v>
      </c>
      <c r="T90" s="72"/>
      <c r="U90" s="71">
        <v>14792718</v>
      </c>
      <c r="V90" s="71">
        <v>552</v>
      </c>
      <c r="W90" s="71">
        <v>139</v>
      </c>
      <c r="X90" s="71">
        <v>7892</v>
      </c>
      <c r="Y90" s="71">
        <v>12685</v>
      </c>
      <c r="Z90" s="71">
        <v>19180</v>
      </c>
      <c r="AA90" s="71">
        <v>4241</v>
      </c>
      <c r="AB90" s="71">
        <v>26866</v>
      </c>
      <c r="AC90" s="71">
        <v>0</v>
      </c>
      <c r="AD90" s="71">
        <v>0</v>
      </c>
      <c r="AE90" s="72"/>
      <c r="AF90" s="71">
        <v>133862430.34055601</v>
      </c>
      <c r="AG90" s="71">
        <v>860673.33224194427</v>
      </c>
      <c r="AH90" s="71">
        <v>1081646.1188264114</v>
      </c>
      <c r="AI90" s="71">
        <v>50892844.691721335</v>
      </c>
      <c r="AJ90" s="71">
        <v>64908217.549821228</v>
      </c>
      <c r="AK90" s="71">
        <v>0</v>
      </c>
      <c r="AL90" s="71">
        <v>0</v>
      </c>
      <c r="AM90" s="71">
        <v>3469133.8915415667</v>
      </c>
      <c r="AN90" s="71">
        <v>0</v>
      </c>
      <c r="AO90" s="71">
        <v>0</v>
      </c>
      <c r="AP90" s="71">
        <v>255074945.92470849</v>
      </c>
      <c r="AQ90" s="72"/>
      <c r="AR90" s="71">
        <v>805</v>
      </c>
      <c r="AS90" s="71">
        <v>280</v>
      </c>
      <c r="AT90" s="71">
        <v>0</v>
      </c>
      <c r="AU90" s="71">
        <v>4</v>
      </c>
      <c r="AV90" s="71">
        <v>0</v>
      </c>
      <c r="AW90" s="71">
        <v>0</v>
      </c>
      <c r="AX90" s="71"/>
      <c r="AY90" s="72"/>
      <c r="AZ90" s="71">
        <v>3534.700000000003</v>
      </c>
      <c r="BA90" s="71">
        <v>77892.099999999977</v>
      </c>
      <c r="BB90" s="71">
        <v>0</v>
      </c>
      <c r="BC90" s="71">
        <v>4337.5</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1746</v>
      </c>
      <c r="B91" s="70">
        <v>340</v>
      </c>
      <c r="C91" s="70">
        <v>20</v>
      </c>
      <c r="D91" s="70">
        <v>20</v>
      </c>
      <c r="E91" s="70">
        <v>2023</v>
      </c>
      <c r="F91" s="70" t="s">
        <v>1539</v>
      </c>
      <c r="G91" s="70" t="s">
        <v>1726</v>
      </c>
      <c r="H91" s="70" t="s">
        <v>1727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828</v>
      </c>
      <c r="AS91" s="71">
        <v>287</v>
      </c>
      <c r="AT91" s="71">
        <v>0</v>
      </c>
      <c r="AU91" s="71">
        <v>4</v>
      </c>
      <c r="AV91" s="71">
        <v>0</v>
      </c>
      <c r="AW91" s="71">
        <v>0</v>
      </c>
      <c r="AX91" s="71"/>
      <c r="AY91" s="72"/>
      <c r="AZ91" s="71">
        <v>3658.600000000004</v>
      </c>
      <c r="BA91" s="71">
        <v>78211.099999999977</v>
      </c>
      <c r="BB91" s="71">
        <v>0</v>
      </c>
      <c r="BC91" s="71">
        <v>4337.5</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1747</v>
      </c>
      <c r="B92" s="70">
        <v>340</v>
      </c>
      <c r="C92" s="70">
        <v>21</v>
      </c>
      <c r="D92" s="70">
        <v>20</v>
      </c>
      <c r="E92" s="70">
        <v>2024</v>
      </c>
      <c r="F92" s="70" t="s">
        <v>1554</v>
      </c>
      <c r="G92" s="70" t="s">
        <v>1726</v>
      </c>
      <c r="H92" s="70" t="s">
        <v>1727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1748</v>
      </c>
      <c r="B93" s="70">
        <v>222</v>
      </c>
      <c r="C93" s="70">
        <v>1</v>
      </c>
      <c r="D93" s="70">
        <v>14</v>
      </c>
      <c r="E93" s="70">
        <v>1990</v>
      </c>
      <c r="F93" s="70" t="s">
        <v>787</v>
      </c>
      <c r="G93" s="70" t="s">
        <v>1749</v>
      </c>
      <c r="H93" s="70" t="s">
        <v>1750</v>
      </c>
      <c r="I93" s="148"/>
      <c r="J93" s="71">
        <v>64.76924791005915</v>
      </c>
      <c r="K93" s="71">
        <v>3.9041497413524491</v>
      </c>
      <c r="L93" s="71">
        <v>0</v>
      </c>
      <c r="M93" s="71">
        <v>26.19673350270654</v>
      </c>
      <c r="N93" s="71">
        <v>22.615689113071749</v>
      </c>
      <c r="O93" s="71">
        <v>23.648731966524409</v>
      </c>
      <c r="P93" s="71">
        <v>28.22770534728598</v>
      </c>
      <c r="Q93" s="71">
        <v>1.2746504673465699</v>
      </c>
      <c r="R93" s="71">
        <v>0</v>
      </c>
      <c r="S93" s="71">
        <v>1.261798714013566</v>
      </c>
      <c r="T93" s="72"/>
      <c r="U93" s="71">
        <v>5416147</v>
      </c>
      <c r="V93" s="71">
        <v>1048</v>
      </c>
      <c r="W93" s="71">
        <v>0</v>
      </c>
      <c r="X93" s="71">
        <v>9218</v>
      </c>
      <c r="Y93" s="71">
        <v>6522</v>
      </c>
      <c r="Z93" s="71">
        <v>9727</v>
      </c>
      <c r="AA93" s="71">
        <v>6854</v>
      </c>
      <c r="AB93" s="71">
        <v>20696</v>
      </c>
      <c r="AC93" s="71">
        <v>0</v>
      </c>
      <c r="AD93" s="71">
        <v>1.261798714013566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1751</v>
      </c>
      <c r="B94" s="70">
        <v>223</v>
      </c>
      <c r="C94" s="70">
        <v>2</v>
      </c>
      <c r="D94" s="70">
        <v>14</v>
      </c>
      <c r="E94" s="70">
        <v>2005</v>
      </c>
      <c r="F94" s="70" t="s">
        <v>789</v>
      </c>
      <c r="G94" s="70" t="s">
        <v>1749</v>
      </c>
      <c r="H94" s="70" t="s">
        <v>1750</v>
      </c>
      <c r="I94" s="148"/>
      <c r="J94" s="71">
        <v>43.721138815253468</v>
      </c>
      <c r="K94" s="71">
        <v>2.2297534967597001</v>
      </c>
      <c r="L94" s="71">
        <v>2.8834033521339641</v>
      </c>
      <c r="M94" s="71">
        <v>57.282666790231843</v>
      </c>
      <c r="N94" s="71">
        <v>33.141893485746657</v>
      </c>
      <c r="O94" s="71">
        <v>38.544765587544909</v>
      </c>
      <c r="P94" s="71">
        <v>38.318415931220763</v>
      </c>
      <c r="Q94" s="71">
        <v>1.33535190777284</v>
      </c>
      <c r="R94" s="71">
        <v>0</v>
      </c>
      <c r="S94" s="71">
        <v>3.4786702838289578</v>
      </c>
      <c r="T94" s="72"/>
      <c r="U94" s="71">
        <v>3819329</v>
      </c>
      <c r="V94" s="71">
        <v>811</v>
      </c>
      <c r="W94" s="71">
        <v>40</v>
      </c>
      <c r="X94" s="71">
        <v>10688</v>
      </c>
      <c r="Y94" s="71">
        <v>8173</v>
      </c>
      <c r="Z94" s="71">
        <v>18346</v>
      </c>
      <c r="AA94" s="71">
        <v>7620</v>
      </c>
      <c r="AB94" s="71">
        <v>22666</v>
      </c>
      <c r="AC94" s="71">
        <v>0</v>
      </c>
      <c r="AD94" s="71">
        <v>3.4786702838289578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1752</v>
      </c>
      <c r="B95" s="70">
        <v>224</v>
      </c>
      <c r="C95" s="70">
        <v>3</v>
      </c>
      <c r="D95" s="70">
        <v>14</v>
      </c>
      <c r="E95" s="70">
        <v>2006</v>
      </c>
      <c r="F95" s="70" t="s">
        <v>790</v>
      </c>
      <c r="G95" s="70" t="s">
        <v>1749</v>
      </c>
      <c r="H95" s="70" t="s">
        <v>1750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1753</v>
      </c>
      <c r="B96" s="70">
        <v>225</v>
      </c>
      <c r="C96" s="70">
        <v>4</v>
      </c>
      <c r="D96" s="70">
        <v>14</v>
      </c>
      <c r="E96" s="70">
        <v>2007</v>
      </c>
      <c r="F96" s="70" t="s">
        <v>791</v>
      </c>
      <c r="G96" s="70" t="s">
        <v>1749</v>
      </c>
      <c r="H96" s="70" t="s">
        <v>1750</v>
      </c>
      <c r="I96" s="148"/>
      <c r="J96" s="71">
        <v>37.870649355143428</v>
      </c>
      <c r="K96" s="71">
        <v>2.554417062992433</v>
      </c>
      <c r="L96" s="71">
        <v>2.7362913380461662</v>
      </c>
      <c r="M96" s="71">
        <v>51.860809090261803</v>
      </c>
      <c r="N96" s="71">
        <v>36.25750441297803</v>
      </c>
      <c r="O96" s="71">
        <v>36.744786615448781</v>
      </c>
      <c r="P96" s="71">
        <v>37.675767405841071</v>
      </c>
      <c r="Q96" s="71">
        <v>1.4288172808719599</v>
      </c>
      <c r="R96" s="71">
        <v>0</v>
      </c>
      <c r="S96" s="71">
        <v>2.9853757987903888</v>
      </c>
      <c r="T96" s="72"/>
      <c r="U96" s="71">
        <v>4064119</v>
      </c>
      <c r="V96" s="71">
        <v>916</v>
      </c>
      <c r="W96" s="71">
        <v>46</v>
      </c>
      <c r="X96" s="71">
        <v>11618</v>
      </c>
      <c r="Y96" s="71">
        <v>8450</v>
      </c>
      <c r="Z96" s="71">
        <v>18181</v>
      </c>
      <c r="AA96" s="71">
        <v>7378</v>
      </c>
      <c r="AB96" s="71">
        <v>22970</v>
      </c>
      <c r="AC96" s="71">
        <v>0</v>
      </c>
      <c r="AD96" s="71">
        <v>2.9853757987903888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1754</v>
      </c>
      <c r="B97" s="70">
        <v>226</v>
      </c>
      <c r="C97" s="70">
        <v>5</v>
      </c>
      <c r="D97" s="70">
        <v>14</v>
      </c>
      <c r="E97" s="70">
        <v>2008</v>
      </c>
      <c r="F97" s="70" t="s">
        <v>792</v>
      </c>
      <c r="G97" s="70" t="s">
        <v>1749</v>
      </c>
      <c r="H97" s="70" t="s">
        <v>1750</v>
      </c>
      <c r="I97" s="148"/>
      <c r="J97" s="71">
        <v>35.317957636885758</v>
      </c>
      <c r="K97" s="71">
        <v>1.9009503396617311</v>
      </c>
      <c r="L97" s="71">
        <v>2.3677166820338451</v>
      </c>
      <c r="M97" s="71">
        <v>54.949737257445527</v>
      </c>
      <c r="N97" s="71">
        <v>38.258303612703259</v>
      </c>
      <c r="O97" s="71">
        <v>34.938465158784439</v>
      </c>
      <c r="P97" s="71">
        <v>35.83739029983137</v>
      </c>
      <c r="Q97" s="71">
        <v>1.4199554860244601</v>
      </c>
      <c r="R97" s="71">
        <v>0</v>
      </c>
      <c r="S97" s="71">
        <v>2.8919511707692171</v>
      </c>
      <c r="T97" s="72"/>
      <c r="U97" s="71">
        <v>4114902</v>
      </c>
      <c r="V97" s="71">
        <v>916</v>
      </c>
      <c r="W97" s="71">
        <v>46</v>
      </c>
      <c r="X97" s="71">
        <v>11618</v>
      </c>
      <c r="Y97" s="71">
        <v>8625</v>
      </c>
      <c r="Z97" s="71">
        <v>17894</v>
      </c>
      <c r="AA97" s="71">
        <v>7026</v>
      </c>
      <c r="AB97" s="71">
        <v>23203</v>
      </c>
      <c r="AC97" s="71">
        <v>0</v>
      </c>
      <c r="AD97" s="71">
        <v>2.8919511707692171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1755</v>
      </c>
      <c r="B98" s="70">
        <v>227</v>
      </c>
      <c r="C98" s="70">
        <v>6</v>
      </c>
      <c r="D98" s="70">
        <v>14</v>
      </c>
      <c r="E98" s="70">
        <v>2009</v>
      </c>
      <c r="F98" s="70" t="s">
        <v>176</v>
      </c>
      <c r="G98" s="70" t="s">
        <v>1749</v>
      </c>
      <c r="H98" s="70" t="s">
        <v>1750</v>
      </c>
      <c r="I98" s="148"/>
      <c r="J98" s="71">
        <v>31.319186920870749</v>
      </c>
      <c r="K98" s="71">
        <v>1.9625338087659361</v>
      </c>
      <c r="L98" s="71">
        <v>0.89196862090933005</v>
      </c>
      <c r="M98" s="71">
        <v>53.539037086804271</v>
      </c>
      <c r="N98" s="71">
        <v>35.806320970124581</v>
      </c>
      <c r="O98" s="71">
        <v>35.974522957642868</v>
      </c>
      <c r="P98" s="71">
        <v>33.596705411598613</v>
      </c>
      <c r="Q98" s="71">
        <v>1.35873653121714</v>
      </c>
      <c r="R98" s="71">
        <v>0</v>
      </c>
      <c r="S98" s="71">
        <v>2.503759021419278</v>
      </c>
      <c r="T98" s="72"/>
      <c r="U98" s="71">
        <v>3169549</v>
      </c>
      <c r="V98" s="71">
        <v>927</v>
      </c>
      <c r="W98" s="71">
        <v>23</v>
      </c>
      <c r="X98" s="71">
        <v>11602</v>
      </c>
      <c r="Y98" s="71">
        <v>8774</v>
      </c>
      <c r="Z98" s="71">
        <v>18186</v>
      </c>
      <c r="AA98" s="71">
        <v>6762</v>
      </c>
      <c r="AB98" s="71">
        <v>23307</v>
      </c>
      <c r="AC98" s="71">
        <v>0</v>
      </c>
      <c r="AD98" s="71">
        <v>2.503759021419278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1756</v>
      </c>
      <c r="B99" s="70">
        <v>228</v>
      </c>
      <c r="C99" s="70">
        <v>7</v>
      </c>
      <c r="D99" s="70">
        <v>14</v>
      </c>
      <c r="E99" s="70">
        <v>2010</v>
      </c>
      <c r="F99" s="70" t="s">
        <v>177</v>
      </c>
      <c r="G99" s="70" t="s">
        <v>1749</v>
      </c>
      <c r="H99" s="70" t="s">
        <v>1750</v>
      </c>
      <c r="I99" s="148"/>
      <c r="J99" s="71">
        <v>31.335859500642542</v>
      </c>
      <c r="K99" s="71">
        <v>2.0772140071621119</v>
      </c>
      <c r="L99" s="71">
        <v>1.0622860603750619</v>
      </c>
      <c r="M99" s="71">
        <v>54.74052779696067</v>
      </c>
      <c r="N99" s="71">
        <v>40.453717794236432</v>
      </c>
      <c r="O99" s="71">
        <v>35.398578949277592</v>
      </c>
      <c r="P99" s="71">
        <v>33.708159356046799</v>
      </c>
      <c r="Q99" s="71">
        <v>1.4237534870367099</v>
      </c>
      <c r="R99" s="71">
        <v>0</v>
      </c>
      <c r="S99" s="71">
        <v>3.367314620079898</v>
      </c>
      <c r="T99" s="72"/>
      <c r="U99" s="71">
        <v>2975112</v>
      </c>
      <c r="V99" s="71">
        <v>927</v>
      </c>
      <c r="W99" s="71">
        <v>23</v>
      </c>
      <c r="X99" s="71">
        <v>11602</v>
      </c>
      <c r="Y99" s="71">
        <v>8852</v>
      </c>
      <c r="Z99" s="71">
        <v>17978</v>
      </c>
      <c r="AA99" s="71">
        <v>6615</v>
      </c>
      <c r="AB99" s="71">
        <v>23402</v>
      </c>
      <c r="AC99" s="71">
        <v>0</v>
      </c>
      <c r="AD99" s="71">
        <v>3.367314620079898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1757</v>
      </c>
      <c r="B100" s="70">
        <v>229</v>
      </c>
      <c r="C100" s="70">
        <v>8</v>
      </c>
      <c r="D100" s="70">
        <v>14</v>
      </c>
      <c r="E100" s="70">
        <v>2011</v>
      </c>
      <c r="F100" s="70" t="s">
        <v>178</v>
      </c>
      <c r="G100" s="70" t="s">
        <v>1749</v>
      </c>
      <c r="H100" s="70" t="s">
        <v>1750</v>
      </c>
      <c r="I100" s="148"/>
      <c r="J100" s="71">
        <v>39.244373375786147</v>
      </c>
      <c r="K100" s="71">
        <v>2.7078898666106448</v>
      </c>
      <c r="L100" s="71">
        <v>0.89538540526919941</v>
      </c>
      <c r="M100" s="71">
        <v>62.663143863136419</v>
      </c>
      <c r="N100" s="71">
        <v>40.433780354482607</v>
      </c>
      <c r="O100" s="71">
        <v>35.81180898621929</v>
      </c>
      <c r="P100" s="71">
        <v>32.486625051238285</v>
      </c>
      <c r="Q100" s="71">
        <v>1.647967472675</v>
      </c>
      <c r="R100" s="71">
        <v>0</v>
      </c>
      <c r="S100" s="71">
        <v>3.2846156131592679</v>
      </c>
      <c r="T100" s="72"/>
      <c r="U100" s="71">
        <v>3703922</v>
      </c>
      <c r="V100" s="71">
        <v>927</v>
      </c>
      <c r="W100" s="71">
        <v>23</v>
      </c>
      <c r="X100" s="71">
        <v>11602</v>
      </c>
      <c r="Y100" s="71">
        <v>8947</v>
      </c>
      <c r="Z100" s="71">
        <v>18583</v>
      </c>
      <c r="AA100" s="71">
        <v>6565</v>
      </c>
      <c r="AB100" s="71">
        <v>23483</v>
      </c>
      <c r="AC100" s="71">
        <v>0</v>
      </c>
      <c r="AD100" s="71">
        <v>3.2846156131592679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1758</v>
      </c>
      <c r="B101" s="70">
        <v>230</v>
      </c>
      <c r="C101" s="70">
        <v>9</v>
      </c>
      <c r="D101" s="70">
        <v>14</v>
      </c>
      <c r="E101" s="70">
        <v>2012</v>
      </c>
      <c r="F101" s="70" t="s">
        <v>179</v>
      </c>
      <c r="G101" s="70" t="s">
        <v>1749</v>
      </c>
      <c r="H101" s="70" t="s">
        <v>1750</v>
      </c>
      <c r="I101" s="148"/>
      <c r="J101" s="71">
        <v>30.19981786167865</v>
      </c>
      <c r="K101" s="71">
        <v>2.444151301731198</v>
      </c>
      <c r="L101" s="71">
        <v>0.86993685110987251</v>
      </c>
      <c r="M101" s="71">
        <v>60.909829045655471</v>
      </c>
      <c r="N101" s="71">
        <v>40.947041783692548</v>
      </c>
      <c r="O101" s="71">
        <v>35.036714032979191</v>
      </c>
      <c r="P101" s="71">
        <v>32.288258719220856</v>
      </c>
      <c r="Q101" s="71">
        <v>1.8463717279124701</v>
      </c>
      <c r="R101" s="71">
        <v>0</v>
      </c>
      <c r="S101" s="71">
        <v>2.6927155551630482</v>
      </c>
      <c r="T101" s="72"/>
      <c r="U101" s="71">
        <v>3082029</v>
      </c>
      <c r="V101" s="71">
        <v>927</v>
      </c>
      <c r="W101" s="71">
        <v>23</v>
      </c>
      <c r="X101" s="71">
        <v>11602</v>
      </c>
      <c r="Y101" s="71">
        <v>9423</v>
      </c>
      <c r="Z101" s="71">
        <v>18325</v>
      </c>
      <c r="AA101" s="71">
        <v>6488</v>
      </c>
      <c r="AB101" s="71">
        <v>24216</v>
      </c>
      <c r="AC101" s="71">
        <v>0</v>
      </c>
      <c r="AD101" s="71">
        <v>2.6927155551630482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1759</v>
      </c>
      <c r="B102" s="70">
        <v>231</v>
      </c>
      <c r="C102" s="70">
        <v>10</v>
      </c>
      <c r="D102" s="70">
        <v>14</v>
      </c>
      <c r="E102" s="70">
        <v>2013</v>
      </c>
      <c r="F102" s="70" t="s">
        <v>180</v>
      </c>
      <c r="G102" s="1064" t="s">
        <v>1749</v>
      </c>
      <c r="H102" s="70" t="s">
        <v>1750</v>
      </c>
      <c r="I102" s="148"/>
      <c r="J102" s="71">
        <v>36.738028047054613</v>
      </c>
      <c r="K102" s="71">
        <v>1.9732536475599129</v>
      </c>
      <c r="L102" s="71">
        <v>0.84338076939394324</v>
      </c>
      <c r="M102" s="71">
        <v>62.090910940759308</v>
      </c>
      <c r="N102" s="71">
        <v>39.107855228509727</v>
      </c>
      <c r="O102" s="71">
        <v>34.101133767518832</v>
      </c>
      <c r="P102" s="71">
        <v>31.930366175919815</v>
      </c>
      <c r="Q102" s="71">
        <v>1.8935704452812701</v>
      </c>
      <c r="R102" s="71">
        <v>0</v>
      </c>
      <c r="S102" s="71">
        <v>2.724834860869354</v>
      </c>
      <c r="T102" s="72"/>
      <c r="U102" s="71">
        <v>3291396</v>
      </c>
      <c r="V102" s="71">
        <v>927</v>
      </c>
      <c r="W102" s="71">
        <v>23</v>
      </c>
      <c r="X102" s="71">
        <v>11602</v>
      </c>
      <c r="Y102" s="71">
        <v>9613</v>
      </c>
      <c r="Z102" s="71">
        <v>18632</v>
      </c>
      <c r="AA102" s="71">
        <v>6392</v>
      </c>
      <c r="AB102" s="71">
        <v>24479</v>
      </c>
      <c r="AC102" s="71">
        <v>0</v>
      </c>
      <c r="AD102" s="71">
        <v>2.724834860869354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1760</v>
      </c>
      <c r="B103" s="70">
        <v>232</v>
      </c>
      <c r="C103" s="70">
        <v>11</v>
      </c>
      <c r="D103" s="70">
        <v>14</v>
      </c>
      <c r="E103" s="70">
        <v>2014</v>
      </c>
      <c r="F103" s="70" t="s">
        <v>181</v>
      </c>
      <c r="G103" s="1064" t="s">
        <v>1749</v>
      </c>
      <c r="H103" s="70" t="s">
        <v>1750</v>
      </c>
      <c r="I103" s="148"/>
      <c r="J103" s="71">
        <v>32.336957337672843</v>
      </c>
      <c r="K103" s="71">
        <v>2.514280776988433</v>
      </c>
      <c r="L103" s="71">
        <v>0.11638786447277499</v>
      </c>
      <c r="M103" s="71">
        <v>55.957524995951559</v>
      </c>
      <c r="N103" s="71">
        <v>39.224042148176203</v>
      </c>
      <c r="O103" s="71">
        <v>34.101755004193933</v>
      </c>
      <c r="P103" s="71">
        <v>33.065451850918606</v>
      </c>
      <c r="Q103" s="71">
        <v>1.8336154077049001</v>
      </c>
      <c r="R103" s="71">
        <v>0</v>
      </c>
      <c r="S103" s="71">
        <v>2.8610852871691872</v>
      </c>
      <c r="T103" s="72"/>
      <c r="U103" s="71">
        <v>3512440</v>
      </c>
      <c r="V103" s="71">
        <v>1014</v>
      </c>
      <c r="W103" s="71">
        <v>4</v>
      </c>
      <c r="X103" s="71">
        <v>11190</v>
      </c>
      <c r="Y103" s="71">
        <v>9772</v>
      </c>
      <c r="Z103" s="71">
        <v>19624</v>
      </c>
      <c r="AA103" s="71">
        <v>6585</v>
      </c>
      <c r="AB103" s="71">
        <v>24706</v>
      </c>
      <c r="AC103" s="71">
        <v>0</v>
      </c>
      <c r="AD103" s="71">
        <v>2.8610852871691872</v>
      </c>
      <c r="AE103" s="72"/>
      <c r="AF103" s="71"/>
      <c r="AG103" s="71"/>
      <c r="AH103" s="71"/>
      <c r="AI103" s="71"/>
      <c r="AJ103" s="71"/>
      <c r="AK103" s="71"/>
      <c r="AL103" s="71"/>
      <c r="AM103" s="71"/>
      <c r="AN103" s="71"/>
      <c r="AO103" s="71"/>
      <c r="AP103" s="71"/>
      <c r="AQ103" s="72"/>
      <c r="AR103" s="71">
        <v>287</v>
      </c>
      <c r="AS103" s="71">
        <v>157</v>
      </c>
      <c r="AT103" s="71">
        <v>0</v>
      </c>
      <c r="AU103" s="71">
        <v>0</v>
      </c>
      <c r="AV103" s="71">
        <v>0</v>
      </c>
      <c r="AW103" s="71">
        <v>0</v>
      </c>
      <c r="AX103" s="71"/>
      <c r="AY103" s="72"/>
      <c r="AZ103" s="71">
        <v>1401.1</v>
      </c>
      <c r="BA103" s="71">
        <v>2987.4</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1761</v>
      </c>
      <c r="B104" s="70">
        <v>233</v>
      </c>
      <c r="C104" s="70">
        <v>12</v>
      </c>
      <c r="D104" s="70">
        <v>14</v>
      </c>
      <c r="E104" s="70">
        <v>2015</v>
      </c>
      <c r="F104" s="70" t="s">
        <v>182</v>
      </c>
      <c r="G104" s="70" t="s">
        <v>1749</v>
      </c>
      <c r="H104" s="70" t="s">
        <v>1750</v>
      </c>
      <c r="I104" s="148"/>
      <c r="J104" s="71">
        <v>30.948876774065109</v>
      </c>
      <c r="K104" s="71">
        <v>2.4761404767665471</v>
      </c>
      <c r="L104" s="71">
        <v>0.10385559182905491</v>
      </c>
      <c r="M104" s="71">
        <v>72.992312729188583</v>
      </c>
      <c r="N104" s="71">
        <v>37.930969068153097</v>
      </c>
      <c r="O104" s="71">
        <v>32.769793061772148</v>
      </c>
      <c r="P104" s="71">
        <v>32.915690123029876</v>
      </c>
      <c r="Q104" s="71">
        <v>1.80930416042858</v>
      </c>
      <c r="R104" s="71">
        <v>0</v>
      </c>
      <c r="S104" s="71">
        <v>5.3733004347971498</v>
      </c>
      <c r="T104" s="72"/>
      <c r="U104" s="71">
        <v>3636448</v>
      </c>
      <c r="V104" s="71">
        <v>1014</v>
      </c>
      <c r="W104" s="71">
        <v>4</v>
      </c>
      <c r="X104" s="71">
        <v>11190</v>
      </c>
      <c r="Y104" s="71">
        <v>9942</v>
      </c>
      <c r="Z104" s="71">
        <v>19039</v>
      </c>
      <c r="AA104" s="71">
        <v>6550</v>
      </c>
      <c r="AB104" s="71">
        <v>24903</v>
      </c>
      <c r="AC104" s="71">
        <v>0</v>
      </c>
      <c r="AD104" s="71">
        <v>5.3733004347971498</v>
      </c>
      <c r="AE104" s="72"/>
      <c r="AF104" s="71">
        <v>34852436.497650497</v>
      </c>
      <c r="AG104" s="71">
        <v>1901196.450556559</v>
      </c>
      <c r="AH104" s="71">
        <v>21590.901309771882</v>
      </c>
      <c r="AI104" s="71">
        <v>71998259.425199613</v>
      </c>
      <c r="AJ104" s="71">
        <v>56668299.704257883</v>
      </c>
      <c r="AK104" s="71">
        <v>0</v>
      </c>
      <c r="AL104" s="71">
        <v>0</v>
      </c>
      <c r="AM104" s="71">
        <v>3412851.685843972</v>
      </c>
      <c r="AN104" s="71">
        <v>0</v>
      </c>
      <c r="AO104" s="71">
        <v>0</v>
      </c>
      <c r="AP104" s="71">
        <v>168854634.66481829</v>
      </c>
      <c r="AQ104" s="72"/>
      <c r="AR104" s="71">
        <v>349</v>
      </c>
      <c r="AS104" s="71">
        <v>210</v>
      </c>
      <c r="AT104" s="71">
        <v>0</v>
      </c>
      <c r="AU104" s="71">
        <v>0</v>
      </c>
      <c r="AV104" s="71">
        <v>0</v>
      </c>
      <c r="AW104" s="71">
        <v>0</v>
      </c>
      <c r="AX104" s="71"/>
      <c r="AY104" s="72"/>
      <c r="AZ104" s="71">
        <v>1697.4</v>
      </c>
      <c r="BA104" s="71">
        <v>4057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1762</v>
      </c>
      <c r="B105" s="70">
        <v>234</v>
      </c>
      <c r="C105" s="70">
        <v>13</v>
      </c>
      <c r="D105" s="70">
        <v>14</v>
      </c>
      <c r="E105" s="70">
        <v>2016</v>
      </c>
      <c r="F105" s="70" t="s">
        <v>155</v>
      </c>
      <c r="G105" s="70" t="s">
        <v>1749</v>
      </c>
      <c r="H105" s="70" t="s">
        <v>1750</v>
      </c>
      <c r="I105" s="148"/>
      <c r="J105" s="71">
        <v>32.63978063539836</v>
      </c>
      <c r="K105" s="71">
        <v>2.4617357180461155</v>
      </c>
      <c r="L105" s="71">
        <v>9.8718028069505512E-2</v>
      </c>
      <c r="M105" s="71">
        <v>48.569870315366352</v>
      </c>
      <c r="N105" s="71">
        <v>38.743659518335129</v>
      </c>
      <c r="O105" s="71">
        <v>32.854736540704792</v>
      </c>
      <c r="P105" s="71">
        <v>32.699198616228635</v>
      </c>
      <c r="Q105" s="71">
        <v>1.7848713438025046</v>
      </c>
      <c r="R105" s="71">
        <v>0</v>
      </c>
      <c r="S105" s="71">
        <v>0</v>
      </c>
      <c r="T105" s="72"/>
      <c r="U105" s="71">
        <v>3773881</v>
      </c>
      <c r="V105" s="71">
        <v>1014</v>
      </c>
      <c r="W105" s="71">
        <v>4</v>
      </c>
      <c r="X105" s="71">
        <v>11190</v>
      </c>
      <c r="Y105" s="71">
        <v>10345</v>
      </c>
      <c r="Z105" s="71">
        <v>19323</v>
      </c>
      <c r="AA105" s="71">
        <v>6730</v>
      </c>
      <c r="AB105" s="71">
        <v>25270</v>
      </c>
      <c r="AC105" s="71">
        <v>0</v>
      </c>
      <c r="AD105" s="71">
        <v>0</v>
      </c>
      <c r="AE105" s="72"/>
      <c r="AF105" s="71">
        <v>37656223.578725927</v>
      </c>
      <c r="AG105" s="71">
        <v>1822013.990444791</v>
      </c>
      <c r="AH105" s="71">
        <v>15755.5964725714</v>
      </c>
      <c r="AI105" s="71">
        <v>71540683.539244309</v>
      </c>
      <c r="AJ105" s="71">
        <v>58014315.296486922</v>
      </c>
      <c r="AK105" s="71">
        <v>0</v>
      </c>
      <c r="AL105" s="71">
        <v>0</v>
      </c>
      <c r="AM105" s="71">
        <v>3465838.022140542</v>
      </c>
      <c r="AN105" s="71">
        <v>0</v>
      </c>
      <c r="AO105" s="71">
        <v>0</v>
      </c>
      <c r="AP105" s="71">
        <v>172514830.02351505</v>
      </c>
      <c r="AQ105" s="72"/>
      <c r="AR105" s="71">
        <v>403</v>
      </c>
      <c r="AS105" s="71">
        <v>255</v>
      </c>
      <c r="AT105" s="71">
        <v>0</v>
      </c>
      <c r="AU105" s="71">
        <v>0</v>
      </c>
      <c r="AV105" s="71">
        <v>0</v>
      </c>
      <c r="AW105" s="71">
        <v>0</v>
      </c>
      <c r="AX105" s="71"/>
      <c r="AY105" s="72"/>
      <c r="AZ105" s="71">
        <v>1981</v>
      </c>
      <c r="BA105" s="71">
        <v>4872.2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1763</v>
      </c>
      <c r="B106" s="70">
        <v>235</v>
      </c>
      <c r="C106" s="70">
        <v>14</v>
      </c>
      <c r="D106" s="70">
        <v>14</v>
      </c>
      <c r="E106" s="70">
        <v>2017</v>
      </c>
      <c r="F106" s="70" t="s">
        <v>156</v>
      </c>
      <c r="G106" s="70" t="s">
        <v>1749</v>
      </c>
      <c r="H106" s="70" t="s">
        <v>1750</v>
      </c>
      <c r="I106" s="148"/>
      <c r="J106" s="71">
        <v>30.998547714721994</v>
      </c>
      <c r="K106" s="71">
        <v>2.4505647197571445</v>
      </c>
      <c r="L106" s="71">
        <v>0.10597593063668348</v>
      </c>
      <c r="M106" s="71">
        <v>43.00806927246245</v>
      </c>
      <c r="N106" s="71">
        <v>37.976373370804268</v>
      </c>
      <c r="O106" s="71">
        <v>32.760177930646698</v>
      </c>
      <c r="P106" s="71">
        <v>32.477577038459891</v>
      </c>
      <c r="Q106" s="71">
        <v>1.74342751839896</v>
      </c>
      <c r="R106" s="71">
        <v>0</v>
      </c>
      <c r="S106" s="71">
        <v>0</v>
      </c>
      <c r="T106" s="72"/>
      <c r="U106" s="71">
        <v>3646148</v>
      </c>
      <c r="V106" s="71">
        <v>1014</v>
      </c>
      <c r="W106" s="71">
        <v>4</v>
      </c>
      <c r="X106" s="71">
        <v>11190</v>
      </c>
      <c r="Y106" s="71">
        <v>10494</v>
      </c>
      <c r="Z106" s="71">
        <v>19587</v>
      </c>
      <c r="AA106" s="71">
        <v>6727</v>
      </c>
      <c r="AB106" s="71">
        <v>25525</v>
      </c>
      <c r="AC106" s="71">
        <v>0</v>
      </c>
      <c r="AD106" s="71">
        <v>0</v>
      </c>
      <c r="AE106" s="72"/>
      <c r="AF106" s="71">
        <v>36246259.460223481</v>
      </c>
      <c r="AG106" s="71">
        <v>1833761.0094805299</v>
      </c>
      <c r="AH106" s="71">
        <v>21711.748553401991</v>
      </c>
      <c r="AI106" s="71">
        <v>67550303.652203575</v>
      </c>
      <c r="AJ106" s="71">
        <v>54929008.048941508</v>
      </c>
      <c r="AK106" s="71">
        <v>0</v>
      </c>
      <c r="AL106" s="71">
        <v>0</v>
      </c>
      <c r="AM106" s="71">
        <v>3506289.667527827</v>
      </c>
      <c r="AN106" s="71">
        <v>0</v>
      </c>
      <c r="AO106" s="71">
        <v>0</v>
      </c>
      <c r="AP106" s="71">
        <v>164087333.5869303</v>
      </c>
      <c r="AQ106" s="72"/>
      <c r="AR106" s="71">
        <v>453</v>
      </c>
      <c r="AS106" s="71">
        <v>283</v>
      </c>
      <c r="AT106" s="71">
        <v>0</v>
      </c>
      <c r="AU106" s="71">
        <v>0</v>
      </c>
      <c r="AV106" s="71">
        <v>0</v>
      </c>
      <c r="AW106" s="71">
        <v>0</v>
      </c>
      <c r="AX106" s="71"/>
      <c r="AY106" s="72"/>
      <c r="AZ106" s="71">
        <v>2247.5</v>
      </c>
      <c r="BA106" s="71">
        <v>5308.0000000000027</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1764</v>
      </c>
      <c r="B107" s="70">
        <v>236</v>
      </c>
      <c r="C107" s="70">
        <v>15</v>
      </c>
      <c r="D107" s="70">
        <v>14</v>
      </c>
      <c r="E107" s="70">
        <v>2018</v>
      </c>
      <c r="F107" s="70" t="s">
        <v>183</v>
      </c>
      <c r="G107" s="70" t="s">
        <v>1749</v>
      </c>
      <c r="H107" s="70" t="s">
        <v>1750</v>
      </c>
      <c r="I107" s="148"/>
      <c r="J107" s="71">
        <v>29.286403268786614</v>
      </c>
      <c r="K107" s="71">
        <v>2.3084181655093365</v>
      </c>
      <c r="L107" s="71">
        <v>9.3884916800542131E-2</v>
      </c>
      <c r="M107" s="71">
        <v>44.46946325113251</v>
      </c>
      <c r="N107" s="71">
        <v>34.729073798153834</v>
      </c>
      <c r="O107" s="71">
        <v>33.103101799325195</v>
      </c>
      <c r="P107" s="71">
        <v>32.570137537493146</v>
      </c>
      <c r="Q107" s="71">
        <v>1.6279367053704099</v>
      </c>
      <c r="R107" s="71">
        <v>0</v>
      </c>
      <c r="S107" s="71">
        <v>0</v>
      </c>
      <c r="T107" s="72"/>
      <c r="U107" s="71">
        <v>3673652</v>
      </c>
      <c r="V107" s="71">
        <v>1014</v>
      </c>
      <c r="W107" s="71">
        <v>4</v>
      </c>
      <c r="X107" s="71">
        <v>11190</v>
      </c>
      <c r="Y107" s="71">
        <v>10690</v>
      </c>
      <c r="Z107" s="71">
        <v>20171</v>
      </c>
      <c r="AA107" s="71">
        <v>6814</v>
      </c>
      <c r="AB107" s="71">
        <v>25685</v>
      </c>
      <c r="AC107" s="71">
        <v>0</v>
      </c>
      <c r="AD107" s="71">
        <v>0</v>
      </c>
      <c r="AE107" s="72"/>
      <c r="AF107" s="71">
        <v>34777965.966264471</v>
      </c>
      <c r="AG107" s="71">
        <v>1636286.536642649</v>
      </c>
      <c r="AH107" s="71">
        <v>20458.88374910134</v>
      </c>
      <c r="AI107" s="71">
        <v>68794742.988747865</v>
      </c>
      <c r="AJ107" s="71">
        <v>53112287.484553657</v>
      </c>
      <c r="AK107" s="71">
        <v>0</v>
      </c>
      <c r="AL107" s="71">
        <v>0</v>
      </c>
      <c r="AM107" s="71">
        <v>3535568.7786287009</v>
      </c>
      <c r="AN107" s="71">
        <v>0</v>
      </c>
      <c r="AO107" s="71">
        <v>0</v>
      </c>
      <c r="AP107" s="71">
        <v>161877310.63858646</v>
      </c>
      <c r="AQ107" s="72"/>
      <c r="AR107" s="71">
        <v>499</v>
      </c>
      <c r="AS107" s="71">
        <v>307</v>
      </c>
      <c r="AT107" s="71">
        <v>0</v>
      </c>
      <c r="AU107" s="71">
        <v>0</v>
      </c>
      <c r="AV107" s="71">
        <v>0</v>
      </c>
      <c r="AW107" s="71">
        <v>0</v>
      </c>
      <c r="AX107" s="71"/>
      <c r="AY107" s="72"/>
      <c r="AZ107" s="71">
        <v>2475.8000000000002</v>
      </c>
      <c r="BA107" s="71">
        <v>5727</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1765</v>
      </c>
      <c r="B108" s="70">
        <v>237</v>
      </c>
      <c r="C108" s="70">
        <v>16</v>
      </c>
      <c r="D108" s="70">
        <v>14</v>
      </c>
      <c r="E108" s="70">
        <v>2019</v>
      </c>
      <c r="F108" s="70" t="s">
        <v>158</v>
      </c>
      <c r="G108" s="70" t="s">
        <v>1749</v>
      </c>
      <c r="H108" s="70" t="s">
        <v>1750</v>
      </c>
      <c r="I108" s="148"/>
      <c r="J108" s="71">
        <v>28.214364069894994</v>
      </c>
      <c r="K108" s="71">
        <v>2.0988094328609694</v>
      </c>
      <c r="L108" s="71">
        <v>9.4312567660256044E-2</v>
      </c>
      <c r="M108" s="71">
        <v>45.660096141860642</v>
      </c>
      <c r="N108" s="71">
        <v>33.693364272265477</v>
      </c>
      <c r="O108" s="71">
        <v>32.351169337151752</v>
      </c>
      <c r="P108" s="71">
        <v>33.027666886238798</v>
      </c>
      <c r="Q108" s="71">
        <v>1.59971402123844</v>
      </c>
      <c r="R108" s="71">
        <v>0</v>
      </c>
      <c r="S108" s="71">
        <v>0</v>
      </c>
      <c r="T108" s="72"/>
      <c r="U108" s="71">
        <v>3720076</v>
      </c>
      <c r="V108" s="71">
        <v>1014</v>
      </c>
      <c r="W108" s="71">
        <v>4</v>
      </c>
      <c r="X108" s="71">
        <v>11190</v>
      </c>
      <c r="Y108" s="71">
        <v>10917</v>
      </c>
      <c r="Z108" s="71">
        <v>20254</v>
      </c>
      <c r="AA108" s="71">
        <v>6858</v>
      </c>
      <c r="AB108" s="71">
        <v>25923</v>
      </c>
      <c r="AC108" s="71">
        <v>0</v>
      </c>
      <c r="AD108" s="71">
        <v>0</v>
      </c>
      <c r="AE108" s="72"/>
      <c r="AF108" s="71">
        <v>35427957.341290362</v>
      </c>
      <c r="AG108" s="71">
        <v>1588079.735945303</v>
      </c>
      <c r="AH108" s="71">
        <v>21565.65048126271</v>
      </c>
      <c r="AI108" s="71">
        <v>76373363.757110089</v>
      </c>
      <c r="AJ108" s="71">
        <v>50457498.730323173</v>
      </c>
      <c r="AK108" s="71">
        <v>0</v>
      </c>
      <c r="AL108" s="71">
        <v>0</v>
      </c>
      <c r="AM108" s="71">
        <v>3530517.4517604816</v>
      </c>
      <c r="AN108" s="71">
        <v>0</v>
      </c>
      <c r="AO108" s="71">
        <v>0</v>
      </c>
      <c r="AP108" s="71">
        <v>167398982.66691065</v>
      </c>
      <c r="AQ108" s="72"/>
      <c r="AR108" s="71">
        <v>569</v>
      </c>
      <c r="AS108" s="71">
        <v>331</v>
      </c>
      <c r="AT108" s="71">
        <v>0</v>
      </c>
      <c r="AU108" s="71">
        <v>0</v>
      </c>
      <c r="AV108" s="71">
        <v>0</v>
      </c>
      <c r="AW108" s="71">
        <v>0</v>
      </c>
      <c r="AX108" s="71"/>
      <c r="AY108" s="72"/>
      <c r="AZ108" s="71">
        <v>2843.6000000000008</v>
      </c>
      <c r="BA108" s="71">
        <v>6250.8999999999969</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1766</v>
      </c>
      <c r="B109" s="70">
        <v>238</v>
      </c>
      <c r="C109" s="70">
        <v>17</v>
      </c>
      <c r="D109" s="70">
        <v>14</v>
      </c>
      <c r="E109" s="70">
        <v>2020</v>
      </c>
      <c r="F109" s="70" t="s">
        <v>159</v>
      </c>
      <c r="G109" s="70" t="s">
        <v>1749</v>
      </c>
      <c r="H109" s="70" t="s">
        <v>1750</v>
      </c>
      <c r="I109" s="148"/>
      <c r="J109" s="71">
        <v>26.834198870582838</v>
      </c>
      <c r="K109" s="71">
        <v>2.4233336314843954</v>
      </c>
      <c r="L109" s="71">
        <v>5.9951711110877839E-2</v>
      </c>
      <c r="M109" s="71">
        <v>46.098906181732517</v>
      </c>
      <c r="N109" s="71">
        <v>33.378791623714044</v>
      </c>
      <c r="O109" s="71">
        <v>28.527524499335218</v>
      </c>
      <c r="P109" s="71">
        <v>31.204718492702284</v>
      </c>
      <c r="Q109" s="71">
        <v>1.54023097734998</v>
      </c>
      <c r="R109" s="71">
        <v>0</v>
      </c>
      <c r="S109" s="71">
        <v>0</v>
      </c>
      <c r="T109" s="72"/>
      <c r="U109" s="71">
        <v>3396639</v>
      </c>
      <c r="V109" s="71">
        <v>1062</v>
      </c>
      <c r="W109" s="71">
        <v>3</v>
      </c>
      <c r="X109" s="71">
        <v>12856</v>
      </c>
      <c r="Y109" s="71">
        <v>11145</v>
      </c>
      <c r="Z109" s="71">
        <v>20385</v>
      </c>
      <c r="AA109" s="71">
        <v>6887</v>
      </c>
      <c r="AB109" s="71">
        <v>26123</v>
      </c>
      <c r="AC109" s="71">
        <v>0</v>
      </c>
      <c r="AD109" s="71">
        <v>0</v>
      </c>
      <c r="AE109" s="72"/>
      <c r="AF109" s="71">
        <v>33691953.635243461</v>
      </c>
      <c r="AG109" s="71">
        <v>1788197.6823155999</v>
      </c>
      <c r="AH109" s="71">
        <v>14552.468580340934</v>
      </c>
      <c r="AI109" s="71">
        <v>81384116.54035002</v>
      </c>
      <c r="AJ109" s="71">
        <v>60284945.835725233</v>
      </c>
      <c r="AK109" s="71"/>
      <c r="AL109" s="71"/>
      <c r="AM109" s="71">
        <v>3409341.7325833943</v>
      </c>
      <c r="AN109" s="71"/>
      <c r="AO109" s="71"/>
      <c r="AP109" s="71">
        <v>180573107.89479804</v>
      </c>
      <c r="AQ109" s="72"/>
      <c r="AR109" s="71">
        <v>640</v>
      </c>
      <c r="AS109" s="71">
        <v>338</v>
      </c>
      <c r="AT109" s="71">
        <v>0</v>
      </c>
      <c r="AU109" s="71">
        <v>0</v>
      </c>
      <c r="AV109" s="71">
        <v>0</v>
      </c>
      <c r="AW109" s="71">
        <v>0</v>
      </c>
      <c r="AX109" s="71"/>
      <c r="AY109" s="72"/>
      <c r="AZ109" s="71">
        <v>3229.6000000000022</v>
      </c>
      <c r="BA109" s="71">
        <v>6379.2999999999956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1767</v>
      </c>
      <c r="B110" s="70">
        <v>238</v>
      </c>
      <c r="C110" s="70">
        <v>18</v>
      </c>
      <c r="D110" s="70">
        <v>14</v>
      </c>
      <c r="E110" s="70">
        <v>2021</v>
      </c>
      <c r="F110" s="70" t="s">
        <v>160</v>
      </c>
      <c r="G110" s="70" t="s">
        <v>1749</v>
      </c>
      <c r="H110" s="70" t="s">
        <v>1750</v>
      </c>
      <c r="I110" s="148"/>
      <c r="J110" s="71">
        <v>26.522094179349303</v>
      </c>
      <c r="K110" s="71">
        <v>2.6421167939229808</v>
      </c>
      <c r="L110" s="71">
        <v>6.7505752064564287E-2</v>
      </c>
      <c r="M110" s="71">
        <v>52.643656731380027</v>
      </c>
      <c r="N110" s="71">
        <v>35.096686951459155</v>
      </c>
      <c r="O110" s="71">
        <v>26.802155358123617</v>
      </c>
      <c r="P110" s="71">
        <v>32.554148970805393</v>
      </c>
      <c r="Q110" s="71">
        <v>1.5339460855454401</v>
      </c>
      <c r="R110" s="71">
        <v>0</v>
      </c>
      <c r="S110" s="71">
        <v>0</v>
      </c>
      <c r="T110" s="72"/>
      <c r="U110" s="71">
        <v>3605440</v>
      </c>
      <c r="V110" s="71">
        <v>1062</v>
      </c>
      <c r="W110" s="71">
        <v>3</v>
      </c>
      <c r="X110" s="71">
        <v>12856</v>
      </c>
      <c r="Y110" s="71">
        <v>11290</v>
      </c>
      <c r="Z110" s="71">
        <v>19720</v>
      </c>
      <c r="AA110" s="71">
        <v>7006</v>
      </c>
      <c r="AB110" s="71">
        <v>26272</v>
      </c>
      <c r="AC110" s="71">
        <v>0</v>
      </c>
      <c r="AD110" s="71">
        <v>0</v>
      </c>
      <c r="AE110" s="72"/>
      <c r="AF110" s="71">
        <v>32336913.412277695</v>
      </c>
      <c r="AG110" s="71">
        <v>1823104.6665909814</v>
      </c>
      <c r="AH110" s="71">
        <v>15657.308708600711</v>
      </c>
      <c r="AI110" s="71">
        <v>80799553.341704771</v>
      </c>
      <c r="AJ110" s="71">
        <v>59098154.743708178</v>
      </c>
      <c r="AK110" s="71">
        <v>0</v>
      </c>
      <c r="AL110" s="71">
        <v>0</v>
      </c>
      <c r="AM110" s="71">
        <v>3448564.8604865982</v>
      </c>
      <c r="AN110" s="71">
        <v>0</v>
      </c>
      <c r="AO110" s="71">
        <v>0</v>
      </c>
      <c r="AP110" s="71">
        <v>177521948.33347681</v>
      </c>
      <c r="AQ110" s="72"/>
      <c r="AR110" s="71">
        <v>716</v>
      </c>
      <c r="AS110" s="71">
        <v>342</v>
      </c>
      <c r="AT110" s="71">
        <v>0</v>
      </c>
      <c r="AU110" s="71">
        <v>0</v>
      </c>
      <c r="AV110" s="71">
        <v>0</v>
      </c>
      <c r="AW110" s="71">
        <v>0</v>
      </c>
      <c r="AX110" s="71"/>
      <c r="AY110" s="72"/>
      <c r="AZ110" s="71">
        <v>3665.7000000000021</v>
      </c>
      <c r="BA110" s="71">
        <v>6475.1999999999962</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1768</v>
      </c>
      <c r="B111" s="70">
        <v>238</v>
      </c>
      <c r="C111" s="70">
        <v>19</v>
      </c>
      <c r="D111" s="70">
        <v>14</v>
      </c>
      <c r="E111" s="70">
        <v>2022</v>
      </c>
      <c r="F111" s="70" t="s">
        <v>161</v>
      </c>
      <c r="G111" s="70" t="s">
        <v>1749</v>
      </c>
      <c r="H111" s="70" t="s">
        <v>1750</v>
      </c>
      <c r="I111" s="148"/>
      <c r="J111" s="71">
        <v>26.246958800341506</v>
      </c>
      <c r="K111" s="71">
        <v>2.519316674419446</v>
      </c>
      <c r="L111" s="71">
        <v>5.7286816217705996E-2</v>
      </c>
      <c r="M111" s="71">
        <v>47.573340111225974</v>
      </c>
      <c r="N111" s="71">
        <v>37.807549286875634</v>
      </c>
      <c r="O111" s="71">
        <v>28.335476827177299</v>
      </c>
      <c r="P111" s="71">
        <v>32.239251418105752</v>
      </c>
      <c r="Q111" s="71">
        <v>1.5449212769134122</v>
      </c>
      <c r="R111" s="71">
        <v>0</v>
      </c>
      <c r="S111" s="71">
        <v>0</v>
      </c>
      <c r="T111" s="72"/>
      <c r="U111" s="71">
        <v>4025168</v>
      </c>
      <c r="V111" s="71">
        <v>1062</v>
      </c>
      <c r="W111" s="71">
        <v>3</v>
      </c>
      <c r="X111" s="71">
        <v>12856</v>
      </c>
      <c r="Y111" s="71">
        <v>11459</v>
      </c>
      <c r="Z111" s="71">
        <v>19808</v>
      </c>
      <c r="AA111" s="71">
        <v>7044</v>
      </c>
      <c r="AB111" s="71">
        <v>26243</v>
      </c>
      <c r="AC111" s="71">
        <v>0</v>
      </c>
      <c r="AD111" s="71">
        <v>0</v>
      </c>
      <c r="AE111" s="72"/>
      <c r="AF111" s="71">
        <v>32031200.023922294</v>
      </c>
      <c r="AG111" s="71">
        <v>1848878.9668632916</v>
      </c>
      <c r="AH111" s="71">
        <v>16548.001989492655</v>
      </c>
      <c r="AI111" s="71">
        <v>77901957.347961172</v>
      </c>
      <c r="AJ111" s="71">
        <v>64300838.314907879</v>
      </c>
      <c r="AK111" s="71">
        <v>0</v>
      </c>
      <c r="AL111" s="71">
        <v>0</v>
      </c>
      <c r="AM111" s="71">
        <v>3388687.5871259337</v>
      </c>
      <c r="AN111" s="71">
        <v>0</v>
      </c>
      <c r="AO111" s="71">
        <v>0</v>
      </c>
      <c r="AP111" s="71">
        <v>179488110.24277005</v>
      </c>
      <c r="AQ111" s="72"/>
      <c r="AR111" s="71">
        <v>801</v>
      </c>
      <c r="AS111" s="71">
        <v>343</v>
      </c>
      <c r="AT111" s="71">
        <v>0</v>
      </c>
      <c r="AU111" s="71">
        <v>0</v>
      </c>
      <c r="AV111" s="71">
        <v>0</v>
      </c>
      <c r="AW111" s="71">
        <v>0</v>
      </c>
      <c r="AX111" s="71"/>
      <c r="AY111" s="72"/>
      <c r="AZ111" s="71">
        <v>4148.0000000000036</v>
      </c>
      <c r="BA111" s="71">
        <v>6524.6999999999962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1769</v>
      </c>
      <c r="B112" s="70">
        <v>238</v>
      </c>
      <c r="C112" s="70">
        <v>20</v>
      </c>
      <c r="D112" s="70">
        <v>14</v>
      </c>
      <c r="E112" s="70">
        <v>2023</v>
      </c>
      <c r="F112" s="70" t="s">
        <v>1539</v>
      </c>
      <c r="G112" s="70" t="s">
        <v>1749</v>
      </c>
      <c r="H112" s="70" t="s">
        <v>1750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885</v>
      </c>
      <c r="AS112" s="71">
        <v>345</v>
      </c>
      <c r="AT112" s="71">
        <v>0</v>
      </c>
      <c r="AU112" s="71">
        <v>0</v>
      </c>
      <c r="AV112" s="71">
        <v>0</v>
      </c>
      <c r="AW112" s="71">
        <v>0</v>
      </c>
      <c r="AX112" s="71"/>
      <c r="AY112" s="72"/>
      <c r="AZ112" s="71">
        <v>4629.7000000000007</v>
      </c>
      <c r="BA112" s="71">
        <v>6563.399999999996</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1770</v>
      </c>
      <c r="B113" s="70">
        <v>238</v>
      </c>
      <c r="C113" s="70">
        <v>21</v>
      </c>
      <c r="D113" s="70">
        <v>14</v>
      </c>
      <c r="E113" s="70">
        <v>2024</v>
      </c>
      <c r="F113" s="70" t="s">
        <v>1554</v>
      </c>
      <c r="G113" s="70" t="s">
        <v>1749</v>
      </c>
      <c r="H113" s="70" t="s">
        <v>1750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1771</v>
      </c>
      <c r="B114" s="70">
        <v>69</v>
      </c>
      <c r="C114" s="70">
        <v>1</v>
      </c>
      <c r="D114" s="70">
        <v>5</v>
      </c>
      <c r="E114" s="70">
        <v>1990</v>
      </c>
      <c r="F114" s="70" t="s">
        <v>787</v>
      </c>
      <c r="G114" s="70" t="s">
        <v>1772</v>
      </c>
      <c r="H114" s="70" t="s">
        <v>1773</v>
      </c>
      <c r="I114" s="148"/>
      <c r="J114" s="71">
        <v>32.552361029406377</v>
      </c>
      <c r="K114" s="71">
        <v>6.0330572473433284</v>
      </c>
      <c r="L114" s="71">
        <v>138.34103178264971</v>
      </c>
      <c r="M114" s="71">
        <v>21.645148090779632</v>
      </c>
      <c r="N114" s="71">
        <v>26.18012445315145</v>
      </c>
      <c r="O114" s="71">
        <v>23.979381452228871</v>
      </c>
      <c r="P114" s="71">
        <v>34.327097179694867</v>
      </c>
      <c r="Q114" s="71">
        <v>2.2658673508736298</v>
      </c>
      <c r="R114" s="71">
        <v>0</v>
      </c>
      <c r="S114" s="71">
        <v>1.810021531195489</v>
      </c>
      <c r="T114" s="72"/>
      <c r="U114" s="71">
        <v>3401972</v>
      </c>
      <c r="V114" s="71">
        <v>1501</v>
      </c>
      <c r="W114" s="71">
        <v>1526</v>
      </c>
      <c r="X114" s="71">
        <v>8084</v>
      </c>
      <c r="Y114" s="71">
        <v>12406</v>
      </c>
      <c r="Z114" s="71">
        <v>9863</v>
      </c>
      <c r="AA114" s="71">
        <v>8335</v>
      </c>
      <c r="AB114" s="71">
        <v>36790</v>
      </c>
      <c r="AC114" s="71">
        <v>0</v>
      </c>
      <c r="AD114" s="71">
        <v>1.810021531195489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1774</v>
      </c>
      <c r="B115" s="70">
        <v>70</v>
      </c>
      <c r="C115" s="70">
        <v>2</v>
      </c>
      <c r="D115" s="70">
        <v>5</v>
      </c>
      <c r="E115" s="70">
        <v>2005</v>
      </c>
      <c r="F115" s="70" t="s">
        <v>789</v>
      </c>
      <c r="G115" s="70" t="s">
        <v>1772</v>
      </c>
      <c r="H115" s="70" t="s">
        <v>1773</v>
      </c>
      <c r="I115" s="148"/>
      <c r="J115" s="71">
        <v>54.9773927356729</v>
      </c>
      <c r="K115" s="71">
        <v>3.1407868033450028</v>
      </c>
      <c r="L115" s="71">
        <v>104.64638696841379</v>
      </c>
      <c r="M115" s="71">
        <v>32.658193358741592</v>
      </c>
      <c r="N115" s="71">
        <v>33.821123429241972</v>
      </c>
      <c r="O115" s="71">
        <v>36.097112044021003</v>
      </c>
      <c r="P115" s="71">
        <v>32.877402015527743</v>
      </c>
      <c r="Q115" s="71">
        <v>1.9329787388170401</v>
      </c>
      <c r="R115" s="71">
        <v>6.9186217483163182</v>
      </c>
      <c r="S115" s="71">
        <v>2.8369644206400002</v>
      </c>
      <c r="T115" s="72"/>
      <c r="U115" s="71">
        <v>5936555</v>
      </c>
      <c r="V115" s="71">
        <v>1167</v>
      </c>
      <c r="W115" s="71">
        <v>1113</v>
      </c>
      <c r="X115" s="71">
        <v>7001</v>
      </c>
      <c r="Y115" s="71">
        <v>13547</v>
      </c>
      <c r="Z115" s="71">
        <v>17181</v>
      </c>
      <c r="AA115" s="71">
        <v>6538</v>
      </c>
      <c r="AB115" s="71">
        <v>32810</v>
      </c>
      <c r="AC115" s="71">
        <v>1223415</v>
      </c>
      <c r="AD115" s="71">
        <v>2.8369644206400002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1775</v>
      </c>
      <c r="B116" s="70">
        <v>71</v>
      </c>
      <c r="C116" s="70">
        <v>3</v>
      </c>
      <c r="D116" s="70">
        <v>5</v>
      </c>
      <c r="E116" s="70">
        <v>2006</v>
      </c>
      <c r="F116" s="70" t="s">
        <v>790</v>
      </c>
      <c r="G116" s="70" t="s">
        <v>1772</v>
      </c>
      <c r="H116" s="70" t="s">
        <v>1773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1776</v>
      </c>
      <c r="B117" s="70">
        <v>72</v>
      </c>
      <c r="C117" s="70">
        <v>4</v>
      </c>
      <c r="D117" s="70">
        <v>5</v>
      </c>
      <c r="E117" s="70">
        <v>2007</v>
      </c>
      <c r="F117" s="70" t="s">
        <v>791</v>
      </c>
      <c r="G117" s="70" t="s">
        <v>1772</v>
      </c>
      <c r="H117" s="70" t="s">
        <v>1773</v>
      </c>
      <c r="I117" s="148"/>
      <c r="J117" s="71">
        <v>47.004047795542007</v>
      </c>
      <c r="K117" s="71">
        <v>2.779897154630333</v>
      </c>
      <c r="L117" s="71">
        <v>24.55710565559075</v>
      </c>
      <c r="M117" s="71">
        <v>32.618865660505307</v>
      </c>
      <c r="N117" s="71">
        <v>33.496964690122986</v>
      </c>
      <c r="O117" s="71">
        <v>34.847016711048227</v>
      </c>
      <c r="P117" s="71">
        <v>32.1454263783911</v>
      </c>
      <c r="Q117" s="71">
        <v>1.9852909158167</v>
      </c>
      <c r="R117" s="71">
        <v>6.9066102712425161</v>
      </c>
      <c r="S117" s="71">
        <v>2.688491382</v>
      </c>
      <c r="T117" s="72"/>
      <c r="U117" s="71">
        <v>6340770</v>
      </c>
      <c r="V117" s="71">
        <v>1066</v>
      </c>
      <c r="W117" s="71">
        <v>351</v>
      </c>
      <c r="X117" s="71">
        <v>8187</v>
      </c>
      <c r="Y117" s="71">
        <v>13504</v>
      </c>
      <c r="Z117" s="71">
        <v>17242</v>
      </c>
      <c r="AA117" s="71">
        <v>6295</v>
      </c>
      <c r="AB117" s="71">
        <v>31916</v>
      </c>
      <c r="AC117" s="71">
        <v>1256333</v>
      </c>
      <c r="AD117" s="71">
        <v>2.688491382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1777</v>
      </c>
      <c r="B118" s="70">
        <v>73</v>
      </c>
      <c r="C118" s="70">
        <v>5</v>
      </c>
      <c r="D118" s="70">
        <v>5</v>
      </c>
      <c r="E118" s="70">
        <v>2008</v>
      </c>
      <c r="F118" s="70" t="s">
        <v>792</v>
      </c>
      <c r="G118" s="70" t="s">
        <v>1772</v>
      </c>
      <c r="H118" s="70" t="s">
        <v>1773</v>
      </c>
      <c r="I118" s="148"/>
      <c r="J118" s="71">
        <v>44.53785033799651</v>
      </c>
      <c r="K118" s="71">
        <v>2.1684476544762998</v>
      </c>
      <c r="L118" s="71">
        <v>57.874874174474023</v>
      </c>
      <c r="M118" s="71">
        <v>34.723624778701627</v>
      </c>
      <c r="N118" s="71">
        <v>30.081501976893879</v>
      </c>
      <c r="O118" s="71">
        <v>33.714232586159099</v>
      </c>
      <c r="P118" s="71">
        <v>31.149863729158859</v>
      </c>
      <c r="Q118" s="71">
        <v>1.92923745623071</v>
      </c>
      <c r="R118" s="71">
        <v>6.9006561488291727</v>
      </c>
      <c r="S118" s="71">
        <v>3.14394417361</v>
      </c>
      <c r="T118" s="72"/>
      <c r="U118" s="71">
        <v>6498036</v>
      </c>
      <c r="V118" s="71">
        <v>1066</v>
      </c>
      <c r="W118" s="71">
        <v>957</v>
      </c>
      <c r="X118" s="71">
        <v>8187</v>
      </c>
      <c r="Y118" s="71">
        <v>13470</v>
      </c>
      <c r="Z118" s="71">
        <v>17267</v>
      </c>
      <c r="AA118" s="71">
        <v>6107</v>
      </c>
      <c r="AB118" s="71">
        <v>31525</v>
      </c>
      <c r="AC118" s="71">
        <v>1303439</v>
      </c>
      <c r="AD118" s="71">
        <v>3.14394417361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1778</v>
      </c>
      <c r="B119" s="70">
        <v>74</v>
      </c>
      <c r="C119" s="70">
        <v>6</v>
      </c>
      <c r="D119" s="70">
        <v>5</v>
      </c>
      <c r="E119" s="70">
        <v>2009</v>
      </c>
      <c r="F119" s="70" t="s">
        <v>176</v>
      </c>
      <c r="G119" s="70" t="s">
        <v>1772</v>
      </c>
      <c r="H119" s="70" t="s">
        <v>1773</v>
      </c>
      <c r="I119" s="148"/>
      <c r="J119" s="71">
        <v>45.130753509050912</v>
      </c>
      <c r="K119" s="71">
        <v>2.2362998255258151</v>
      </c>
      <c r="L119" s="71">
        <v>30.637586831518639</v>
      </c>
      <c r="M119" s="71">
        <v>33.217954451072778</v>
      </c>
      <c r="N119" s="71">
        <v>28.27768982305437</v>
      </c>
      <c r="O119" s="71">
        <v>34.360357625330288</v>
      </c>
      <c r="P119" s="71">
        <v>29.44804391815217</v>
      </c>
      <c r="Q119" s="71">
        <v>1.82138436713508</v>
      </c>
      <c r="R119" s="71">
        <v>6.3144778705009488</v>
      </c>
      <c r="S119" s="71">
        <v>2.6572390988000012</v>
      </c>
      <c r="T119" s="72"/>
      <c r="U119" s="71">
        <v>6259180</v>
      </c>
      <c r="V119" s="71">
        <v>1037</v>
      </c>
      <c r="W119" s="71">
        <v>749</v>
      </c>
      <c r="X119" s="71">
        <v>8729</v>
      </c>
      <c r="Y119" s="71">
        <v>13482</v>
      </c>
      <c r="Z119" s="71">
        <v>17370</v>
      </c>
      <c r="AA119" s="71">
        <v>5927</v>
      </c>
      <c r="AB119" s="71">
        <v>31243</v>
      </c>
      <c r="AC119" s="71">
        <v>1163592</v>
      </c>
      <c r="AD119" s="71">
        <v>2.6572390988000012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12.282</v>
      </c>
      <c r="BK119" s="71">
        <v>0</v>
      </c>
      <c r="BL119" s="71">
        <v>0</v>
      </c>
      <c r="BM119" s="71">
        <v>0</v>
      </c>
      <c r="BN119" s="72"/>
      <c r="BO119" s="71">
        <v>0</v>
      </c>
      <c r="BP119" s="71">
        <v>0</v>
      </c>
      <c r="BQ119" s="71">
        <v>2</v>
      </c>
      <c r="BR119" s="71">
        <v>0</v>
      </c>
      <c r="BS119" s="71">
        <v>0</v>
      </c>
      <c r="BT119" s="71">
        <v>0</v>
      </c>
      <c r="BU119"/>
      <c r="BV119" s="70">
        <v>12.282</v>
      </c>
      <c r="BW119" s="70">
        <v>0</v>
      </c>
      <c r="BX119" s="70">
        <v>0</v>
      </c>
      <c r="BY119" s="70">
        <v>0</v>
      </c>
      <c r="BZ119" s="70">
        <v>0</v>
      </c>
      <c r="CA119" s="70">
        <v>0</v>
      </c>
      <c r="CB119" s="70">
        <v>0</v>
      </c>
      <c r="CC119" s="70">
        <v>0</v>
      </c>
      <c r="CD119" s="70">
        <v>0</v>
      </c>
    </row>
    <row r="120" spans="1:82">
      <c r="A120" s="70" t="s">
        <v>1779</v>
      </c>
      <c r="B120" s="70">
        <v>75</v>
      </c>
      <c r="C120" s="70">
        <v>7</v>
      </c>
      <c r="D120" s="70">
        <v>5</v>
      </c>
      <c r="E120" s="70">
        <v>2010</v>
      </c>
      <c r="F120" s="70" t="s">
        <v>177</v>
      </c>
      <c r="G120" s="70" t="s">
        <v>1772</v>
      </c>
      <c r="H120" s="70" t="s">
        <v>1773</v>
      </c>
      <c r="I120" s="148"/>
      <c r="J120" s="71">
        <v>39.976672848278973</v>
      </c>
      <c r="K120" s="71">
        <v>2.376251734776341</v>
      </c>
      <c r="L120" s="71">
        <v>28.205923305963061</v>
      </c>
      <c r="M120" s="71">
        <v>35.801991771223697</v>
      </c>
      <c r="N120" s="71">
        <v>33.111556601653263</v>
      </c>
      <c r="O120" s="71">
        <v>34.321539084706743</v>
      </c>
      <c r="P120" s="71">
        <v>29.570438207579681</v>
      </c>
      <c r="Q120" s="71">
        <v>1.87736881903165</v>
      </c>
      <c r="R120" s="71">
        <v>6.2020895290858649</v>
      </c>
      <c r="S120" s="71">
        <v>2.40199621938</v>
      </c>
      <c r="T120" s="72"/>
      <c r="U120" s="71">
        <v>5835296</v>
      </c>
      <c r="V120" s="71">
        <v>1037</v>
      </c>
      <c r="W120" s="71">
        <v>749</v>
      </c>
      <c r="X120" s="71">
        <v>8729</v>
      </c>
      <c r="Y120" s="71">
        <v>13395</v>
      </c>
      <c r="Z120" s="71">
        <v>17431</v>
      </c>
      <c r="AA120" s="71">
        <v>5803</v>
      </c>
      <c r="AB120" s="71">
        <v>30858</v>
      </c>
      <c r="AC120" s="71">
        <v>1083062</v>
      </c>
      <c r="AD120" s="71">
        <v>2.40199621938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17.981000000000002</v>
      </c>
      <c r="BK120" s="71">
        <v>0</v>
      </c>
      <c r="BL120" s="71">
        <v>0</v>
      </c>
      <c r="BM120" s="71">
        <v>0</v>
      </c>
      <c r="BN120" s="72"/>
      <c r="BO120" s="71">
        <v>0</v>
      </c>
      <c r="BP120" s="71">
        <v>0</v>
      </c>
      <c r="BQ120" s="71">
        <v>3</v>
      </c>
      <c r="BR120" s="71">
        <v>0</v>
      </c>
      <c r="BS120" s="71">
        <v>0</v>
      </c>
      <c r="BT120" s="71">
        <v>0</v>
      </c>
      <c r="BU120"/>
      <c r="BV120" s="70">
        <v>17.981000000000002</v>
      </c>
      <c r="BW120" s="70">
        <v>0</v>
      </c>
      <c r="BX120" s="70">
        <v>0</v>
      </c>
      <c r="BY120" s="70">
        <v>0</v>
      </c>
      <c r="BZ120" s="70">
        <v>0</v>
      </c>
      <c r="CA120" s="70">
        <v>0</v>
      </c>
      <c r="CB120" s="70">
        <v>0</v>
      </c>
      <c r="CC120" s="70">
        <v>0</v>
      </c>
      <c r="CD120" s="70">
        <v>0</v>
      </c>
    </row>
    <row r="121" spans="1:82">
      <c r="A121" s="70" t="s">
        <v>1780</v>
      </c>
      <c r="B121" s="70">
        <v>76</v>
      </c>
      <c r="C121" s="70">
        <v>8</v>
      </c>
      <c r="D121" s="70">
        <v>5</v>
      </c>
      <c r="E121" s="70">
        <v>2011</v>
      </c>
      <c r="F121" s="70" t="s">
        <v>178</v>
      </c>
      <c r="G121" s="1064" t="s">
        <v>1772</v>
      </c>
      <c r="H121" s="70" t="s">
        <v>1773</v>
      </c>
      <c r="I121" s="148"/>
      <c r="J121" s="71">
        <v>47.761569891524083</v>
      </c>
      <c r="K121" s="71">
        <v>3.1435709213415741</v>
      </c>
      <c r="L121" s="71">
        <v>37.951367014723047</v>
      </c>
      <c r="M121" s="71">
        <v>42.61468863919859</v>
      </c>
      <c r="N121" s="71">
        <v>40.968888796576643</v>
      </c>
      <c r="O121" s="71">
        <v>33.740147001599702</v>
      </c>
      <c r="P121" s="71">
        <v>28.354662839846974</v>
      </c>
      <c r="Q121" s="71">
        <v>2.14966314452926</v>
      </c>
      <c r="R121" s="71">
        <v>6.3602935515396313</v>
      </c>
      <c r="S121" s="71">
        <v>2.66525843895</v>
      </c>
      <c r="T121" s="72"/>
      <c r="U121" s="71">
        <v>5875412</v>
      </c>
      <c r="V121" s="71">
        <v>1037</v>
      </c>
      <c r="W121" s="71">
        <v>749</v>
      </c>
      <c r="X121" s="71">
        <v>8729</v>
      </c>
      <c r="Y121" s="71">
        <v>13460</v>
      </c>
      <c r="Z121" s="71">
        <v>17508</v>
      </c>
      <c r="AA121" s="71">
        <v>5730</v>
      </c>
      <c r="AB121" s="71">
        <v>30632</v>
      </c>
      <c r="AC121" s="71">
        <v>1108852</v>
      </c>
      <c r="AD121" s="71">
        <v>2.66525843895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17.722999999999999</v>
      </c>
      <c r="BK121" s="71">
        <v>0</v>
      </c>
      <c r="BL121" s="71">
        <v>0</v>
      </c>
      <c r="BM121" s="71">
        <v>0</v>
      </c>
      <c r="BN121" s="72"/>
      <c r="BO121" s="71">
        <v>0</v>
      </c>
      <c r="BP121" s="71">
        <v>0</v>
      </c>
      <c r="BQ121" s="71">
        <v>3</v>
      </c>
      <c r="BR121" s="71">
        <v>0</v>
      </c>
      <c r="BS121" s="71">
        <v>0</v>
      </c>
      <c r="BT121" s="71">
        <v>0</v>
      </c>
      <c r="BU121"/>
      <c r="BV121" s="70">
        <v>17.722999999999999</v>
      </c>
      <c r="BW121" s="70">
        <v>0</v>
      </c>
      <c r="BX121" s="70">
        <v>0</v>
      </c>
      <c r="BY121" s="70">
        <v>0</v>
      </c>
      <c r="BZ121" s="70">
        <v>0</v>
      </c>
      <c r="CA121" s="70">
        <v>0</v>
      </c>
      <c r="CB121" s="70">
        <v>0</v>
      </c>
      <c r="CC121" s="70">
        <v>0</v>
      </c>
      <c r="CD121" s="70">
        <v>0</v>
      </c>
    </row>
    <row r="122" spans="1:82">
      <c r="A122" s="70" t="s">
        <v>1781</v>
      </c>
      <c r="B122" s="70">
        <v>77</v>
      </c>
      <c r="C122" s="70">
        <v>9</v>
      </c>
      <c r="D122" s="70">
        <v>5</v>
      </c>
      <c r="E122" s="70">
        <v>2012</v>
      </c>
      <c r="F122" s="70" t="s">
        <v>179</v>
      </c>
      <c r="G122" s="1064" t="s">
        <v>1772</v>
      </c>
      <c r="H122" s="70" t="s">
        <v>1773</v>
      </c>
      <c r="I122" s="148"/>
      <c r="J122" s="71">
        <v>49.904684480401812</v>
      </c>
      <c r="K122" s="71">
        <v>3.21944591888278</v>
      </c>
      <c r="L122" s="71">
        <v>38.460025386064054</v>
      </c>
      <c r="M122" s="71">
        <v>47.667353153072433</v>
      </c>
      <c r="N122" s="71">
        <v>42.240713684610917</v>
      </c>
      <c r="O122" s="71">
        <v>33.887624530451461</v>
      </c>
      <c r="P122" s="71">
        <v>27.913816762655639</v>
      </c>
      <c r="Q122" s="71">
        <v>2.3152842703084802</v>
      </c>
      <c r="R122" s="71">
        <v>6.0478891199862206</v>
      </c>
      <c r="S122" s="71">
        <v>2.68487851136</v>
      </c>
      <c r="T122" s="72"/>
      <c r="U122" s="71">
        <v>5959493</v>
      </c>
      <c r="V122" s="71">
        <v>1037</v>
      </c>
      <c r="W122" s="71">
        <v>749</v>
      </c>
      <c r="X122" s="71">
        <v>8729</v>
      </c>
      <c r="Y122" s="71">
        <v>13464</v>
      </c>
      <c r="Z122" s="71">
        <v>17724</v>
      </c>
      <c r="AA122" s="71">
        <v>5609</v>
      </c>
      <c r="AB122" s="71">
        <v>30366</v>
      </c>
      <c r="AC122" s="71">
        <v>1027078</v>
      </c>
      <c r="AD122" s="71">
        <v>2.68487851136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22.149000000000001</v>
      </c>
      <c r="BK122" s="71">
        <v>0</v>
      </c>
      <c r="BL122" s="71">
        <v>0</v>
      </c>
      <c r="BM122" s="71">
        <v>0</v>
      </c>
      <c r="BN122" s="72"/>
      <c r="BO122" s="71">
        <v>0</v>
      </c>
      <c r="BP122" s="71">
        <v>0</v>
      </c>
      <c r="BQ122" s="71">
        <v>3</v>
      </c>
      <c r="BR122" s="71">
        <v>0</v>
      </c>
      <c r="BS122" s="71">
        <v>0</v>
      </c>
      <c r="BT122" s="71">
        <v>0</v>
      </c>
      <c r="BU122"/>
      <c r="BV122" s="70">
        <v>22.149000000000001</v>
      </c>
      <c r="BW122" s="70">
        <v>0</v>
      </c>
      <c r="BX122" s="70">
        <v>0</v>
      </c>
      <c r="BY122" s="70">
        <v>0</v>
      </c>
      <c r="BZ122" s="70">
        <v>0</v>
      </c>
      <c r="CA122" s="70">
        <v>0</v>
      </c>
      <c r="CB122" s="70">
        <v>0</v>
      </c>
      <c r="CC122" s="70">
        <v>0</v>
      </c>
      <c r="CD122" s="70">
        <v>0</v>
      </c>
    </row>
    <row r="123" spans="1:82">
      <c r="A123" s="70" t="s">
        <v>1782</v>
      </c>
      <c r="B123" s="70">
        <v>78</v>
      </c>
      <c r="C123" s="70">
        <v>10</v>
      </c>
      <c r="D123" s="70">
        <v>5</v>
      </c>
      <c r="E123" s="70">
        <v>2013</v>
      </c>
      <c r="F123" s="70" t="s">
        <v>180</v>
      </c>
      <c r="G123" s="70" t="s">
        <v>1772</v>
      </c>
      <c r="H123" s="70" t="s">
        <v>1773</v>
      </c>
      <c r="I123" s="148"/>
      <c r="J123" s="71">
        <v>57.244178472884442</v>
      </c>
      <c r="K123" s="71">
        <v>2.8349032120023892</v>
      </c>
      <c r="L123" s="71">
        <v>35.201819097680982</v>
      </c>
      <c r="M123" s="71">
        <v>47.744683552395749</v>
      </c>
      <c r="N123" s="71">
        <v>45.394552593899277</v>
      </c>
      <c r="O123" s="71">
        <v>32.62412566584495</v>
      </c>
      <c r="P123" s="71">
        <v>27.364603553142796</v>
      </c>
      <c r="Q123" s="71">
        <v>2.3376648905756001</v>
      </c>
      <c r="R123" s="71">
        <v>6.3431532884158983</v>
      </c>
      <c r="S123" s="71">
        <v>2.45203326144</v>
      </c>
      <c r="T123" s="72"/>
      <c r="U123" s="71">
        <v>6143224</v>
      </c>
      <c r="V123" s="71">
        <v>1037</v>
      </c>
      <c r="W123" s="71">
        <v>749</v>
      </c>
      <c r="X123" s="71">
        <v>8729</v>
      </c>
      <c r="Y123" s="71">
        <v>13483</v>
      </c>
      <c r="Z123" s="71">
        <v>17825</v>
      </c>
      <c r="AA123" s="71">
        <v>5478</v>
      </c>
      <c r="AB123" s="71">
        <v>30220</v>
      </c>
      <c r="AC123" s="71">
        <v>1051516</v>
      </c>
      <c r="AD123" s="71">
        <v>2.45203326144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24.475999999999999</v>
      </c>
      <c r="BK123" s="71">
        <v>0</v>
      </c>
      <c r="BL123" s="71">
        <v>0</v>
      </c>
      <c r="BM123" s="71">
        <v>0</v>
      </c>
      <c r="BN123" s="72"/>
      <c r="BO123" s="71">
        <v>0</v>
      </c>
      <c r="BP123" s="71">
        <v>0</v>
      </c>
      <c r="BQ123" s="71">
        <v>3</v>
      </c>
      <c r="BR123" s="71">
        <v>0</v>
      </c>
      <c r="BS123" s="71">
        <v>0</v>
      </c>
      <c r="BT123" s="71">
        <v>0</v>
      </c>
      <c r="BU123"/>
      <c r="BV123" s="70">
        <v>24.475999999999999</v>
      </c>
      <c r="BW123" s="70">
        <v>0</v>
      </c>
      <c r="BX123" s="70">
        <v>0</v>
      </c>
      <c r="BY123" s="70">
        <v>0</v>
      </c>
      <c r="BZ123" s="70">
        <v>0</v>
      </c>
      <c r="CA123" s="70">
        <v>0</v>
      </c>
      <c r="CB123" s="70">
        <v>0</v>
      </c>
      <c r="CC123" s="70">
        <v>0</v>
      </c>
      <c r="CD123" s="70">
        <v>0</v>
      </c>
    </row>
    <row r="124" spans="1:82">
      <c r="A124" s="70" t="s">
        <v>1783</v>
      </c>
      <c r="B124" s="70">
        <v>79</v>
      </c>
      <c r="C124" s="70">
        <v>11</v>
      </c>
      <c r="D124" s="70">
        <v>5</v>
      </c>
      <c r="E124" s="70">
        <v>2014</v>
      </c>
      <c r="F124" s="70" t="s">
        <v>181</v>
      </c>
      <c r="G124" s="70" t="s">
        <v>1772</v>
      </c>
      <c r="H124" s="70" t="s">
        <v>1773</v>
      </c>
      <c r="I124" s="148"/>
      <c r="J124" s="71">
        <v>50.260845291999217</v>
      </c>
      <c r="K124" s="71">
        <v>2.6427265854358559</v>
      </c>
      <c r="L124" s="71">
        <v>18.406417799582641</v>
      </c>
      <c r="M124" s="71">
        <v>41.478873708342419</v>
      </c>
      <c r="N124" s="71">
        <v>43.636937957813792</v>
      </c>
      <c r="O124" s="71">
        <v>31.025924064659524</v>
      </c>
      <c r="P124" s="71">
        <v>26.828961160130312</v>
      </c>
      <c r="Q124" s="71">
        <v>2.2143507368365301</v>
      </c>
      <c r="R124" s="71">
        <v>5.4452182700347276</v>
      </c>
      <c r="S124" s="71">
        <v>2.1826736960000002</v>
      </c>
      <c r="T124" s="72"/>
      <c r="U124" s="71">
        <v>6262475</v>
      </c>
      <c r="V124" s="71">
        <v>844</v>
      </c>
      <c r="W124" s="71">
        <v>394</v>
      </c>
      <c r="X124" s="71">
        <v>8170</v>
      </c>
      <c r="Y124" s="71">
        <v>13523</v>
      </c>
      <c r="Z124" s="71">
        <v>17854</v>
      </c>
      <c r="AA124" s="71">
        <v>5343</v>
      </c>
      <c r="AB124" s="71">
        <v>29836</v>
      </c>
      <c r="AC124" s="71">
        <v>905502</v>
      </c>
      <c r="AD124" s="71">
        <v>2.1826736960000002</v>
      </c>
      <c r="AE124" s="72"/>
      <c r="AF124" s="71"/>
      <c r="AG124" s="71"/>
      <c r="AH124" s="71"/>
      <c r="AI124" s="71"/>
      <c r="AJ124" s="71"/>
      <c r="AK124" s="71"/>
      <c r="AL124" s="71"/>
      <c r="AM124" s="71"/>
      <c r="AN124" s="71"/>
      <c r="AO124" s="71"/>
      <c r="AP124" s="71"/>
      <c r="AQ124" s="72"/>
      <c r="AR124" s="71">
        <v>882</v>
      </c>
      <c r="AS124" s="71">
        <v>147</v>
      </c>
      <c r="AT124" s="71">
        <v>2</v>
      </c>
      <c r="AU124" s="71">
        <v>0</v>
      </c>
      <c r="AV124" s="71">
        <v>0</v>
      </c>
      <c r="AW124" s="71">
        <v>0</v>
      </c>
      <c r="AX124" s="71"/>
      <c r="AY124" s="72"/>
      <c r="AZ124" s="71">
        <v>3874.7060000000001</v>
      </c>
      <c r="BA124" s="71">
        <v>10752.18</v>
      </c>
      <c r="BB124" s="71">
        <v>21500</v>
      </c>
      <c r="BC124" s="71">
        <v>0</v>
      </c>
      <c r="BD124" s="71">
        <v>0</v>
      </c>
      <c r="BE124" s="71">
        <v>0</v>
      </c>
      <c r="BF124" s="71"/>
      <c r="BG124" s="72"/>
      <c r="BH124" s="71">
        <v>0</v>
      </c>
      <c r="BI124" s="71">
        <v>0</v>
      </c>
      <c r="BJ124" s="71">
        <v>25.08</v>
      </c>
      <c r="BK124" s="71">
        <v>0</v>
      </c>
      <c r="BL124" s="71">
        <v>0</v>
      </c>
      <c r="BM124" s="71">
        <v>0</v>
      </c>
      <c r="BN124" s="72"/>
      <c r="BO124" s="71">
        <v>0</v>
      </c>
      <c r="BP124" s="71">
        <v>0</v>
      </c>
      <c r="BQ124" s="71">
        <v>3</v>
      </c>
      <c r="BR124" s="71">
        <v>0</v>
      </c>
      <c r="BS124" s="71">
        <v>0</v>
      </c>
      <c r="BT124" s="71">
        <v>0</v>
      </c>
      <c r="BU124"/>
      <c r="BV124" s="70">
        <v>25.08</v>
      </c>
      <c r="BW124" s="70">
        <v>0</v>
      </c>
      <c r="BX124" s="70">
        <v>0</v>
      </c>
      <c r="BY124" s="70">
        <v>0</v>
      </c>
      <c r="BZ124" s="70">
        <v>0</v>
      </c>
      <c r="CA124" s="70">
        <v>0</v>
      </c>
      <c r="CB124" s="70">
        <v>0</v>
      </c>
      <c r="CC124" s="70">
        <v>0</v>
      </c>
      <c r="CD124" s="70">
        <v>0</v>
      </c>
    </row>
    <row r="125" spans="1:82">
      <c r="A125" s="70" t="s">
        <v>1784</v>
      </c>
      <c r="B125" s="70">
        <v>80</v>
      </c>
      <c r="C125" s="70">
        <v>12</v>
      </c>
      <c r="D125" s="70">
        <v>5</v>
      </c>
      <c r="E125" s="70">
        <v>2015</v>
      </c>
      <c r="F125" s="70" t="s">
        <v>182</v>
      </c>
      <c r="G125" s="70" t="s">
        <v>1772</v>
      </c>
      <c r="H125" s="70" t="s">
        <v>1773</v>
      </c>
      <c r="I125" s="148"/>
      <c r="J125" s="71">
        <v>46.984821442270849</v>
      </c>
      <c r="K125" s="71">
        <v>2.209736547927279</v>
      </c>
      <c r="L125" s="71">
        <v>19.76562610567229</v>
      </c>
      <c r="M125" s="71">
        <v>41.51733110822029</v>
      </c>
      <c r="N125" s="71">
        <v>37.997774755799831</v>
      </c>
      <c r="O125" s="71">
        <v>30.848941701042186</v>
      </c>
      <c r="P125" s="71">
        <v>26.267223247798036</v>
      </c>
      <c r="Q125" s="71">
        <v>2.1350123301752602</v>
      </c>
      <c r="R125" s="71">
        <v>5.2660539657021292</v>
      </c>
      <c r="S125" s="71">
        <v>2.6324457162299999</v>
      </c>
      <c r="T125" s="72"/>
      <c r="U125" s="71">
        <v>6727452</v>
      </c>
      <c r="V125" s="71">
        <v>844</v>
      </c>
      <c r="W125" s="71">
        <v>394</v>
      </c>
      <c r="X125" s="71">
        <v>8170</v>
      </c>
      <c r="Y125" s="71">
        <v>13495</v>
      </c>
      <c r="Z125" s="71">
        <v>17923</v>
      </c>
      <c r="AA125" s="71">
        <v>5227</v>
      </c>
      <c r="AB125" s="71">
        <v>29386</v>
      </c>
      <c r="AC125" s="71">
        <v>900146</v>
      </c>
      <c r="AD125" s="71">
        <v>2.6324457162299999</v>
      </c>
      <c r="AE125" s="72"/>
      <c r="AF125" s="71">
        <v>63591478.205841027</v>
      </c>
      <c r="AG125" s="71">
        <v>1896733.4593485671</v>
      </c>
      <c r="AH125" s="71">
        <v>3305570.9005903699</v>
      </c>
      <c r="AI125" s="71">
        <v>50184235.290909708</v>
      </c>
      <c r="AJ125" s="71">
        <v>61027007.341878884</v>
      </c>
      <c r="AK125" s="71">
        <v>0</v>
      </c>
      <c r="AL125" s="71">
        <v>0</v>
      </c>
      <c r="AM125" s="71">
        <v>4027228.0303662601</v>
      </c>
      <c r="AN125" s="71">
        <v>0</v>
      </c>
      <c r="AO125" s="71">
        <v>0</v>
      </c>
      <c r="AP125" s="71">
        <v>184032253.22893482</v>
      </c>
      <c r="AQ125" s="72"/>
      <c r="AR125" s="71">
        <v>920</v>
      </c>
      <c r="AS125" s="71">
        <v>183</v>
      </c>
      <c r="AT125" s="71">
        <v>2</v>
      </c>
      <c r="AU125" s="71">
        <v>0</v>
      </c>
      <c r="AV125" s="71">
        <v>0</v>
      </c>
      <c r="AW125" s="71">
        <v>0</v>
      </c>
      <c r="AX125" s="71"/>
      <c r="AY125" s="72"/>
      <c r="AZ125" s="71">
        <v>4124.7060000000001</v>
      </c>
      <c r="BA125" s="71">
        <v>14191.88</v>
      </c>
      <c r="BB125" s="71">
        <v>21500</v>
      </c>
      <c r="BC125" s="71">
        <v>0</v>
      </c>
      <c r="BD125" s="71">
        <v>0</v>
      </c>
      <c r="BE125" s="71">
        <v>0</v>
      </c>
      <c r="BF125" s="71"/>
      <c r="BG125" s="72"/>
      <c r="BH125" s="71">
        <v>0</v>
      </c>
      <c r="BI125" s="71">
        <v>0</v>
      </c>
      <c r="BJ125" s="71">
        <v>29.501999999999999</v>
      </c>
      <c r="BK125" s="71">
        <v>0</v>
      </c>
      <c r="BL125" s="71">
        <v>0</v>
      </c>
      <c r="BM125" s="71">
        <v>0</v>
      </c>
      <c r="BN125" s="72"/>
      <c r="BO125" s="71">
        <v>0</v>
      </c>
      <c r="BP125" s="71">
        <v>0</v>
      </c>
      <c r="BQ125" s="71">
        <v>3</v>
      </c>
      <c r="BR125" s="71">
        <v>0</v>
      </c>
      <c r="BS125" s="71">
        <v>0</v>
      </c>
      <c r="BT125" s="71">
        <v>0</v>
      </c>
      <c r="BU125"/>
      <c r="BV125" s="70">
        <v>29.501999999999999</v>
      </c>
      <c r="BW125" s="70">
        <v>0</v>
      </c>
      <c r="BX125" s="70">
        <v>0</v>
      </c>
      <c r="BY125" s="70">
        <v>0</v>
      </c>
      <c r="BZ125" s="70">
        <v>0</v>
      </c>
      <c r="CA125" s="70">
        <v>0</v>
      </c>
      <c r="CB125" s="70">
        <v>0</v>
      </c>
      <c r="CC125" s="70">
        <v>0</v>
      </c>
      <c r="CD125" s="70">
        <v>0</v>
      </c>
    </row>
    <row r="126" spans="1:82">
      <c r="A126" s="70" t="s">
        <v>1785</v>
      </c>
      <c r="B126" s="70">
        <v>81</v>
      </c>
      <c r="C126" s="70">
        <v>13</v>
      </c>
      <c r="D126" s="70">
        <v>5</v>
      </c>
      <c r="E126" s="70">
        <v>2016</v>
      </c>
      <c r="F126" s="70" t="s">
        <v>155</v>
      </c>
      <c r="G126" s="70" t="s">
        <v>1772</v>
      </c>
      <c r="H126" s="70" t="s">
        <v>1773</v>
      </c>
      <c r="I126" s="148"/>
      <c r="J126" s="71">
        <v>37.058328638762319</v>
      </c>
      <c r="K126" s="71">
        <v>2.137648983958282</v>
      </c>
      <c r="L126" s="71">
        <v>17.449794442381155</v>
      </c>
      <c r="M126" s="71">
        <v>32.265358919625065</v>
      </c>
      <c r="N126" s="71">
        <v>34.834214404074203</v>
      </c>
      <c r="O126" s="71">
        <v>30.549140993988665</v>
      </c>
      <c r="P126" s="71">
        <v>25.673486699576834</v>
      </c>
      <c r="Q126" s="71">
        <v>2.0423957173483669</v>
      </c>
      <c r="R126" s="71">
        <v>5.1166489340465766</v>
      </c>
      <c r="S126" s="71">
        <v>2.7363838278000001</v>
      </c>
      <c r="T126" s="72"/>
      <c r="U126" s="71">
        <v>5687604</v>
      </c>
      <c r="V126" s="71">
        <v>844</v>
      </c>
      <c r="W126" s="71">
        <v>394</v>
      </c>
      <c r="X126" s="71">
        <v>8170</v>
      </c>
      <c r="Y126" s="71">
        <v>13458</v>
      </c>
      <c r="Z126" s="71">
        <v>17967</v>
      </c>
      <c r="AA126" s="71">
        <v>5284</v>
      </c>
      <c r="AB126" s="71">
        <v>28916</v>
      </c>
      <c r="AC126" s="71">
        <v>873873.27230346343</v>
      </c>
      <c r="AD126" s="71">
        <v>2.7363838278000001</v>
      </c>
      <c r="AE126" s="72"/>
      <c r="AF126" s="71">
        <v>51719445.018628329</v>
      </c>
      <c r="AG126" s="71">
        <v>1827827.566388773</v>
      </c>
      <c r="AH126" s="71">
        <v>2785722.6822803821</v>
      </c>
      <c r="AI126" s="71">
        <v>50510017.37007907</v>
      </c>
      <c r="AJ126" s="71">
        <v>57421138.573072039</v>
      </c>
      <c r="AK126" s="71">
        <v>0</v>
      </c>
      <c r="AL126" s="71">
        <v>0</v>
      </c>
      <c r="AM126" s="71">
        <v>3965895.2215360459</v>
      </c>
      <c r="AN126" s="71">
        <v>0</v>
      </c>
      <c r="AO126" s="71">
        <v>0</v>
      </c>
      <c r="AP126" s="71">
        <v>168230046.43198463</v>
      </c>
      <c r="AQ126" s="72"/>
      <c r="AR126" s="71">
        <v>965</v>
      </c>
      <c r="AS126" s="71">
        <v>206</v>
      </c>
      <c r="AT126" s="71">
        <v>2</v>
      </c>
      <c r="AU126" s="71">
        <v>0</v>
      </c>
      <c r="AV126" s="71">
        <v>0</v>
      </c>
      <c r="AW126" s="71">
        <v>0</v>
      </c>
      <c r="AX126" s="71"/>
      <c r="AY126" s="72"/>
      <c r="AZ126" s="71">
        <v>4369.2060000000001</v>
      </c>
      <c r="BA126" s="71">
        <v>15152.48</v>
      </c>
      <c r="BB126" s="71">
        <v>21500</v>
      </c>
      <c r="BC126" s="71">
        <v>0</v>
      </c>
      <c r="BD126" s="71">
        <v>0</v>
      </c>
      <c r="BE126" s="71">
        <v>0</v>
      </c>
      <c r="BF126" s="71"/>
      <c r="BG126" s="72"/>
      <c r="BH126" s="71">
        <v>0</v>
      </c>
      <c r="BI126" s="71">
        <v>0</v>
      </c>
      <c r="BJ126" s="71">
        <v>22.959</v>
      </c>
      <c r="BK126" s="71">
        <v>0</v>
      </c>
      <c r="BL126" s="71">
        <v>0</v>
      </c>
      <c r="BM126" s="71">
        <v>0</v>
      </c>
      <c r="BN126" s="72"/>
      <c r="BO126" s="71">
        <v>0</v>
      </c>
      <c r="BP126" s="71">
        <v>0</v>
      </c>
      <c r="BQ126" s="71">
        <v>3</v>
      </c>
      <c r="BR126" s="71">
        <v>0</v>
      </c>
      <c r="BS126" s="71">
        <v>0</v>
      </c>
      <c r="BT126" s="71">
        <v>0</v>
      </c>
      <c r="BU126"/>
      <c r="BV126" s="70">
        <v>22.959</v>
      </c>
      <c r="BW126" s="70">
        <v>0</v>
      </c>
      <c r="BX126" s="70">
        <v>0</v>
      </c>
      <c r="BY126" s="70">
        <v>0</v>
      </c>
      <c r="BZ126" s="70">
        <v>0</v>
      </c>
      <c r="CA126" s="70">
        <v>0</v>
      </c>
      <c r="CB126" s="70">
        <v>0</v>
      </c>
      <c r="CC126" s="70">
        <v>0</v>
      </c>
      <c r="CD126" s="70">
        <v>0</v>
      </c>
    </row>
    <row r="127" spans="1:82">
      <c r="A127" s="70" t="s">
        <v>1786</v>
      </c>
      <c r="B127" s="70">
        <v>82</v>
      </c>
      <c r="C127" s="70">
        <v>14</v>
      </c>
      <c r="D127" s="70">
        <v>5</v>
      </c>
      <c r="E127" s="70">
        <v>2017</v>
      </c>
      <c r="F127" s="70" t="s">
        <v>156</v>
      </c>
      <c r="G127" s="70" t="s">
        <v>1772</v>
      </c>
      <c r="H127" s="70" t="s">
        <v>1773</v>
      </c>
      <c r="I127" s="148"/>
      <c r="J127" s="71">
        <v>32.744701035548616</v>
      </c>
      <c r="K127" s="71">
        <v>2.2178117208733341</v>
      </c>
      <c r="L127" s="71">
        <v>15.922029445620252</v>
      </c>
      <c r="M127" s="71">
        <v>29.224045984062496</v>
      </c>
      <c r="N127" s="71">
        <v>35.737972820182129</v>
      </c>
      <c r="O127" s="71">
        <v>30.064032179679089</v>
      </c>
      <c r="P127" s="71">
        <v>25.230833596401283</v>
      </c>
      <c r="Q127" s="71">
        <v>1.9456036380644199</v>
      </c>
      <c r="R127" s="71">
        <v>5.083001146748372</v>
      </c>
      <c r="S127" s="71">
        <v>2.4927400520000003</v>
      </c>
      <c r="T127" s="72"/>
      <c r="U127" s="71">
        <v>5794333</v>
      </c>
      <c r="V127" s="71">
        <v>844</v>
      </c>
      <c r="W127" s="71">
        <v>394</v>
      </c>
      <c r="X127" s="71">
        <v>8170</v>
      </c>
      <c r="Y127" s="71">
        <v>13388</v>
      </c>
      <c r="Z127" s="71">
        <v>17975</v>
      </c>
      <c r="AA127" s="71">
        <v>5226</v>
      </c>
      <c r="AB127" s="71">
        <v>28485</v>
      </c>
      <c r="AC127" s="71">
        <v>885351.99999999977</v>
      </c>
      <c r="AD127" s="71">
        <v>2.4927400519999998</v>
      </c>
      <c r="AE127" s="72"/>
      <c r="AF127" s="71">
        <v>49016833.022615567</v>
      </c>
      <c r="AG127" s="71">
        <v>1900719.2529422401</v>
      </c>
      <c r="AH127" s="71">
        <v>3276339.065492996</v>
      </c>
      <c r="AI127" s="71">
        <v>48270708.141305737</v>
      </c>
      <c r="AJ127" s="71">
        <v>65686913.550176412</v>
      </c>
      <c r="AK127" s="71">
        <v>0</v>
      </c>
      <c r="AL127" s="71">
        <v>0</v>
      </c>
      <c r="AM127" s="71">
        <v>3912895.6387670981</v>
      </c>
      <c r="AN127" s="71">
        <v>0</v>
      </c>
      <c r="AO127" s="71">
        <v>0</v>
      </c>
      <c r="AP127" s="71">
        <v>172064408.67130005</v>
      </c>
      <c r="AQ127" s="72"/>
      <c r="AR127" s="71">
        <v>1007</v>
      </c>
      <c r="AS127" s="71">
        <v>228</v>
      </c>
      <c r="AT127" s="71">
        <v>2</v>
      </c>
      <c r="AU127" s="71">
        <v>0</v>
      </c>
      <c r="AV127" s="71">
        <v>0</v>
      </c>
      <c r="AW127" s="71">
        <v>0</v>
      </c>
      <c r="AX127" s="71"/>
      <c r="AY127" s="72"/>
      <c r="AZ127" s="71">
        <v>4628.4059999999999</v>
      </c>
      <c r="BA127" s="71">
        <v>15936.28</v>
      </c>
      <c r="BB127" s="71">
        <v>21500</v>
      </c>
      <c r="BC127" s="71">
        <v>0</v>
      </c>
      <c r="BD127" s="71">
        <v>0</v>
      </c>
      <c r="BE127" s="71">
        <v>0</v>
      </c>
      <c r="BF127" s="71"/>
      <c r="BG127" s="72"/>
      <c r="BH127" s="71">
        <v>0</v>
      </c>
      <c r="BI127" s="71">
        <v>0</v>
      </c>
      <c r="BJ127" s="71">
        <v>23.001000000000001</v>
      </c>
      <c r="BK127" s="71">
        <v>0</v>
      </c>
      <c r="BL127" s="71">
        <v>0</v>
      </c>
      <c r="BM127" s="71">
        <v>0</v>
      </c>
      <c r="BN127" s="72"/>
      <c r="BO127" s="71">
        <v>0</v>
      </c>
      <c r="BP127" s="71">
        <v>0</v>
      </c>
      <c r="BQ127" s="71">
        <v>3</v>
      </c>
      <c r="BR127" s="71">
        <v>0</v>
      </c>
      <c r="BS127" s="71">
        <v>0</v>
      </c>
      <c r="BT127" s="71">
        <v>0</v>
      </c>
      <c r="BU127"/>
      <c r="BV127" s="70">
        <v>23.001000000000001</v>
      </c>
      <c r="BW127" s="70">
        <v>0</v>
      </c>
      <c r="BX127" s="70">
        <v>0</v>
      </c>
      <c r="BY127" s="70">
        <v>0</v>
      </c>
      <c r="BZ127" s="70">
        <v>0</v>
      </c>
      <c r="CA127" s="70">
        <v>0</v>
      </c>
      <c r="CB127" s="70">
        <v>0</v>
      </c>
      <c r="CC127" s="70">
        <v>0</v>
      </c>
      <c r="CD127" s="70">
        <v>0</v>
      </c>
    </row>
    <row r="128" spans="1:82">
      <c r="A128" s="70" t="s">
        <v>1787</v>
      </c>
      <c r="B128" s="70">
        <v>83</v>
      </c>
      <c r="C128" s="70">
        <v>15</v>
      </c>
      <c r="D128" s="70">
        <v>5</v>
      </c>
      <c r="E128" s="70">
        <v>2018</v>
      </c>
      <c r="F128" s="70" t="s">
        <v>183</v>
      </c>
      <c r="G128" s="70" t="s">
        <v>1772</v>
      </c>
      <c r="H128" s="70" t="s">
        <v>1773</v>
      </c>
      <c r="I128" s="148"/>
      <c r="J128" s="71">
        <v>30.105187009097449</v>
      </c>
      <c r="K128" s="71">
        <v>1.9259094709453985</v>
      </c>
      <c r="L128" s="71">
        <v>14.156828774576596</v>
      </c>
      <c r="M128" s="71">
        <v>26.124898575851272</v>
      </c>
      <c r="N128" s="71">
        <v>25.11096066036426</v>
      </c>
      <c r="O128" s="71">
        <v>29.569762937893078</v>
      </c>
      <c r="P128" s="71">
        <v>24.89364195703908</v>
      </c>
      <c r="Q128" s="71">
        <v>1.78081127548345</v>
      </c>
      <c r="R128" s="71">
        <v>5.0667807330734611</v>
      </c>
      <c r="S128" s="71">
        <v>2.9283539520000006</v>
      </c>
      <c r="T128" s="72"/>
      <c r="U128" s="71">
        <v>6204685</v>
      </c>
      <c r="V128" s="71">
        <v>844</v>
      </c>
      <c r="W128" s="71">
        <v>394</v>
      </c>
      <c r="X128" s="71">
        <v>8170</v>
      </c>
      <c r="Y128" s="71">
        <v>13315</v>
      </c>
      <c r="Z128" s="71">
        <v>18018</v>
      </c>
      <c r="AA128" s="71">
        <v>5208</v>
      </c>
      <c r="AB128" s="71">
        <v>28097</v>
      </c>
      <c r="AC128" s="71">
        <v>879067.99999999988</v>
      </c>
      <c r="AD128" s="71">
        <v>2.928353952000001</v>
      </c>
      <c r="AE128" s="72"/>
      <c r="AF128" s="71">
        <v>53507113.466526501</v>
      </c>
      <c r="AG128" s="71">
        <v>1742503.597029001</v>
      </c>
      <c r="AH128" s="71">
        <v>2907890.9926982499</v>
      </c>
      <c r="AI128" s="71">
        <v>46199846.473829411</v>
      </c>
      <c r="AJ128" s="71">
        <v>60004935.288019851</v>
      </c>
      <c r="AK128" s="71">
        <v>0</v>
      </c>
      <c r="AL128" s="71">
        <v>0</v>
      </c>
      <c r="AM128" s="71">
        <v>3867583.2576651978</v>
      </c>
      <c r="AN128" s="71">
        <v>0</v>
      </c>
      <c r="AO128" s="71">
        <v>0</v>
      </c>
      <c r="AP128" s="71">
        <v>168229873.0757682</v>
      </c>
      <c r="AQ128" s="72"/>
      <c r="AR128" s="71">
        <v>1035</v>
      </c>
      <c r="AS128" s="71">
        <v>234</v>
      </c>
      <c r="AT128" s="71">
        <v>6</v>
      </c>
      <c r="AU128" s="71">
        <v>0</v>
      </c>
      <c r="AV128" s="71">
        <v>0</v>
      </c>
      <c r="AW128" s="71">
        <v>0</v>
      </c>
      <c r="AX128" s="71"/>
      <c r="AY128" s="72"/>
      <c r="AZ128" s="71">
        <v>4774.2660000000014</v>
      </c>
      <c r="BA128" s="71">
        <v>16242.08</v>
      </c>
      <c r="BB128" s="71">
        <v>21578</v>
      </c>
      <c r="BC128" s="71">
        <v>0</v>
      </c>
      <c r="BD128" s="71">
        <v>0</v>
      </c>
      <c r="BE128" s="71">
        <v>0</v>
      </c>
      <c r="BF128" s="71"/>
      <c r="BG128" s="72"/>
      <c r="BH128" s="71">
        <v>0</v>
      </c>
      <c r="BI128" s="71">
        <v>0</v>
      </c>
      <c r="BJ128" s="71">
        <v>22.527999999999999</v>
      </c>
      <c r="BK128" s="71">
        <v>0</v>
      </c>
      <c r="BL128" s="71">
        <v>0</v>
      </c>
      <c r="BM128" s="71">
        <v>0</v>
      </c>
      <c r="BN128" s="72"/>
      <c r="BO128" s="71">
        <v>0</v>
      </c>
      <c r="BP128" s="71">
        <v>0</v>
      </c>
      <c r="BQ128" s="71">
        <v>3</v>
      </c>
      <c r="BR128" s="71">
        <v>0</v>
      </c>
      <c r="BS128" s="71">
        <v>0</v>
      </c>
      <c r="BT128" s="71">
        <v>0</v>
      </c>
      <c r="BU128"/>
      <c r="BV128" s="70">
        <v>22.527999999999999</v>
      </c>
      <c r="BW128" s="70">
        <v>0</v>
      </c>
      <c r="BX128" s="70">
        <v>0</v>
      </c>
      <c r="BY128" s="70">
        <v>0</v>
      </c>
      <c r="BZ128" s="70">
        <v>0</v>
      </c>
      <c r="CA128" s="70">
        <v>0</v>
      </c>
      <c r="CB128" s="70">
        <v>0</v>
      </c>
      <c r="CC128" s="70">
        <v>0</v>
      </c>
      <c r="CD128" s="70">
        <v>0</v>
      </c>
    </row>
    <row r="129" spans="1:82">
      <c r="A129" s="70" t="s">
        <v>1788</v>
      </c>
      <c r="B129" s="70">
        <v>84</v>
      </c>
      <c r="C129" s="70">
        <v>16</v>
      </c>
      <c r="D129" s="70">
        <v>5</v>
      </c>
      <c r="E129" s="70">
        <v>2019</v>
      </c>
      <c r="F129" s="70" t="s">
        <v>158</v>
      </c>
      <c r="G129" s="70" t="s">
        <v>1772</v>
      </c>
      <c r="H129" s="70" t="s">
        <v>1773</v>
      </c>
      <c r="I129" s="148"/>
      <c r="J129" s="71">
        <v>34.810414569873799</v>
      </c>
      <c r="K129" s="71">
        <v>1.8403300557738389</v>
      </c>
      <c r="L129" s="71">
        <v>14.459655088140739</v>
      </c>
      <c r="M129" s="71">
        <v>28.208671049557953</v>
      </c>
      <c r="N129" s="71">
        <v>27.542741181767916</v>
      </c>
      <c r="O129" s="71">
        <v>28.631120290729989</v>
      </c>
      <c r="P129" s="71">
        <v>24.35417198071006</v>
      </c>
      <c r="Q129" s="71">
        <v>1.7109158368566899</v>
      </c>
      <c r="R129" s="71">
        <v>4.9044443023101838</v>
      </c>
      <c r="S129" s="71">
        <v>2.8917181083999997</v>
      </c>
      <c r="T129" s="72"/>
      <c r="U129" s="71">
        <v>6740302</v>
      </c>
      <c r="V129" s="71">
        <v>844</v>
      </c>
      <c r="W129" s="71">
        <v>394</v>
      </c>
      <c r="X129" s="71">
        <v>8170</v>
      </c>
      <c r="Y129" s="71">
        <v>13267</v>
      </c>
      <c r="Z129" s="71">
        <v>17925</v>
      </c>
      <c r="AA129" s="71">
        <v>5057</v>
      </c>
      <c r="AB129" s="71">
        <v>27725</v>
      </c>
      <c r="AC129" s="71">
        <v>864840</v>
      </c>
      <c r="AD129" s="71">
        <v>2.8917181084000001</v>
      </c>
      <c r="AE129" s="72"/>
      <c r="AF129" s="71">
        <v>60390239.837758802</v>
      </c>
      <c r="AG129" s="71">
        <v>1699021.8786929359</v>
      </c>
      <c r="AH129" s="71">
        <v>3363538.5539757991</v>
      </c>
      <c r="AI129" s="71">
        <v>46675740.088884734</v>
      </c>
      <c r="AJ129" s="71">
        <v>63349948.606919669</v>
      </c>
      <c r="AK129" s="71">
        <v>0</v>
      </c>
      <c r="AL129" s="71">
        <v>0</v>
      </c>
      <c r="AM129" s="71">
        <v>3775936.2863117447</v>
      </c>
      <c r="AN129" s="71">
        <v>0</v>
      </c>
      <c r="AO129" s="71">
        <v>0</v>
      </c>
      <c r="AP129" s="71">
        <v>179254425.25254369</v>
      </c>
      <c r="AQ129" s="72"/>
      <c r="AR129" s="71">
        <v>1086</v>
      </c>
      <c r="AS129" s="71">
        <v>244</v>
      </c>
      <c r="AT129" s="71">
        <v>6</v>
      </c>
      <c r="AU129" s="71">
        <v>0</v>
      </c>
      <c r="AV129" s="71">
        <v>0</v>
      </c>
      <c r="AW129" s="71">
        <v>0</v>
      </c>
      <c r="AX129" s="71"/>
      <c r="AY129" s="72"/>
      <c r="AZ129" s="71">
        <v>5076.8559999999998</v>
      </c>
      <c r="BA129" s="71">
        <v>16995.38</v>
      </c>
      <c r="BB129" s="71">
        <v>21578</v>
      </c>
      <c r="BC129" s="71">
        <v>0</v>
      </c>
      <c r="BD129" s="71">
        <v>0</v>
      </c>
      <c r="BE129" s="71">
        <v>0</v>
      </c>
      <c r="BF129" s="71"/>
      <c r="BG129" s="72"/>
      <c r="BH129" s="71">
        <v>0</v>
      </c>
      <c r="BI129" s="71">
        <v>0</v>
      </c>
      <c r="BJ129" s="71">
        <v>18.446999999999999</v>
      </c>
      <c r="BK129" s="71">
        <v>0</v>
      </c>
      <c r="BL129" s="71">
        <v>0</v>
      </c>
      <c r="BM129" s="71">
        <v>0</v>
      </c>
      <c r="BN129" s="72"/>
      <c r="BO129" s="71">
        <v>0</v>
      </c>
      <c r="BP129" s="71">
        <v>0</v>
      </c>
      <c r="BQ129" s="71">
        <v>3</v>
      </c>
      <c r="BR129" s="71">
        <v>0</v>
      </c>
      <c r="BS129" s="71">
        <v>0</v>
      </c>
      <c r="BT129" s="71">
        <v>0</v>
      </c>
      <c r="BU129"/>
      <c r="BV129" s="70">
        <v>18.446999999999999</v>
      </c>
      <c r="BW129" s="70">
        <v>0</v>
      </c>
      <c r="BX129" s="70">
        <v>0</v>
      </c>
      <c r="BY129" s="70">
        <v>0</v>
      </c>
      <c r="BZ129" s="70">
        <v>0</v>
      </c>
      <c r="CA129" s="70">
        <v>0</v>
      </c>
      <c r="CB129" s="70">
        <v>0</v>
      </c>
      <c r="CC129" s="70">
        <v>0</v>
      </c>
      <c r="CD129" s="70">
        <v>0</v>
      </c>
    </row>
    <row r="130" spans="1:82">
      <c r="A130" s="70" t="s">
        <v>1789</v>
      </c>
      <c r="B130" s="70">
        <v>85</v>
      </c>
      <c r="C130" s="70">
        <v>17</v>
      </c>
      <c r="D130" s="70">
        <v>5</v>
      </c>
      <c r="E130" s="70">
        <v>2020</v>
      </c>
      <c r="F130" s="70" t="s">
        <v>159</v>
      </c>
      <c r="G130" s="70" t="s">
        <v>1772</v>
      </c>
      <c r="H130" s="70" t="s">
        <v>1773</v>
      </c>
      <c r="I130" s="148"/>
      <c r="J130" s="71">
        <v>38.989208893699427</v>
      </c>
      <c r="K130" s="71">
        <v>1.9249682937316268</v>
      </c>
      <c r="L130" s="71">
        <v>12.655024046139889</v>
      </c>
      <c r="M130" s="71">
        <v>26.378462391876731</v>
      </c>
      <c r="N130" s="71">
        <v>26.735888265917325</v>
      </c>
      <c r="O130" s="71">
        <v>25.010739163704635</v>
      </c>
      <c r="P130" s="71">
        <v>22.668390680846453</v>
      </c>
      <c r="Q130" s="71">
        <v>1.6067386733439599</v>
      </c>
      <c r="R130" s="71">
        <v>4.7238624838537522</v>
      </c>
      <c r="S130" s="71">
        <v>2.9118551616000001</v>
      </c>
      <c r="T130" s="72"/>
      <c r="U130" s="71">
        <v>7737117</v>
      </c>
      <c r="V130" s="71">
        <v>783</v>
      </c>
      <c r="W130" s="71">
        <v>301</v>
      </c>
      <c r="X130" s="71">
        <v>7810</v>
      </c>
      <c r="Y130" s="71">
        <v>13199</v>
      </c>
      <c r="Z130" s="71">
        <v>17872</v>
      </c>
      <c r="AA130" s="71">
        <v>5003</v>
      </c>
      <c r="AB130" s="71">
        <v>27251</v>
      </c>
      <c r="AC130" s="71">
        <v>837397.99999999988</v>
      </c>
      <c r="AD130" s="71">
        <v>2.9118551616000001</v>
      </c>
      <c r="AE130" s="72"/>
      <c r="AF130" s="71">
        <v>65402001.089423478</v>
      </c>
      <c r="AG130" s="71">
        <v>1651664.3177375298</v>
      </c>
      <c r="AH130" s="71">
        <v>3410523.014187248</v>
      </c>
      <c r="AI130" s="71">
        <v>42044549.008275755</v>
      </c>
      <c r="AJ130" s="71">
        <v>58047994.713567384</v>
      </c>
      <c r="AK130" s="71"/>
      <c r="AL130" s="71"/>
      <c r="AM130" s="71">
        <v>3556558.2649247819</v>
      </c>
      <c r="AN130" s="71"/>
      <c r="AO130" s="71"/>
      <c r="AP130" s="71">
        <v>174113290.40811619</v>
      </c>
      <c r="AQ130" s="72"/>
      <c r="AR130" s="71">
        <v>1114</v>
      </c>
      <c r="AS130" s="71">
        <v>258</v>
      </c>
      <c r="AT130" s="71">
        <v>6</v>
      </c>
      <c r="AU130" s="71">
        <v>0</v>
      </c>
      <c r="AV130" s="71">
        <v>0</v>
      </c>
      <c r="AW130" s="71">
        <v>0</v>
      </c>
      <c r="AX130" s="71"/>
      <c r="AY130" s="72"/>
      <c r="AZ130" s="71">
        <v>5235.8059999999996</v>
      </c>
      <c r="BA130" s="71">
        <v>17767.780000000021</v>
      </c>
      <c r="BB130" s="71">
        <v>21578</v>
      </c>
      <c r="BC130" s="71">
        <v>0</v>
      </c>
      <c r="BD130" s="71">
        <v>0</v>
      </c>
      <c r="BE130" s="71">
        <v>0</v>
      </c>
      <c r="BF130" s="71"/>
      <c r="BG130" s="72"/>
      <c r="BH130" s="71">
        <v>0</v>
      </c>
      <c r="BI130" s="71">
        <v>0</v>
      </c>
      <c r="BJ130" s="71">
        <v>19.904</v>
      </c>
      <c r="BK130" s="71">
        <v>0</v>
      </c>
      <c r="BL130" s="71">
        <v>0</v>
      </c>
      <c r="BM130" s="71">
        <v>0</v>
      </c>
      <c r="BN130" s="72"/>
      <c r="BO130" s="71">
        <v>0</v>
      </c>
      <c r="BP130" s="71">
        <v>0</v>
      </c>
      <c r="BQ130" s="71">
        <v>3</v>
      </c>
      <c r="BR130" s="71">
        <v>0</v>
      </c>
      <c r="BS130" s="71">
        <v>0</v>
      </c>
      <c r="BT130" s="71">
        <v>0</v>
      </c>
      <c r="BU130"/>
      <c r="BV130" s="70">
        <v>19.904</v>
      </c>
      <c r="BW130" s="70">
        <v>0</v>
      </c>
      <c r="BX130" s="70">
        <v>0</v>
      </c>
      <c r="BY130" s="70">
        <v>0</v>
      </c>
      <c r="BZ130" s="70">
        <v>0</v>
      </c>
      <c r="CA130" s="70">
        <v>0</v>
      </c>
      <c r="CB130" s="70">
        <v>0</v>
      </c>
      <c r="CC130" s="70">
        <v>0</v>
      </c>
      <c r="CD130" s="70">
        <v>0</v>
      </c>
    </row>
    <row r="131" spans="1:82">
      <c r="A131" s="70" t="s">
        <v>1790</v>
      </c>
      <c r="B131" s="70">
        <v>85</v>
      </c>
      <c r="C131" s="70">
        <v>18</v>
      </c>
      <c r="D131" s="70">
        <v>5</v>
      </c>
      <c r="E131" s="70">
        <v>2021</v>
      </c>
      <c r="F131" s="70" t="s">
        <v>160</v>
      </c>
      <c r="G131" s="70" t="s">
        <v>1772</v>
      </c>
      <c r="H131" s="70" t="s">
        <v>1773</v>
      </c>
      <c r="I131" s="148"/>
      <c r="J131" s="71">
        <v>31.9446822213899</v>
      </c>
      <c r="K131" s="71">
        <v>1.9534920515575416</v>
      </c>
      <c r="L131" s="71">
        <v>11.07490075452405</v>
      </c>
      <c r="M131" s="71">
        <v>24.87025396607368</v>
      </c>
      <c r="N131" s="71">
        <v>24.094576504519654</v>
      </c>
      <c r="O131" s="71">
        <v>24.066215259954102</v>
      </c>
      <c r="P131" s="71">
        <v>23.256282557647872</v>
      </c>
      <c r="Q131" s="71">
        <v>1.56477447825128</v>
      </c>
      <c r="R131" s="71">
        <v>4.9419713827226976</v>
      </c>
      <c r="S131" s="71">
        <v>2.586845041440001</v>
      </c>
      <c r="T131" s="72"/>
      <c r="U131" s="71">
        <v>8229636</v>
      </c>
      <c r="V131" s="71">
        <v>783</v>
      </c>
      <c r="W131" s="71">
        <v>301</v>
      </c>
      <c r="X131" s="71">
        <v>7810</v>
      </c>
      <c r="Y131" s="71">
        <v>13091</v>
      </c>
      <c r="Z131" s="71">
        <v>17707</v>
      </c>
      <c r="AA131" s="71">
        <v>5005</v>
      </c>
      <c r="AB131" s="71">
        <v>26800</v>
      </c>
      <c r="AC131" s="71">
        <v>849882.99999999988</v>
      </c>
      <c r="AD131" s="71">
        <v>2.586845041440001</v>
      </c>
      <c r="AE131" s="72"/>
      <c r="AF131" s="71">
        <v>61228089.876359805</v>
      </c>
      <c r="AG131" s="71">
        <v>1675590.4858514762</v>
      </c>
      <c r="AH131" s="71">
        <v>3147014.8984850179</v>
      </c>
      <c r="AI131" s="71">
        <v>47276437.731527872</v>
      </c>
      <c r="AJ131" s="71">
        <v>62296059.554334261</v>
      </c>
      <c r="AK131" s="71">
        <v>0</v>
      </c>
      <c r="AL131" s="71">
        <v>0</v>
      </c>
      <c r="AM131" s="71">
        <v>3517872.193249118</v>
      </c>
      <c r="AN131" s="71">
        <v>0</v>
      </c>
      <c r="AO131" s="71">
        <v>0</v>
      </c>
      <c r="AP131" s="71">
        <v>179141064.73980755</v>
      </c>
      <c r="AQ131" s="72"/>
      <c r="AR131" s="71">
        <v>1153</v>
      </c>
      <c r="AS131" s="71">
        <v>266</v>
      </c>
      <c r="AT131" s="71">
        <v>6</v>
      </c>
      <c r="AU131" s="71">
        <v>0</v>
      </c>
      <c r="AV131" s="71">
        <v>0</v>
      </c>
      <c r="AW131" s="71">
        <v>0</v>
      </c>
      <c r="AX131" s="71"/>
      <c r="AY131" s="72"/>
      <c r="AZ131" s="71">
        <v>5469.5660000000007</v>
      </c>
      <c r="BA131" s="71">
        <v>18873.180000000018</v>
      </c>
      <c r="BB131" s="71">
        <v>21578</v>
      </c>
      <c r="BC131" s="71">
        <v>0</v>
      </c>
      <c r="BD131" s="71">
        <v>0</v>
      </c>
      <c r="BE131" s="71">
        <v>0</v>
      </c>
      <c r="BF131" s="71"/>
      <c r="BG131" s="72"/>
      <c r="BH131" s="71">
        <v>0</v>
      </c>
      <c r="BI131" s="71">
        <v>0</v>
      </c>
      <c r="BJ131" s="71">
        <v>20.785</v>
      </c>
      <c r="BK131" s="71">
        <v>0</v>
      </c>
      <c r="BL131" s="71">
        <v>0</v>
      </c>
      <c r="BM131" s="71">
        <v>0</v>
      </c>
      <c r="BN131" s="72"/>
      <c r="BO131" s="71">
        <v>0</v>
      </c>
      <c r="BP131" s="71">
        <v>0</v>
      </c>
      <c r="BQ131" s="71">
        <v>3</v>
      </c>
      <c r="BR131" s="71">
        <v>0</v>
      </c>
      <c r="BS131" s="71">
        <v>0</v>
      </c>
      <c r="BT131" s="71">
        <v>0</v>
      </c>
      <c r="BU131"/>
      <c r="BV131" s="70">
        <v>20.785</v>
      </c>
      <c r="BW131" s="70">
        <v>0</v>
      </c>
      <c r="BX131" s="70">
        <v>0</v>
      </c>
      <c r="BY131" s="70">
        <v>0</v>
      </c>
      <c r="BZ131" s="70">
        <v>0</v>
      </c>
      <c r="CA131" s="70">
        <v>0</v>
      </c>
      <c r="CB131" s="70">
        <v>0</v>
      </c>
      <c r="CC131" s="70">
        <v>0</v>
      </c>
      <c r="CD131" s="70">
        <v>0</v>
      </c>
    </row>
    <row r="132" spans="1:82">
      <c r="A132" s="70" t="s">
        <v>1791</v>
      </c>
      <c r="B132" s="70">
        <v>85</v>
      </c>
      <c r="C132" s="70">
        <v>19</v>
      </c>
      <c r="D132" s="70">
        <v>5</v>
      </c>
      <c r="E132" s="70">
        <v>2022</v>
      </c>
      <c r="F132" s="70" t="s">
        <v>161</v>
      </c>
      <c r="G132" s="70" t="s">
        <v>1772</v>
      </c>
      <c r="H132" s="70" t="s">
        <v>1773</v>
      </c>
      <c r="I132" s="148"/>
      <c r="J132" s="71">
        <v>35.166508590075814</v>
      </c>
      <c r="K132" s="71">
        <v>1.8058059279179208</v>
      </c>
      <c r="L132" s="71">
        <v>10.963282778229921</v>
      </c>
      <c r="M132" s="71">
        <v>27.156576985034686</v>
      </c>
      <c r="N132" s="71">
        <v>32.643673168900321</v>
      </c>
      <c r="O132" s="71">
        <v>25.171195994093889</v>
      </c>
      <c r="P132" s="71">
        <v>22.719427035700875</v>
      </c>
      <c r="Q132" s="71">
        <v>1.5581669914775063</v>
      </c>
      <c r="R132" s="71">
        <v>4.6447832927520487</v>
      </c>
      <c r="S132" s="71">
        <v>1.8788817012700001</v>
      </c>
      <c r="T132" s="72"/>
      <c r="U132" s="71">
        <v>7974750</v>
      </c>
      <c r="V132" s="71">
        <v>783</v>
      </c>
      <c r="W132" s="71">
        <v>301</v>
      </c>
      <c r="X132" s="71">
        <v>7810</v>
      </c>
      <c r="Y132" s="71">
        <v>13098</v>
      </c>
      <c r="Z132" s="71">
        <v>17596</v>
      </c>
      <c r="AA132" s="71">
        <v>4964</v>
      </c>
      <c r="AB132" s="71">
        <v>26468</v>
      </c>
      <c r="AC132" s="71">
        <v>808806.99999999988</v>
      </c>
      <c r="AD132" s="71">
        <v>1.8788817012700001</v>
      </c>
      <c r="AE132" s="72"/>
      <c r="AF132" s="71">
        <v>54264467.703512184</v>
      </c>
      <c r="AG132" s="71">
        <v>1343747.0782018942</v>
      </c>
      <c r="AH132" s="71">
        <v>3494976.5329351258</v>
      </c>
      <c r="AI132" s="71">
        <v>43043340.236280732</v>
      </c>
      <c r="AJ132" s="71">
        <v>64117230.880135752</v>
      </c>
      <c r="AK132" s="71">
        <v>0</v>
      </c>
      <c r="AL132" s="71">
        <v>0</v>
      </c>
      <c r="AM132" s="71">
        <v>3417741.2283675345</v>
      </c>
      <c r="AN132" s="71">
        <v>0</v>
      </c>
      <c r="AO132" s="71">
        <v>0</v>
      </c>
      <c r="AP132" s="71">
        <v>169681503.65943322</v>
      </c>
      <c r="AQ132" s="72"/>
      <c r="AR132" s="71">
        <v>1195</v>
      </c>
      <c r="AS132" s="71">
        <v>272</v>
      </c>
      <c r="AT132" s="71">
        <v>6</v>
      </c>
      <c r="AU132" s="71">
        <v>0</v>
      </c>
      <c r="AV132" s="71">
        <v>0</v>
      </c>
      <c r="AW132" s="71">
        <v>0</v>
      </c>
      <c r="AX132" s="71"/>
      <c r="AY132" s="72"/>
      <c r="AZ132" s="71">
        <v>5704.0560000000023</v>
      </c>
      <c r="BA132" s="71">
        <v>19599.880000000016</v>
      </c>
      <c r="BB132" s="71">
        <v>21578</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1792</v>
      </c>
      <c r="B133" s="70">
        <v>85</v>
      </c>
      <c r="C133" s="70">
        <v>20</v>
      </c>
      <c r="D133" s="70">
        <v>5</v>
      </c>
      <c r="E133" s="70">
        <v>2023</v>
      </c>
      <c r="F133" s="70" t="s">
        <v>1539</v>
      </c>
      <c r="G133" s="70" t="s">
        <v>1772</v>
      </c>
      <c r="H133" s="70" t="s">
        <v>1773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1242</v>
      </c>
      <c r="AS133" s="71">
        <v>274</v>
      </c>
      <c r="AT133" s="71">
        <v>6</v>
      </c>
      <c r="AU133" s="71">
        <v>0</v>
      </c>
      <c r="AV133" s="71">
        <v>0</v>
      </c>
      <c r="AW133" s="71">
        <v>0</v>
      </c>
      <c r="AX133" s="71"/>
      <c r="AY133" s="72"/>
      <c r="AZ133" s="71">
        <v>5957.3460000000023</v>
      </c>
      <c r="BA133" s="71">
        <v>20145.480000000014</v>
      </c>
      <c r="BB133" s="71">
        <v>21578</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1793</v>
      </c>
      <c r="B134" s="70">
        <v>85</v>
      </c>
      <c r="C134" s="70">
        <v>21</v>
      </c>
      <c r="D134" s="70">
        <v>5</v>
      </c>
      <c r="E134" s="70">
        <v>2024</v>
      </c>
      <c r="F134" s="70" t="s">
        <v>1554</v>
      </c>
      <c r="G134" s="70" t="s">
        <v>1772</v>
      </c>
      <c r="H134" s="70" t="s">
        <v>1773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1794</v>
      </c>
      <c r="B135" s="70">
        <v>171</v>
      </c>
      <c r="C135" s="70">
        <v>1</v>
      </c>
      <c r="D135" s="70">
        <v>11</v>
      </c>
      <c r="E135" s="70">
        <v>1990</v>
      </c>
      <c r="F135" s="70" t="s">
        <v>787</v>
      </c>
      <c r="G135" s="70" t="s">
        <v>1795</v>
      </c>
      <c r="H135" s="70" t="s">
        <v>1796</v>
      </c>
      <c r="I135" s="148"/>
      <c r="J135" s="71">
        <v>192.2108484071212</v>
      </c>
      <c r="K135" s="71">
        <v>3.527891035363329</v>
      </c>
      <c r="L135" s="71">
        <v>0</v>
      </c>
      <c r="M135" s="71">
        <v>12.836910960265291</v>
      </c>
      <c r="N135" s="71">
        <v>27.276143907301812</v>
      </c>
      <c r="O135" s="71">
        <v>24.314893430370169</v>
      </c>
      <c r="P135" s="71">
        <v>23.713908285624839</v>
      </c>
      <c r="Q135" s="71">
        <v>1.7617595969486299</v>
      </c>
      <c r="R135" s="71">
        <v>0</v>
      </c>
      <c r="S135" s="71">
        <v>1.7439965314243371</v>
      </c>
      <c r="T135" s="72"/>
      <c r="U135" s="71">
        <v>16073094</v>
      </c>
      <c r="V135" s="71">
        <v>947</v>
      </c>
      <c r="W135" s="71">
        <v>0</v>
      </c>
      <c r="X135" s="71">
        <v>4517</v>
      </c>
      <c r="Y135" s="71">
        <v>7866</v>
      </c>
      <c r="Z135" s="71">
        <v>10001</v>
      </c>
      <c r="AA135" s="71">
        <v>5758</v>
      </c>
      <c r="AB135" s="71">
        <v>28605</v>
      </c>
      <c r="AC135" s="71">
        <v>0</v>
      </c>
      <c r="AD135" s="71">
        <v>1.7439965314243371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1797</v>
      </c>
      <c r="B136" s="70">
        <v>172</v>
      </c>
      <c r="C136" s="70">
        <v>2</v>
      </c>
      <c r="D136" s="70">
        <v>11</v>
      </c>
      <c r="E136" s="70">
        <v>2005</v>
      </c>
      <c r="F136" s="70" t="s">
        <v>789</v>
      </c>
      <c r="G136" s="70" t="s">
        <v>1795</v>
      </c>
      <c r="H136" s="70" t="s">
        <v>1796</v>
      </c>
      <c r="I136" s="148"/>
      <c r="J136" s="71">
        <v>125.6942575101602</v>
      </c>
      <c r="K136" s="71">
        <v>2.6229159505656638</v>
      </c>
      <c r="L136" s="71">
        <v>1.513786759870331</v>
      </c>
      <c r="M136" s="71">
        <v>22.6279396695695</v>
      </c>
      <c r="N136" s="71">
        <v>36.994187479562811</v>
      </c>
      <c r="O136" s="71">
        <v>35.397482318704711</v>
      </c>
      <c r="P136" s="71">
        <v>22.664186430710231</v>
      </c>
      <c r="Q136" s="71">
        <v>1.6643883678854099</v>
      </c>
      <c r="R136" s="71">
        <v>0</v>
      </c>
      <c r="S136" s="71">
        <v>3.5076912</v>
      </c>
      <c r="T136" s="72"/>
      <c r="U136" s="71">
        <v>10980220</v>
      </c>
      <c r="V136" s="71">
        <v>954</v>
      </c>
      <c r="W136" s="71">
        <v>21</v>
      </c>
      <c r="X136" s="71">
        <v>4222</v>
      </c>
      <c r="Y136" s="71">
        <v>9123</v>
      </c>
      <c r="Z136" s="71">
        <v>16848</v>
      </c>
      <c r="AA136" s="71">
        <v>4507</v>
      </c>
      <c r="AB136" s="71">
        <v>28251</v>
      </c>
      <c r="AC136" s="71">
        <v>0</v>
      </c>
      <c r="AD136" s="71">
        <v>3.5076912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1798</v>
      </c>
      <c r="B137" s="70">
        <v>173</v>
      </c>
      <c r="C137" s="70">
        <v>3</v>
      </c>
      <c r="D137" s="70">
        <v>11</v>
      </c>
      <c r="E137" s="70">
        <v>2006</v>
      </c>
      <c r="F137" s="70" t="s">
        <v>790</v>
      </c>
      <c r="G137" s="70" t="s">
        <v>1795</v>
      </c>
      <c r="H137" s="70" t="s">
        <v>1796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1799</v>
      </c>
      <c r="B138" s="70">
        <v>174</v>
      </c>
      <c r="C138" s="70">
        <v>4</v>
      </c>
      <c r="D138" s="70">
        <v>11</v>
      </c>
      <c r="E138" s="70">
        <v>2007</v>
      </c>
      <c r="F138" s="70" t="s">
        <v>791</v>
      </c>
      <c r="G138" s="70" t="s">
        <v>1795</v>
      </c>
      <c r="H138" s="70" t="s">
        <v>1796</v>
      </c>
      <c r="I138" s="148"/>
      <c r="J138" s="71">
        <v>124.06192848628579</v>
      </c>
      <c r="K138" s="71">
        <v>2.353633189045429</v>
      </c>
      <c r="L138" s="71">
        <v>1.130207291801677</v>
      </c>
      <c r="M138" s="71">
        <v>24.193973598658879</v>
      </c>
      <c r="N138" s="71">
        <v>39.947617288145032</v>
      </c>
      <c r="O138" s="71">
        <v>34.586300717791929</v>
      </c>
      <c r="P138" s="71">
        <v>22.238813642238799</v>
      </c>
      <c r="Q138" s="71">
        <v>1.74810849126447</v>
      </c>
      <c r="R138" s="71">
        <v>0</v>
      </c>
      <c r="S138" s="71">
        <v>3.25225476</v>
      </c>
      <c r="T138" s="72"/>
      <c r="U138" s="71">
        <v>13313805</v>
      </c>
      <c r="V138" s="71">
        <v>844</v>
      </c>
      <c r="W138" s="71">
        <v>19</v>
      </c>
      <c r="X138" s="71">
        <v>5420</v>
      </c>
      <c r="Y138" s="71">
        <v>9310</v>
      </c>
      <c r="Z138" s="71">
        <v>17113</v>
      </c>
      <c r="AA138" s="71">
        <v>4355</v>
      </c>
      <c r="AB138" s="71">
        <v>28103</v>
      </c>
      <c r="AC138" s="71">
        <v>0</v>
      </c>
      <c r="AD138" s="71">
        <v>3.25225476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1800</v>
      </c>
      <c r="B139" s="70">
        <v>175</v>
      </c>
      <c r="C139" s="70">
        <v>5</v>
      </c>
      <c r="D139" s="70">
        <v>11</v>
      </c>
      <c r="E139" s="70">
        <v>2008</v>
      </c>
      <c r="F139" s="70" t="s">
        <v>792</v>
      </c>
      <c r="G139" s="70" t="s">
        <v>1795</v>
      </c>
      <c r="H139" s="70" t="s">
        <v>1796</v>
      </c>
      <c r="I139" s="148"/>
      <c r="J139" s="71">
        <v>106.9288863300759</v>
      </c>
      <c r="K139" s="71">
        <v>1.751530662308407</v>
      </c>
      <c r="L139" s="71">
        <v>0.9779699338835447</v>
      </c>
      <c r="M139" s="71">
        <v>25.635012561142599</v>
      </c>
      <c r="N139" s="71">
        <v>41.842385852594759</v>
      </c>
      <c r="O139" s="71">
        <v>33.483834749524668</v>
      </c>
      <c r="P139" s="71">
        <v>21.769709906017692</v>
      </c>
      <c r="Q139" s="71">
        <v>1.71596568668387</v>
      </c>
      <c r="R139" s="71">
        <v>0</v>
      </c>
      <c r="S139" s="71">
        <v>3.4737533305600001</v>
      </c>
      <c r="T139" s="72"/>
      <c r="U139" s="71">
        <v>12458305</v>
      </c>
      <c r="V139" s="71">
        <v>844</v>
      </c>
      <c r="W139" s="71">
        <v>19</v>
      </c>
      <c r="X139" s="71">
        <v>5420</v>
      </c>
      <c r="Y139" s="71">
        <v>9433</v>
      </c>
      <c r="Z139" s="71">
        <v>17149</v>
      </c>
      <c r="AA139" s="71">
        <v>4268</v>
      </c>
      <c r="AB139" s="71">
        <v>28040</v>
      </c>
      <c r="AC139" s="71">
        <v>0</v>
      </c>
      <c r="AD139" s="71">
        <v>3.4737533305600001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1801</v>
      </c>
      <c r="B140" s="70">
        <v>176</v>
      </c>
      <c r="C140" s="70">
        <v>6</v>
      </c>
      <c r="D140" s="70">
        <v>11</v>
      </c>
      <c r="E140" s="70">
        <v>2009</v>
      </c>
      <c r="F140" s="70" t="s">
        <v>176</v>
      </c>
      <c r="G140" s="1064" t="s">
        <v>1795</v>
      </c>
      <c r="H140" s="70" t="s">
        <v>1796</v>
      </c>
      <c r="I140" s="148"/>
      <c r="J140" s="71">
        <v>93.325376517843196</v>
      </c>
      <c r="K140" s="71">
        <v>1.8270406439751921</v>
      </c>
      <c r="L140" s="71">
        <v>2.4044371520164551</v>
      </c>
      <c r="M140" s="71">
        <v>29.18297453343822</v>
      </c>
      <c r="N140" s="71">
        <v>38.883362913533958</v>
      </c>
      <c r="O140" s="71">
        <v>33.972641442568943</v>
      </c>
      <c r="P140" s="71">
        <v>20.678717527813291</v>
      </c>
      <c r="Q140" s="71">
        <v>1.63244262870135</v>
      </c>
      <c r="R140" s="71">
        <v>0</v>
      </c>
      <c r="S140" s="71">
        <v>3.8563047538399999</v>
      </c>
      <c r="T140" s="72"/>
      <c r="U140" s="71">
        <v>9444669</v>
      </c>
      <c r="V140" s="71">
        <v>863</v>
      </c>
      <c r="W140" s="71">
        <v>62</v>
      </c>
      <c r="X140" s="71">
        <v>6324</v>
      </c>
      <c r="Y140" s="71">
        <v>9528</v>
      </c>
      <c r="Z140" s="71">
        <v>17174</v>
      </c>
      <c r="AA140" s="71">
        <v>4162</v>
      </c>
      <c r="AB140" s="71">
        <v>28002</v>
      </c>
      <c r="AC140" s="71">
        <v>0</v>
      </c>
      <c r="AD140" s="71">
        <v>3.8563047538399999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79.745000000000005</v>
      </c>
      <c r="BK140" s="71">
        <v>0</v>
      </c>
      <c r="BL140" s="71">
        <v>0</v>
      </c>
      <c r="BM140" s="71">
        <v>0</v>
      </c>
      <c r="BN140" s="72"/>
      <c r="BO140" s="71">
        <v>0</v>
      </c>
      <c r="BP140" s="71">
        <v>0</v>
      </c>
      <c r="BQ140" s="71">
        <v>9</v>
      </c>
      <c r="BR140" s="71">
        <v>0</v>
      </c>
      <c r="BS140" s="71">
        <v>0</v>
      </c>
      <c r="BT140" s="71">
        <v>0</v>
      </c>
      <c r="BU140"/>
      <c r="BV140" s="70">
        <v>79.745000000000005</v>
      </c>
      <c r="BW140" s="70">
        <v>0</v>
      </c>
      <c r="BX140" s="70">
        <v>0</v>
      </c>
      <c r="BY140" s="70">
        <v>0</v>
      </c>
      <c r="BZ140" s="70">
        <v>0</v>
      </c>
      <c r="CA140" s="70">
        <v>0</v>
      </c>
      <c r="CB140" s="70">
        <v>0</v>
      </c>
      <c r="CC140" s="70">
        <v>0</v>
      </c>
      <c r="CD140" s="70">
        <v>0</v>
      </c>
    </row>
    <row r="141" spans="1:82">
      <c r="A141" s="70" t="s">
        <v>1802</v>
      </c>
      <c r="B141" s="70">
        <v>177</v>
      </c>
      <c r="C141" s="70">
        <v>7</v>
      </c>
      <c r="D141" s="70">
        <v>11</v>
      </c>
      <c r="E141" s="70">
        <v>2010</v>
      </c>
      <c r="F141" s="70" t="s">
        <v>177</v>
      </c>
      <c r="G141" s="1064" t="s">
        <v>1795</v>
      </c>
      <c r="H141" s="70" t="s">
        <v>1796</v>
      </c>
      <c r="I141" s="148"/>
      <c r="J141" s="71">
        <v>106.29421718165</v>
      </c>
      <c r="K141" s="71">
        <v>1.933803331370985</v>
      </c>
      <c r="L141" s="71">
        <v>2.8635537279675591</v>
      </c>
      <c r="M141" s="71">
        <v>29.83788120910009</v>
      </c>
      <c r="N141" s="71">
        <v>44.018324649128473</v>
      </c>
      <c r="O141" s="71">
        <v>33.831259511986183</v>
      </c>
      <c r="P141" s="71">
        <v>21.162507302443291</v>
      </c>
      <c r="Q141" s="71">
        <v>1.7005099442852301</v>
      </c>
      <c r="R141" s="71">
        <v>0</v>
      </c>
      <c r="S141" s="71">
        <v>3.6230662224799999</v>
      </c>
      <c r="T141" s="72"/>
      <c r="U141" s="71">
        <v>10091863</v>
      </c>
      <c r="V141" s="71">
        <v>863</v>
      </c>
      <c r="W141" s="71">
        <v>62</v>
      </c>
      <c r="X141" s="71">
        <v>6324</v>
      </c>
      <c r="Y141" s="71">
        <v>9632</v>
      </c>
      <c r="Z141" s="71">
        <v>17182</v>
      </c>
      <c r="AA141" s="71">
        <v>4153</v>
      </c>
      <c r="AB141" s="71">
        <v>27951</v>
      </c>
      <c r="AC141" s="71">
        <v>0</v>
      </c>
      <c r="AD141" s="71">
        <v>3.6230662224799999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93.466999999999999</v>
      </c>
      <c r="BK141" s="71">
        <v>0</v>
      </c>
      <c r="BL141" s="71">
        <v>0</v>
      </c>
      <c r="BM141" s="71">
        <v>0</v>
      </c>
      <c r="BN141" s="72"/>
      <c r="BO141" s="71">
        <v>0</v>
      </c>
      <c r="BP141" s="71">
        <v>0</v>
      </c>
      <c r="BQ141" s="71">
        <v>9</v>
      </c>
      <c r="BR141" s="71">
        <v>0</v>
      </c>
      <c r="BS141" s="71">
        <v>0</v>
      </c>
      <c r="BT141" s="71">
        <v>0</v>
      </c>
      <c r="BU141"/>
      <c r="BV141" s="70">
        <v>93.466999999999999</v>
      </c>
      <c r="BW141" s="70">
        <v>0</v>
      </c>
      <c r="BX141" s="70">
        <v>0</v>
      </c>
      <c r="BY141" s="70">
        <v>0</v>
      </c>
      <c r="BZ141" s="70">
        <v>0</v>
      </c>
      <c r="CA141" s="70">
        <v>0</v>
      </c>
      <c r="CB141" s="70">
        <v>0</v>
      </c>
      <c r="CC141" s="70">
        <v>0</v>
      </c>
      <c r="CD141" s="70">
        <v>0</v>
      </c>
    </row>
    <row r="142" spans="1:82">
      <c r="A142" s="70" t="s">
        <v>1803</v>
      </c>
      <c r="B142" s="70">
        <v>178</v>
      </c>
      <c r="C142" s="70">
        <v>8</v>
      </c>
      <c r="D142" s="70">
        <v>11</v>
      </c>
      <c r="E142" s="70">
        <v>2011</v>
      </c>
      <c r="F142" s="70" t="s">
        <v>178</v>
      </c>
      <c r="G142" s="70" t="s">
        <v>1795</v>
      </c>
      <c r="H142" s="70" t="s">
        <v>1796</v>
      </c>
      <c r="I142" s="148"/>
      <c r="J142" s="71">
        <v>130.3555800198836</v>
      </c>
      <c r="K142" s="71">
        <v>2.5209373839104501</v>
      </c>
      <c r="L142" s="71">
        <v>2.4136476142039291</v>
      </c>
      <c r="M142" s="71">
        <v>34.156328373597198</v>
      </c>
      <c r="N142" s="71">
        <v>43.922645720936238</v>
      </c>
      <c r="O142" s="71">
        <v>33.327741732103334</v>
      </c>
      <c r="P142" s="71">
        <v>20.476718120643419</v>
      </c>
      <c r="Q142" s="71">
        <v>1.9561850402766101</v>
      </c>
      <c r="R142" s="71">
        <v>0</v>
      </c>
      <c r="S142" s="71">
        <v>2.86151160495</v>
      </c>
      <c r="T142" s="72"/>
      <c r="U142" s="71">
        <v>12303086</v>
      </c>
      <c r="V142" s="71">
        <v>863</v>
      </c>
      <c r="W142" s="71">
        <v>62</v>
      </c>
      <c r="X142" s="71">
        <v>6324</v>
      </c>
      <c r="Y142" s="71">
        <v>9719</v>
      </c>
      <c r="Z142" s="71">
        <v>17294</v>
      </c>
      <c r="AA142" s="71">
        <v>4138</v>
      </c>
      <c r="AB142" s="71">
        <v>27875</v>
      </c>
      <c r="AC142" s="71">
        <v>0</v>
      </c>
      <c r="AD142" s="71">
        <v>2.86151160495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94.691999999999993</v>
      </c>
      <c r="BK142" s="71">
        <v>0</v>
      </c>
      <c r="BL142" s="71">
        <v>0</v>
      </c>
      <c r="BM142" s="71">
        <v>0</v>
      </c>
      <c r="BN142" s="72"/>
      <c r="BO142" s="71">
        <v>0</v>
      </c>
      <c r="BP142" s="71">
        <v>0</v>
      </c>
      <c r="BQ142" s="71">
        <v>9</v>
      </c>
      <c r="BR142" s="71">
        <v>0</v>
      </c>
      <c r="BS142" s="71">
        <v>0</v>
      </c>
      <c r="BT142" s="71">
        <v>0</v>
      </c>
      <c r="BU142"/>
      <c r="BV142" s="70">
        <v>94.691999999999993</v>
      </c>
      <c r="BW142" s="70">
        <v>0</v>
      </c>
      <c r="BX142" s="70">
        <v>0</v>
      </c>
      <c r="BY142" s="70">
        <v>0</v>
      </c>
      <c r="BZ142" s="70">
        <v>0</v>
      </c>
      <c r="CA142" s="70">
        <v>0</v>
      </c>
      <c r="CB142" s="70">
        <v>0</v>
      </c>
      <c r="CC142" s="70">
        <v>0</v>
      </c>
      <c r="CD142" s="70">
        <v>0</v>
      </c>
    </row>
    <row r="143" spans="1:82">
      <c r="A143" s="70" t="s">
        <v>1804</v>
      </c>
      <c r="B143" s="70">
        <v>179</v>
      </c>
      <c r="C143" s="70">
        <v>9</v>
      </c>
      <c r="D143" s="70">
        <v>11</v>
      </c>
      <c r="E143" s="70">
        <v>2012</v>
      </c>
      <c r="F143" s="70" t="s">
        <v>179</v>
      </c>
      <c r="G143" s="70" t="s">
        <v>1795</v>
      </c>
      <c r="H143" s="70" t="s">
        <v>1796</v>
      </c>
      <c r="I143" s="148"/>
      <c r="J143" s="71">
        <v>116.80718117279299</v>
      </c>
      <c r="K143" s="71">
        <v>2.2754073067896701</v>
      </c>
      <c r="L143" s="71">
        <v>2.3450471638613948</v>
      </c>
      <c r="M143" s="71">
        <v>33.200634277256093</v>
      </c>
      <c r="N143" s="71">
        <v>44.510299160603083</v>
      </c>
      <c r="O143" s="71">
        <v>33.340803236403332</v>
      </c>
      <c r="P143" s="71">
        <v>20.130395579415591</v>
      </c>
      <c r="Q143" s="71">
        <v>2.1845987259724202</v>
      </c>
      <c r="R143" s="71">
        <v>0</v>
      </c>
      <c r="S143" s="71">
        <v>3.5680379774999991</v>
      </c>
      <c r="T143" s="72"/>
      <c r="U143" s="71">
        <v>11920705</v>
      </c>
      <c r="V143" s="71">
        <v>863</v>
      </c>
      <c r="W143" s="71">
        <v>62</v>
      </c>
      <c r="X143" s="71">
        <v>6324</v>
      </c>
      <c r="Y143" s="71">
        <v>10243</v>
      </c>
      <c r="Z143" s="71">
        <v>17438</v>
      </c>
      <c r="AA143" s="71">
        <v>4045</v>
      </c>
      <c r="AB143" s="71">
        <v>28652</v>
      </c>
      <c r="AC143" s="71">
        <v>0</v>
      </c>
      <c r="AD143" s="71">
        <v>3.5680379774999991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99.531999999999996</v>
      </c>
      <c r="BK143" s="71">
        <v>0</v>
      </c>
      <c r="BL143" s="71">
        <v>0</v>
      </c>
      <c r="BM143" s="71">
        <v>0</v>
      </c>
      <c r="BN143" s="72"/>
      <c r="BO143" s="71">
        <v>0</v>
      </c>
      <c r="BP143" s="71">
        <v>0</v>
      </c>
      <c r="BQ143" s="71">
        <v>9</v>
      </c>
      <c r="BR143" s="71">
        <v>0</v>
      </c>
      <c r="BS143" s="71">
        <v>0</v>
      </c>
      <c r="BT143" s="71">
        <v>0</v>
      </c>
      <c r="BU143"/>
      <c r="BV143" s="70">
        <v>99.531999999999996</v>
      </c>
      <c r="BW143" s="70">
        <v>0</v>
      </c>
      <c r="BX143" s="70">
        <v>0</v>
      </c>
      <c r="BY143" s="70">
        <v>0</v>
      </c>
      <c r="BZ143" s="70">
        <v>0</v>
      </c>
      <c r="CA143" s="70">
        <v>0</v>
      </c>
      <c r="CB143" s="70">
        <v>0</v>
      </c>
      <c r="CC143" s="70">
        <v>0</v>
      </c>
      <c r="CD143" s="70">
        <v>0</v>
      </c>
    </row>
    <row r="144" spans="1:82">
      <c r="A144" s="70" t="s">
        <v>1805</v>
      </c>
      <c r="B144" s="70">
        <v>180</v>
      </c>
      <c r="C144" s="70">
        <v>10</v>
      </c>
      <c r="D144" s="70">
        <v>11</v>
      </c>
      <c r="E144" s="70">
        <v>2013</v>
      </c>
      <c r="F144" s="70" t="s">
        <v>180</v>
      </c>
      <c r="G144" s="70" t="s">
        <v>1795</v>
      </c>
      <c r="H144" s="70" t="s">
        <v>1796</v>
      </c>
      <c r="I144" s="148"/>
      <c r="J144" s="71">
        <v>132.1833489235112</v>
      </c>
      <c r="K144" s="71">
        <v>1.837020386023954</v>
      </c>
      <c r="L144" s="71">
        <v>2.273461204453239</v>
      </c>
      <c r="M144" s="71">
        <v>33.844416547953962</v>
      </c>
      <c r="N144" s="71">
        <v>41.780679621012681</v>
      </c>
      <c r="O144" s="71">
        <v>32.054919321829367</v>
      </c>
      <c r="P144" s="71">
        <v>19.711706027875405</v>
      </c>
      <c r="Q144" s="71">
        <v>2.2068577651631802</v>
      </c>
      <c r="R144" s="71">
        <v>0</v>
      </c>
      <c r="S144" s="71">
        <v>3.5767654156000002</v>
      </c>
      <c r="T144" s="72"/>
      <c r="U144" s="71">
        <v>11842436</v>
      </c>
      <c r="V144" s="71">
        <v>863</v>
      </c>
      <c r="W144" s="71">
        <v>62</v>
      </c>
      <c r="X144" s="71">
        <v>6324</v>
      </c>
      <c r="Y144" s="71">
        <v>10270</v>
      </c>
      <c r="Z144" s="71">
        <v>17514</v>
      </c>
      <c r="AA144" s="71">
        <v>3946</v>
      </c>
      <c r="AB144" s="71">
        <v>28529</v>
      </c>
      <c r="AC144" s="71">
        <v>0</v>
      </c>
      <c r="AD144" s="71">
        <v>3.5767654156000002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97.006</v>
      </c>
      <c r="BK144" s="71">
        <v>0</v>
      </c>
      <c r="BL144" s="71">
        <v>0</v>
      </c>
      <c r="BM144" s="71">
        <v>0</v>
      </c>
      <c r="BN144" s="72"/>
      <c r="BO144" s="71">
        <v>0</v>
      </c>
      <c r="BP144" s="71">
        <v>0</v>
      </c>
      <c r="BQ144" s="71">
        <v>8</v>
      </c>
      <c r="BR144" s="71">
        <v>0</v>
      </c>
      <c r="BS144" s="71">
        <v>0</v>
      </c>
      <c r="BT144" s="71">
        <v>0</v>
      </c>
      <c r="BU144"/>
      <c r="BV144" s="70">
        <v>97.006</v>
      </c>
      <c r="BW144" s="70">
        <v>0</v>
      </c>
      <c r="BX144" s="70">
        <v>0</v>
      </c>
      <c r="BY144" s="70">
        <v>0</v>
      </c>
      <c r="BZ144" s="70">
        <v>0</v>
      </c>
      <c r="CA144" s="70">
        <v>0</v>
      </c>
      <c r="CB144" s="70">
        <v>0</v>
      </c>
      <c r="CC144" s="70">
        <v>0</v>
      </c>
      <c r="CD144" s="70">
        <v>0</v>
      </c>
    </row>
    <row r="145" spans="1:82">
      <c r="A145" s="70" t="s">
        <v>1806</v>
      </c>
      <c r="B145" s="70">
        <v>181</v>
      </c>
      <c r="C145" s="70">
        <v>11</v>
      </c>
      <c r="D145" s="70">
        <v>11</v>
      </c>
      <c r="E145" s="70">
        <v>2014</v>
      </c>
      <c r="F145" s="70" t="s">
        <v>181</v>
      </c>
      <c r="G145" s="70" t="s">
        <v>1795</v>
      </c>
      <c r="H145" s="70" t="s">
        <v>1796</v>
      </c>
      <c r="I145" s="148"/>
      <c r="J145" s="71">
        <v>114.3451950110104</v>
      </c>
      <c r="K145" s="71">
        <v>1.842318163020124</v>
      </c>
      <c r="L145" s="71">
        <v>2.5896299845192439</v>
      </c>
      <c r="M145" s="71">
        <v>29.999034177901109</v>
      </c>
      <c r="N145" s="71">
        <v>41.323323159585946</v>
      </c>
      <c r="O145" s="71">
        <v>30.556729514561056</v>
      </c>
      <c r="P145" s="71">
        <v>19.487778076448762</v>
      </c>
      <c r="Q145" s="71">
        <v>2.09901687690075</v>
      </c>
      <c r="R145" s="71">
        <v>0</v>
      </c>
      <c r="S145" s="71">
        <v>3.5537648021999999</v>
      </c>
      <c r="T145" s="72"/>
      <c r="U145" s="71">
        <v>12420174</v>
      </c>
      <c r="V145" s="71">
        <v>743</v>
      </c>
      <c r="W145" s="71">
        <v>89</v>
      </c>
      <c r="X145" s="71">
        <v>5999</v>
      </c>
      <c r="Y145" s="71">
        <v>10295</v>
      </c>
      <c r="Z145" s="71">
        <v>17584</v>
      </c>
      <c r="AA145" s="71">
        <v>3881</v>
      </c>
      <c r="AB145" s="71">
        <v>28282</v>
      </c>
      <c r="AC145" s="71">
        <v>0</v>
      </c>
      <c r="AD145" s="71">
        <v>3.5537648021999999</v>
      </c>
      <c r="AE145" s="72"/>
      <c r="AF145" s="71"/>
      <c r="AG145" s="71"/>
      <c r="AH145" s="71"/>
      <c r="AI145" s="71"/>
      <c r="AJ145" s="71"/>
      <c r="AK145" s="71"/>
      <c r="AL145" s="71"/>
      <c r="AM145" s="71"/>
      <c r="AN145" s="71"/>
      <c r="AO145" s="71"/>
      <c r="AP145" s="71"/>
      <c r="AQ145" s="72"/>
      <c r="AR145" s="71">
        <v>750</v>
      </c>
      <c r="AS145" s="71">
        <v>139</v>
      </c>
      <c r="AT145" s="71">
        <v>0</v>
      </c>
      <c r="AU145" s="71">
        <v>0</v>
      </c>
      <c r="AV145" s="71">
        <v>0</v>
      </c>
      <c r="AW145" s="71">
        <v>0</v>
      </c>
      <c r="AX145" s="71"/>
      <c r="AY145" s="72"/>
      <c r="AZ145" s="71">
        <v>3182</v>
      </c>
      <c r="BA145" s="71">
        <v>5278.1</v>
      </c>
      <c r="BB145" s="71">
        <v>0</v>
      </c>
      <c r="BC145" s="71">
        <v>0</v>
      </c>
      <c r="BD145" s="71">
        <v>0</v>
      </c>
      <c r="BE145" s="71">
        <v>0</v>
      </c>
      <c r="BF145" s="71"/>
      <c r="BG145" s="72"/>
      <c r="BH145" s="71">
        <v>0</v>
      </c>
      <c r="BI145" s="71">
        <v>0</v>
      </c>
      <c r="BJ145" s="71">
        <v>95.247</v>
      </c>
      <c r="BK145" s="71">
        <v>0</v>
      </c>
      <c r="BL145" s="71">
        <v>0</v>
      </c>
      <c r="BM145" s="71">
        <v>0</v>
      </c>
      <c r="BN145" s="72"/>
      <c r="BO145" s="71">
        <v>0</v>
      </c>
      <c r="BP145" s="71">
        <v>0</v>
      </c>
      <c r="BQ145" s="71">
        <v>8</v>
      </c>
      <c r="BR145" s="71">
        <v>0</v>
      </c>
      <c r="BS145" s="71">
        <v>0</v>
      </c>
      <c r="BT145" s="71">
        <v>0</v>
      </c>
      <c r="BU145"/>
      <c r="BV145" s="70">
        <v>95.247</v>
      </c>
      <c r="BW145" s="70">
        <v>0</v>
      </c>
      <c r="BX145" s="70">
        <v>0</v>
      </c>
      <c r="BY145" s="70">
        <v>0</v>
      </c>
      <c r="BZ145" s="70">
        <v>0</v>
      </c>
      <c r="CA145" s="70">
        <v>0</v>
      </c>
      <c r="CB145" s="70">
        <v>0</v>
      </c>
      <c r="CC145" s="70">
        <v>0</v>
      </c>
      <c r="CD145" s="70">
        <v>0</v>
      </c>
    </row>
    <row r="146" spans="1:82">
      <c r="A146" s="70" t="s">
        <v>1807</v>
      </c>
      <c r="B146" s="70">
        <v>182</v>
      </c>
      <c r="C146" s="70">
        <v>12</v>
      </c>
      <c r="D146" s="70">
        <v>11</v>
      </c>
      <c r="E146" s="70">
        <v>2015</v>
      </c>
      <c r="F146" s="70" t="s">
        <v>182</v>
      </c>
      <c r="G146" s="70" t="s">
        <v>1795</v>
      </c>
      <c r="H146" s="70" t="s">
        <v>1796</v>
      </c>
      <c r="I146" s="148"/>
      <c r="J146" s="71">
        <v>104.6758150691777</v>
      </c>
      <c r="K146" s="71">
        <v>1.814371177749057</v>
      </c>
      <c r="L146" s="71">
        <v>2.3107869181964711</v>
      </c>
      <c r="M146" s="71">
        <v>39.131446296908159</v>
      </c>
      <c r="N146" s="71">
        <v>39.617298612321633</v>
      </c>
      <c r="O146" s="71">
        <v>30.296438755885994</v>
      </c>
      <c r="P146" s="71">
        <v>19.060948494145389</v>
      </c>
      <c r="Q146" s="71">
        <v>2.03969019796298</v>
      </c>
      <c r="R146" s="71">
        <v>0</v>
      </c>
      <c r="S146" s="71">
        <v>3.1400769159999999</v>
      </c>
      <c r="T146" s="72"/>
      <c r="U146" s="71">
        <v>12299256</v>
      </c>
      <c r="V146" s="71">
        <v>743</v>
      </c>
      <c r="W146" s="71">
        <v>89</v>
      </c>
      <c r="X146" s="71">
        <v>5999</v>
      </c>
      <c r="Y146" s="71">
        <v>10384</v>
      </c>
      <c r="Z146" s="71">
        <v>17602</v>
      </c>
      <c r="AA146" s="71">
        <v>3793</v>
      </c>
      <c r="AB146" s="71">
        <v>28074</v>
      </c>
      <c r="AC146" s="71">
        <v>0</v>
      </c>
      <c r="AD146" s="71">
        <v>3.1400769159999999</v>
      </c>
      <c r="AE146" s="72"/>
      <c r="AF146" s="71">
        <v>117878500.8635754</v>
      </c>
      <c r="AG146" s="71">
        <v>1393085.7620942041</v>
      </c>
      <c r="AH146" s="71">
        <v>480397.55414242431</v>
      </c>
      <c r="AI146" s="71">
        <v>38598530.678442582</v>
      </c>
      <c r="AJ146" s="71">
        <v>59187650.787468702</v>
      </c>
      <c r="AK146" s="71">
        <v>0</v>
      </c>
      <c r="AL146" s="71">
        <v>0</v>
      </c>
      <c r="AM146" s="71">
        <v>3847423.9339992651</v>
      </c>
      <c r="AN146" s="71">
        <v>0</v>
      </c>
      <c r="AO146" s="71">
        <v>0</v>
      </c>
      <c r="AP146" s="71">
        <v>221385589.57972258</v>
      </c>
      <c r="AQ146" s="72"/>
      <c r="AR146" s="71">
        <v>796</v>
      </c>
      <c r="AS146" s="71">
        <v>203</v>
      </c>
      <c r="AT146" s="71">
        <v>0</v>
      </c>
      <c r="AU146" s="71">
        <v>0</v>
      </c>
      <c r="AV146" s="71">
        <v>0</v>
      </c>
      <c r="AW146" s="71">
        <v>0</v>
      </c>
      <c r="AX146" s="71"/>
      <c r="AY146" s="72"/>
      <c r="AZ146" s="71">
        <v>3426.7</v>
      </c>
      <c r="BA146" s="71">
        <v>7031</v>
      </c>
      <c r="BB146" s="71">
        <v>0</v>
      </c>
      <c r="BC146" s="71">
        <v>0</v>
      </c>
      <c r="BD146" s="71">
        <v>0</v>
      </c>
      <c r="BE146" s="71">
        <v>0</v>
      </c>
      <c r="BF146" s="71"/>
      <c r="BG146" s="72"/>
      <c r="BH146" s="71">
        <v>0</v>
      </c>
      <c r="BI146" s="71">
        <v>0</v>
      </c>
      <c r="BJ146" s="71">
        <v>87.442999999999998</v>
      </c>
      <c r="BK146" s="71">
        <v>0</v>
      </c>
      <c r="BL146" s="71">
        <v>0</v>
      </c>
      <c r="BM146" s="71">
        <v>0</v>
      </c>
      <c r="BN146" s="72"/>
      <c r="BO146" s="71">
        <v>0</v>
      </c>
      <c r="BP146" s="71">
        <v>0</v>
      </c>
      <c r="BQ146" s="71">
        <v>8</v>
      </c>
      <c r="BR146" s="71">
        <v>0</v>
      </c>
      <c r="BS146" s="71">
        <v>0</v>
      </c>
      <c r="BT146" s="71">
        <v>0</v>
      </c>
      <c r="BU146"/>
      <c r="BV146" s="70">
        <v>87.442999999999998</v>
      </c>
      <c r="BW146" s="70">
        <v>0</v>
      </c>
      <c r="BX146" s="70">
        <v>0</v>
      </c>
      <c r="BY146" s="70">
        <v>0</v>
      </c>
      <c r="BZ146" s="70">
        <v>0</v>
      </c>
      <c r="CA146" s="70">
        <v>0</v>
      </c>
      <c r="CB146" s="70">
        <v>0</v>
      </c>
      <c r="CC146" s="70">
        <v>0</v>
      </c>
      <c r="CD146" s="70">
        <v>0</v>
      </c>
    </row>
    <row r="147" spans="1:82">
      <c r="A147" s="70" t="s">
        <v>1808</v>
      </c>
      <c r="B147" s="70">
        <v>183</v>
      </c>
      <c r="C147" s="70">
        <v>13</v>
      </c>
      <c r="D147" s="70">
        <v>11</v>
      </c>
      <c r="E147" s="70">
        <v>2016</v>
      </c>
      <c r="F147" s="70" t="s">
        <v>155</v>
      </c>
      <c r="G147" s="70" t="s">
        <v>1795</v>
      </c>
      <c r="H147" s="70" t="s">
        <v>1796</v>
      </c>
      <c r="I147" s="148"/>
      <c r="J147" s="71">
        <v>118.67235843026764</v>
      </c>
      <c r="K147" s="71">
        <v>1.8038162115466112</v>
      </c>
      <c r="L147" s="71">
        <v>2.1964761245464977</v>
      </c>
      <c r="M147" s="71">
        <v>26.038485435378263</v>
      </c>
      <c r="N147" s="71">
        <v>39.163117214425377</v>
      </c>
      <c r="O147" s="71">
        <v>30.050955525561069</v>
      </c>
      <c r="P147" s="71">
        <v>18.570035231980064</v>
      </c>
      <c r="Q147" s="71">
        <v>1.9695740966336699</v>
      </c>
      <c r="R147" s="71">
        <v>0</v>
      </c>
      <c r="S147" s="71">
        <v>4.0536840765000006</v>
      </c>
      <c r="T147" s="72"/>
      <c r="U147" s="71">
        <v>13721151</v>
      </c>
      <c r="V147" s="71">
        <v>743</v>
      </c>
      <c r="W147" s="71">
        <v>89</v>
      </c>
      <c r="X147" s="71">
        <v>5999</v>
      </c>
      <c r="Y147" s="71">
        <v>10457</v>
      </c>
      <c r="Z147" s="71">
        <v>17674</v>
      </c>
      <c r="AA147" s="71">
        <v>3822</v>
      </c>
      <c r="AB147" s="71">
        <v>27885</v>
      </c>
      <c r="AC147" s="71">
        <v>0</v>
      </c>
      <c r="AD147" s="71">
        <v>4.0536840765000006</v>
      </c>
      <c r="AE147" s="72"/>
      <c r="AF147" s="71">
        <v>136911240.66006821</v>
      </c>
      <c r="AG147" s="71">
        <v>1335065.478205601</v>
      </c>
      <c r="AH147" s="71">
        <v>350562.02151471359</v>
      </c>
      <c r="AI147" s="71">
        <v>38353222.569430441</v>
      </c>
      <c r="AJ147" s="71">
        <v>58642406.48191046</v>
      </c>
      <c r="AK147" s="71">
        <v>0</v>
      </c>
      <c r="AL147" s="71">
        <v>0</v>
      </c>
      <c r="AM147" s="71">
        <v>3824491.2246691328</v>
      </c>
      <c r="AN147" s="71">
        <v>0</v>
      </c>
      <c r="AO147" s="71">
        <v>0</v>
      </c>
      <c r="AP147" s="71">
        <v>239416988.43579856</v>
      </c>
      <c r="AQ147" s="72"/>
      <c r="AR147" s="71">
        <v>844</v>
      </c>
      <c r="AS147" s="71">
        <v>243</v>
      </c>
      <c r="AT147" s="71">
        <v>0</v>
      </c>
      <c r="AU147" s="71">
        <v>0</v>
      </c>
      <c r="AV147" s="71">
        <v>0</v>
      </c>
      <c r="AW147" s="71">
        <v>0</v>
      </c>
      <c r="AX147" s="71"/>
      <c r="AY147" s="72"/>
      <c r="AZ147" s="71">
        <v>3671.6</v>
      </c>
      <c r="BA147" s="71">
        <v>8581.2000000000007</v>
      </c>
      <c r="BB147" s="71">
        <v>0</v>
      </c>
      <c r="BC147" s="71">
        <v>0</v>
      </c>
      <c r="BD147" s="71">
        <v>0</v>
      </c>
      <c r="BE147" s="71">
        <v>0</v>
      </c>
      <c r="BF147" s="71"/>
      <c r="BG147" s="72"/>
      <c r="BH147" s="71">
        <v>0</v>
      </c>
      <c r="BI147" s="71">
        <v>0</v>
      </c>
      <c r="BJ147" s="71">
        <v>79.438999999999993</v>
      </c>
      <c r="BK147" s="71">
        <v>0</v>
      </c>
      <c r="BL147" s="71">
        <v>0</v>
      </c>
      <c r="BM147" s="71">
        <v>0</v>
      </c>
      <c r="BN147" s="72"/>
      <c r="BO147" s="71">
        <v>0</v>
      </c>
      <c r="BP147" s="71">
        <v>0</v>
      </c>
      <c r="BQ147" s="71">
        <v>8</v>
      </c>
      <c r="BR147" s="71">
        <v>0</v>
      </c>
      <c r="BS147" s="71">
        <v>0</v>
      </c>
      <c r="BT147" s="71">
        <v>0</v>
      </c>
      <c r="BU147"/>
      <c r="BV147" s="70">
        <v>79.438999999999993</v>
      </c>
      <c r="BW147" s="70">
        <v>0</v>
      </c>
      <c r="BX147" s="70">
        <v>0</v>
      </c>
      <c r="BY147" s="70">
        <v>0</v>
      </c>
      <c r="BZ147" s="70">
        <v>0</v>
      </c>
      <c r="CA147" s="70">
        <v>0</v>
      </c>
      <c r="CB147" s="70">
        <v>0</v>
      </c>
      <c r="CC147" s="70">
        <v>0</v>
      </c>
      <c r="CD147" s="70">
        <v>0</v>
      </c>
    </row>
    <row r="148" spans="1:82">
      <c r="A148" s="70" t="s">
        <v>1809</v>
      </c>
      <c r="B148" s="70">
        <v>184</v>
      </c>
      <c r="C148" s="70">
        <v>14</v>
      </c>
      <c r="D148" s="70">
        <v>11</v>
      </c>
      <c r="E148" s="70">
        <v>2017</v>
      </c>
      <c r="F148" s="70" t="s">
        <v>156</v>
      </c>
      <c r="G148" s="70" t="s">
        <v>1795</v>
      </c>
      <c r="H148" s="70" t="s">
        <v>1796</v>
      </c>
      <c r="I148" s="148"/>
      <c r="J148" s="71">
        <v>129.59841747624537</v>
      </c>
      <c r="K148" s="71">
        <v>1.7956307561928586</v>
      </c>
      <c r="L148" s="71">
        <v>2.3579644566662075</v>
      </c>
      <c r="M148" s="71">
        <v>23.056783517917985</v>
      </c>
      <c r="N148" s="71">
        <v>37.853331947647483</v>
      </c>
      <c r="O148" s="71">
        <v>29.57732100503171</v>
      </c>
      <c r="P148" s="71">
        <v>18.21583145029124</v>
      </c>
      <c r="Q148" s="71">
        <v>1.89219089293659</v>
      </c>
      <c r="R148" s="71">
        <v>0</v>
      </c>
      <c r="S148" s="71">
        <v>2.9872199808000004</v>
      </c>
      <c r="T148" s="72"/>
      <c r="U148" s="71">
        <v>15243779</v>
      </c>
      <c r="V148" s="71">
        <v>743</v>
      </c>
      <c r="W148" s="71">
        <v>89</v>
      </c>
      <c r="X148" s="71">
        <v>5999</v>
      </c>
      <c r="Y148" s="71">
        <v>10460</v>
      </c>
      <c r="Z148" s="71">
        <v>17684</v>
      </c>
      <c r="AA148" s="71">
        <v>3773</v>
      </c>
      <c r="AB148" s="71">
        <v>27703</v>
      </c>
      <c r="AC148" s="71">
        <v>0</v>
      </c>
      <c r="AD148" s="71">
        <v>2.9872199808</v>
      </c>
      <c r="AE148" s="72"/>
      <c r="AF148" s="71">
        <v>151537998.12522861</v>
      </c>
      <c r="AG148" s="71">
        <v>1343673.0079329719</v>
      </c>
      <c r="AH148" s="71">
        <v>483086.40531319432</v>
      </c>
      <c r="AI148" s="71">
        <v>36213965.29129304</v>
      </c>
      <c r="AJ148" s="71">
        <v>54751040.994085006</v>
      </c>
      <c r="AK148" s="71">
        <v>0</v>
      </c>
      <c r="AL148" s="71">
        <v>0</v>
      </c>
      <c r="AM148" s="71">
        <v>3805474.7369059119</v>
      </c>
      <c r="AN148" s="71">
        <v>0</v>
      </c>
      <c r="AO148" s="71">
        <v>0</v>
      </c>
      <c r="AP148" s="71">
        <v>248135238.56075874</v>
      </c>
      <c r="AQ148" s="72"/>
      <c r="AR148" s="71">
        <v>895</v>
      </c>
      <c r="AS148" s="71">
        <v>277</v>
      </c>
      <c r="AT148" s="71">
        <v>0</v>
      </c>
      <c r="AU148" s="71">
        <v>0</v>
      </c>
      <c r="AV148" s="71">
        <v>0</v>
      </c>
      <c r="AW148" s="71">
        <v>0</v>
      </c>
      <c r="AX148" s="71"/>
      <c r="AY148" s="72"/>
      <c r="AZ148" s="71">
        <v>3942.2</v>
      </c>
      <c r="BA148" s="71">
        <v>9174.2000000000007</v>
      </c>
      <c r="BB148" s="71">
        <v>0</v>
      </c>
      <c r="BC148" s="71">
        <v>0</v>
      </c>
      <c r="BD148" s="71">
        <v>0</v>
      </c>
      <c r="BE148" s="71">
        <v>0</v>
      </c>
      <c r="BF148" s="71"/>
      <c r="BG148" s="72"/>
      <c r="BH148" s="71">
        <v>0</v>
      </c>
      <c r="BI148" s="71">
        <v>0</v>
      </c>
      <c r="BJ148" s="71">
        <v>88.897999999999996</v>
      </c>
      <c r="BK148" s="71">
        <v>0</v>
      </c>
      <c r="BL148" s="71">
        <v>0</v>
      </c>
      <c r="BM148" s="71">
        <v>0</v>
      </c>
      <c r="BN148" s="72"/>
      <c r="BO148" s="71">
        <v>0</v>
      </c>
      <c r="BP148" s="71">
        <v>0</v>
      </c>
      <c r="BQ148" s="71">
        <v>8</v>
      </c>
      <c r="BR148" s="71">
        <v>0</v>
      </c>
      <c r="BS148" s="71">
        <v>0</v>
      </c>
      <c r="BT148" s="71">
        <v>0</v>
      </c>
      <c r="BU148"/>
      <c r="BV148" s="70">
        <v>88.897999999999996</v>
      </c>
      <c r="BW148" s="70">
        <v>0</v>
      </c>
      <c r="BX148" s="70">
        <v>0</v>
      </c>
      <c r="BY148" s="70">
        <v>0</v>
      </c>
      <c r="BZ148" s="70">
        <v>0</v>
      </c>
      <c r="CA148" s="70">
        <v>0</v>
      </c>
      <c r="CB148" s="70">
        <v>0</v>
      </c>
      <c r="CC148" s="70">
        <v>0</v>
      </c>
      <c r="CD148" s="70">
        <v>0</v>
      </c>
    </row>
    <row r="149" spans="1:82">
      <c r="A149" s="70" t="s">
        <v>1810</v>
      </c>
      <c r="B149" s="70">
        <v>185</v>
      </c>
      <c r="C149" s="70">
        <v>15</v>
      </c>
      <c r="D149" s="70">
        <v>11</v>
      </c>
      <c r="E149" s="70">
        <v>2018</v>
      </c>
      <c r="F149" s="70" t="s">
        <v>183</v>
      </c>
      <c r="G149" s="70" t="s">
        <v>1795</v>
      </c>
      <c r="H149" s="70" t="s">
        <v>1796</v>
      </c>
      <c r="I149" s="148"/>
      <c r="J149" s="71">
        <v>128.41361566990778</v>
      </c>
      <c r="K149" s="71">
        <v>1.691474060131595</v>
      </c>
      <c r="L149" s="71">
        <v>2.0889393988120624</v>
      </c>
      <c r="M149" s="71">
        <v>23.840242184409647</v>
      </c>
      <c r="N149" s="71">
        <v>34.202777263513894</v>
      </c>
      <c r="O149" s="71">
        <v>29.024909941146465</v>
      </c>
      <c r="P149" s="71">
        <v>17.924569381508554</v>
      </c>
      <c r="Q149" s="71">
        <v>1.74088135045393</v>
      </c>
      <c r="R149" s="71">
        <v>0</v>
      </c>
      <c r="S149" s="71">
        <v>4.1041797951000012</v>
      </c>
      <c r="T149" s="72"/>
      <c r="U149" s="71">
        <v>16108053</v>
      </c>
      <c r="V149" s="71">
        <v>743</v>
      </c>
      <c r="W149" s="71">
        <v>89</v>
      </c>
      <c r="X149" s="71">
        <v>5999</v>
      </c>
      <c r="Y149" s="71">
        <v>10528</v>
      </c>
      <c r="Z149" s="71">
        <v>17686</v>
      </c>
      <c r="AA149" s="71">
        <v>3750</v>
      </c>
      <c r="AB149" s="71">
        <v>27467</v>
      </c>
      <c r="AC149" s="71">
        <v>0</v>
      </c>
      <c r="AD149" s="71">
        <v>4.1041797951000012</v>
      </c>
      <c r="AE149" s="72"/>
      <c r="AF149" s="71">
        <v>152492756.25910789</v>
      </c>
      <c r="AG149" s="71">
        <v>1198975.243319022</v>
      </c>
      <c r="AH149" s="71">
        <v>455210.16341750481</v>
      </c>
      <c r="AI149" s="71">
        <v>36881113.779222377</v>
      </c>
      <c r="AJ149" s="71">
        <v>52307405.29816474</v>
      </c>
      <c r="AK149" s="71">
        <v>0</v>
      </c>
      <c r="AL149" s="71">
        <v>0</v>
      </c>
      <c r="AM149" s="71">
        <v>3780863.0579168592</v>
      </c>
      <c r="AN149" s="71">
        <v>0</v>
      </c>
      <c r="AO149" s="71">
        <v>0</v>
      </c>
      <c r="AP149" s="71">
        <v>247116323.80114838</v>
      </c>
      <c r="AQ149" s="72"/>
      <c r="AR149" s="71">
        <v>938</v>
      </c>
      <c r="AS149" s="71">
        <v>308</v>
      </c>
      <c r="AT149" s="71">
        <v>0</v>
      </c>
      <c r="AU149" s="71">
        <v>0</v>
      </c>
      <c r="AV149" s="71">
        <v>0</v>
      </c>
      <c r="AW149" s="71">
        <v>0</v>
      </c>
      <c r="AX149" s="71"/>
      <c r="AY149" s="72"/>
      <c r="AZ149" s="71">
        <v>4171.2</v>
      </c>
      <c r="BA149" s="71">
        <v>9744</v>
      </c>
      <c r="BB149" s="71">
        <v>0</v>
      </c>
      <c r="BC149" s="71">
        <v>0</v>
      </c>
      <c r="BD149" s="71">
        <v>0</v>
      </c>
      <c r="BE149" s="71">
        <v>0</v>
      </c>
      <c r="BF149" s="71"/>
      <c r="BG149" s="72"/>
      <c r="BH149" s="71">
        <v>0</v>
      </c>
      <c r="BI149" s="71">
        <v>0</v>
      </c>
      <c r="BJ149" s="71">
        <v>74.787999999999997</v>
      </c>
      <c r="BK149" s="71">
        <v>0</v>
      </c>
      <c r="BL149" s="71">
        <v>0</v>
      </c>
      <c r="BM149" s="71">
        <v>0</v>
      </c>
      <c r="BN149" s="72"/>
      <c r="BO149" s="71">
        <v>0</v>
      </c>
      <c r="BP149" s="71">
        <v>0</v>
      </c>
      <c r="BQ149" s="71">
        <v>7</v>
      </c>
      <c r="BR149" s="71">
        <v>0</v>
      </c>
      <c r="BS149" s="71">
        <v>0</v>
      </c>
      <c r="BT149" s="71">
        <v>0</v>
      </c>
      <c r="BU149"/>
      <c r="BV149" s="70">
        <v>74.787999999999997</v>
      </c>
      <c r="BW149" s="70">
        <v>0</v>
      </c>
      <c r="BX149" s="70">
        <v>0</v>
      </c>
      <c r="BY149" s="70">
        <v>0</v>
      </c>
      <c r="BZ149" s="70">
        <v>0</v>
      </c>
      <c r="CA149" s="70">
        <v>0</v>
      </c>
      <c r="CB149" s="70">
        <v>0</v>
      </c>
      <c r="CC149" s="70">
        <v>0</v>
      </c>
      <c r="CD149" s="70">
        <v>0</v>
      </c>
    </row>
    <row r="150" spans="1:82">
      <c r="A150" s="70" t="s">
        <v>1811</v>
      </c>
      <c r="B150" s="70">
        <v>186</v>
      </c>
      <c r="C150" s="70">
        <v>16</v>
      </c>
      <c r="D150" s="70">
        <v>11</v>
      </c>
      <c r="E150" s="70">
        <v>2019</v>
      </c>
      <c r="F150" s="70" t="s">
        <v>158</v>
      </c>
      <c r="G150" s="70" t="s">
        <v>1795</v>
      </c>
      <c r="H150" s="70" t="s">
        <v>1796</v>
      </c>
      <c r="I150" s="148"/>
      <c r="J150" s="71">
        <v>126.37218669544231</v>
      </c>
      <c r="K150" s="71">
        <v>1.5378850183586787</v>
      </c>
      <c r="L150" s="71">
        <v>2.0984546304406968</v>
      </c>
      <c r="M150" s="71">
        <v>24.478544839590885</v>
      </c>
      <c r="N150" s="71">
        <v>32.597720385057066</v>
      </c>
      <c r="O150" s="71">
        <v>28.207842919625751</v>
      </c>
      <c r="P150" s="71">
        <v>17.626313911291049</v>
      </c>
      <c r="Q150" s="71">
        <v>1.67419825622802</v>
      </c>
      <c r="R150" s="71">
        <v>0</v>
      </c>
      <c r="S150" s="71">
        <v>4.3730473880799998</v>
      </c>
      <c r="T150" s="72"/>
      <c r="U150" s="71">
        <v>16662227</v>
      </c>
      <c r="V150" s="71">
        <v>743</v>
      </c>
      <c r="W150" s="71">
        <v>89</v>
      </c>
      <c r="X150" s="71">
        <v>5999</v>
      </c>
      <c r="Y150" s="71">
        <v>10562</v>
      </c>
      <c r="Z150" s="71">
        <v>17660</v>
      </c>
      <c r="AA150" s="71">
        <v>3660</v>
      </c>
      <c r="AB150" s="71">
        <v>27130</v>
      </c>
      <c r="AC150" s="71">
        <v>0</v>
      </c>
      <c r="AD150" s="71">
        <v>4.3730473880799998</v>
      </c>
      <c r="AE150" s="72"/>
      <c r="AF150" s="71">
        <v>158681883.74831489</v>
      </c>
      <c r="AG150" s="71">
        <v>1163652.1142084419</v>
      </c>
      <c r="AH150" s="71">
        <v>479835.72320809541</v>
      </c>
      <c r="AI150" s="71">
        <v>40944040.141099498</v>
      </c>
      <c r="AJ150" s="71">
        <v>48816717.192422211</v>
      </c>
      <c r="AK150" s="71">
        <v>0</v>
      </c>
      <c r="AL150" s="71">
        <v>0</v>
      </c>
      <c r="AM150" s="71">
        <v>3694901.7654693462</v>
      </c>
      <c r="AN150" s="71">
        <v>0</v>
      </c>
      <c r="AO150" s="71">
        <v>0</v>
      </c>
      <c r="AP150" s="71">
        <v>253781030.68472245</v>
      </c>
      <c r="AQ150" s="72"/>
      <c r="AR150" s="71">
        <v>979</v>
      </c>
      <c r="AS150" s="71">
        <v>331</v>
      </c>
      <c r="AT150" s="71">
        <v>0</v>
      </c>
      <c r="AU150" s="71">
        <v>0</v>
      </c>
      <c r="AV150" s="71">
        <v>0</v>
      </c>
      <c r="AW150" s="71">
        <v>0</v>
      </c>
      <c r="AX150" s="71"/>
      <c r="AY150" s="72"/>
      <c r="AZ150" s="71">
        <v>4373.9000000000024</v>
      </c>
      <c r="BA150" s="71">
        <v>10300.6</v>
      </c>
      <c r="BB150" s="71">
        <v>0</v>
      </c>
      <c r="BC150" s="71">
        <v>0</v>
      </c>
      <c r="BD150" s="71">
        <v>0</v>
      </c>
      <c r="BE150" s="71">
        <v>0</v>
      </c>
      <c r="BF150" s="71"/>
      <c r="BG150" s="72"/>
      <c r="BH150" s="71">
        <v>0</v>
      </c>
      <c r="BI150" s="71">
        <v>0</v>
      </c>
      <c r="BJ150" s="71">
        <v>67.643000000000001</v>
      </c>
      <c r="BK150" s="71">
        <v>0</v>
      </c>
      <c r="BL150" s="71">
        <v>0</v>
      </c>
      <c r="BM150" s="71">
        <v>0</v>
      </c>
      <c r="BN150" s="72"/>
      <c r="BO150" s="71">
        <v>0</v>
      </c>
      <c r="BP150" s="71">
        <v>0</v>
      </c>
      <c r="BQ150" s="71">
        <v>7</v>
      </c>
      <c r="BR150" s="71">
        <v>0</v>
      </c>
      <c r="BS150" s="71">
        <v>0</v>
      </c>
      <c r="BT150" s="71">
        <v>0</v>
      </c>
      <c r="BU150"/>
      <c r="BV150" s="70">
        <v>67.643000000000001</v>
      </c>
      <c r="BW150" s="70">
        <v>0</v>
      </c>
      <c r="BX150" s="70">
        <v>0</v>
      </c>
      <c r="BY150" s="70">
        <v>0</v>
      </c>
      <c r="BZ150" s="70">
        <v>0</v>
      </c>
      <c r="CA150" s="70">
        <v>0</v>
      </c>
      <c r="CB150" s="70">
        <v>0</v>
      </c>
      <c r="CC150" s="70">
        <v>0</v>
      </c>
      <c r="CD150" s="70">
        <v>0</v>
      </c>
    </row>
    <row r="151" spans="1:82">
      <c r="A151" s="70" t="s">
        <v>1812</v>
      </c>
      <c r="B151" s="70">
        <v>187</v>
      </c>
      <c r="C151" s="70">
        <v>17</v>
      </c>
      <c r="D151" s="70">
        <v>11</v>
      </c>
      <c r="E151" s="70">
        <v>2020</v>
      </c>
      <c r="F151" s="70" t="s">
        <v>159</v>
      </c>
      <c r="G151" s="70" t="s">
        <v>1795</v>
      </c>
      <c r="H151" s="70" t="s">
        <v>1796</v>
      </c>
      <c r="I151" s="148"/>
      <c r="J151" s="71">
        <v>116.51228599535619</v>
      </c>
      <c r="K151" s="71">
        <v>1.5334088515607474</v>
      </c>
      <c r="L151" s="71">
        <v>3.257376303691029</v>
      </c>
      <c r="M151" s="71">
        <v>21.328274266408293</v>
      </c>
      <c r="N151" s="71">
        <v>31.734560434712787</v>
      </c>
      <c r="O151" s="71">
        <v>24.574114800506567</v>
      </c>
      <c r="P151" s="71">
        <v>16.714709818437452</v>
      </c>
      <c r="Q151" s="71">
        <v>1.58622034160114</v>
      </c>
      <c r="R151" s="71">
        <v>0</v>
      </c>
      <c r="S151" s="71">
        <v>4.2175644589400001</v>
      </c>
      <c r="T151" s="72"/>
      <c r="U151" s="71">
        <v>14747978</v>
      </c>
      <c r="V151" s="71">
        <v>672</v>
      </c>
      <c r="W151" s="71">
        <v>163</v>
      </c>
      <c r="X151" s="71">
        <v>5948</v>
      </c>
      <c r="Y151" s="71">
        <v>10596</v>
      </c>
      <c r="Z151" s="71">
        <v>17560</v>
      </c>
      <c r="AA151" s="71">
        <v>3689</v>
      </c>
      <c r="AB151" s="71">
        <v>26903</v>
      </c>
      <c r="AC151" s="71">
        <v>0</v>
      </c>
      <c r="AD151" s="71">
        <v>4.2175644589400001</v>
      </c>
      <c r="AE151" s="72"/>
      <c r="AF151" s="71">
        <v>146288195.76928559</v>
      </c>
      <c r="AG151" s="71">
        <v>1131514.9176234303</v>
      </c>
      <c r="AH151" s="71">
        <v>790684.12619852403</v>
      </c>
      <c r="AI151" s="71">
        <v>37653447.82062865</v>
      </c>
      <c r="AJ151" s="71">
        <v>57315324.008554913</v>
      </c>
      <c r="AK151" s="71"/>
      <c r="AL151" s="71"/>
      <c r="AM151" s="71">
        <v>3511140.3985641412</v>
      </c>
      <c r="AN151" s="71"/>
      <c r="AO151" s="71"/>
      <c r="AP151" s="71">
        <v>246690307.04085523</v>
      </c>
      <c r="AQ151" s="72"/>
      <c r="AR151" s="71">
        <v>1031</v>
      </c>
      <c r="AS151" s="71">
        <v>336</v>
      </c>
      <c r="AT151" s="71">
        <v>0</v>
      </c>
      <c r="AU151" s="71">
        <v>0</v>
      </c>
      <c r="AV151" s="71">
        <v>0</v>
      </c>
      <c r="AW151" s="71">
        <v>0</v>
      </c>
      <c r="AX151" s="71"/>
      <c r="AY151" s="72"/>
      <c r="AZ151" s="71">
        <v>4698.2000000000025</v>
      </c>
      <c r="BA151" s="71">
        <v>10447.099999999989</v>
      </c>
      <c r="BB151" s="71">
        <v>0</v>
      </c>
      <c r="BC151" s="71">
        <v>0</v>
      </c>
      <c r="BD151" s="71">
        <v>0</v>
      </c>
      <c r="BE151" s="71">
        <v>0</v>
      </c>
      <c r="BF151" s="71"/>
      <c r="BG151" s="72"/>
      <c r="BH151" s="71">
        <v>0</v>
      </c>
      <c r="BI151" s="71">
        <v>0</v>
      </c>
      <c r="BJ151" s="71">
        <v>61.494999999999997</v>
      </c>
      <c r="BK151" s="71">
        <v>0</v>
      </c>
      <c r="BL151" s="71">
        <v>0</v>
      </c>
      <c r="BM151" s="71">
        <v>0</v>
      </c>
      <c r="BN151" s="72"/>
      <c r="BO151" s="71">
        <v>0</v>
      </c>
      <c r="BP151" s="71">
        <v>0</v>
      </c>
      <c r="BQ151" s="71">
        <v>7</v>
      </c>
      <c r="BR151" s="71">
        <v>0</v>
      </c>
      <c r="BS151" s="71">
        <v>0</v>
      </c>
      <c r="BT151" s="71">
        <v>0</v>
      </c>
      <c r="BU151"/>
      <c r="BV151" s="70">
        <v>61.494999999999997</v>
      </c>
      <c r="BW151" s="70">
        <v>0</v>
      </c>
      <c r="BX151" s="70">
        <v>0</v>
      </c>
      <c r="BY151" s="70">
        <v>0</v>
      </c>
      <c r="BZ151" s="70">
        <v>0</v>
      </c>
      <c r="CA151" s="70">
        <v>0</v>
      </c>
      <c r="CB151" s="70">
        <v>0</v>
      </c>
      <c r="CC151" s="70">
        <v>0</v>
      </c>
      <c r="CD151" s="70">
        <v>0</v>
      </c>
    </row>
    <row r="152" spans="1:82">
      <c r="A152" s="70" t="s">
        <v>1813</v>
      </c>
      <c r="B152" s="70">
        <v>187</v>
      </c>
      <c r="C152" s="70">
        <v>18</v>
      </c>
      <c r="D152" s="70">
        <v>11</v>
      </c>
      <c r="E152" s="70">
        <v>2021</v>
      </c>
      <c r="F152" s="70" t="s">
        <v>160</v>
      </c>
      <c r="G152" s="70" t="s">
        <v>1795</v>
      </c>
      <c r="H152" s="70" t="s">
        <v>1796</v>
      </c>
      <c r="I152" s="148"/>
      <c r="J152" s="71">
        <v>104.91530898791277</v>
      </c>
      <c r="K152" s="71">
        <v>1.6718479147987222</v>
      </c>
      <c r="L152" s="71">
        <v>3.667812528841325</v>
      </c>
      <c r="M152" s="71">
        <v>24.356290466571899</v>
      </c>
      <c r="N152" s="71">
        <v>32.786958129055776</v>
      </c>
      <c r="O152" s="71">
        <v>23.73186788581118</v>
      </c>
      <c r="P152" s="71">
        <v>17.080937998384332</v>
      </c>
      <c r="Q152" s="71">
        <v>1.5500025400797299</v>
      </c>
      <c r="R152" s="71">
        <v>0</v>
      </c>
      <c r="S152" s="71">
        <v>5.4986387738700007</v>
      </c>
      <c r="T152" s="72"/>
      <c r="U152" s="71">
        <v>14262292</v>
      </c>
      <c r="V152" s="71">
        <v>672</v>
      </c>
      <c r="W152" s="71">
        <v>163</v>
      </c>
      <c r="X152" s="71">
        <v>5948</v>
      </c>
      <c r="Y152" s="71">
        <v>10547</v>
      </c>
      <c r="Z152" s="71">
        <v>17461</v>
      </c>
      <c r="AA152" s="71">
        <v>3676</v>
      </c>
      <c r="AB152" s="71">
        <v>26547</v>
      </c>
      <c r="AC152" s="71">
        <v>0</v>
      </c>
      <c r="AD152" s="71">
        <v>5.4986387738700007</v>
      </c>
      <c r="AE152" s="72"/>
      <c r="AF152" s="71">
        <v>127917397.45069143</v>
      </c>
      <c r="AG152" s="71">
        <v>1153602.9528711296</v>
      </c>
      <c r="AH152" s="71">
        <v>850713.77316730539</v>
      </c>
      <c r="AI152" s="71">
        <v>37382991.854111694</v>
      </c>
      <c r="AJ152" s="71">
        <v>55208878.483781241</v>
      </c>
      <c r="AK152" s="71">
        <v>0</v>
      </c>
      <c r="AL152" s="71">
        <v>0</v>
      </c>
      <c r="AM152" s="71">
        <v>3484662.4296337441</v>
      </c>
      <c r="AN152" s="71">
        <v>0</v>
      </c>
      <c r="AO152" s="71">
        <v>0</v>
      </c>
      <c r="AP152" s="71">
        <v>225998246.94425654</v>
      </c>
      <c r="AQ152" s="72"/>
      <c r="AR152" s="71">
        <v>1081</v>
      </c>
      <c r="AS152" s="71">
        <v>340</v>
      </c>
      <c r="AT152" s="71">
        <v>0</v>
      </c>
      <c r="AU152" s="71">
        <v>0</v>
      </c>
      <c r="AV152" s="71">
        <v>0</v>
      </c>
      <c r="AW152" s="71">
        <v>0</v>
      </c>
      <c r="AX152" s="71"/>
      <c r="AY152" s="72"/>
      <c r="AZ152" s="71">
        <v>5039.8000000000038</v>
      </c>
      <c r="BA152" s="71">
        <v>10596.399999999991</v>
      </c>
      <c r="BB152" s="71">
        <v>0</v>
      </c>
      <c r="BC152" s="71">
        <v>0</v>
      </c>
      <c r="BD152" s="71">
        <v>0</v>
      </c>
      <c r="BE152" s="71">
        <v>0</v>
      </c>
      <c r="BF152" s="71"/>
      <c r="BG152" s="72"/>
      <c r="BH152" s="71">
        <v>0</v>
      </c>
      <c r="BI152" s="71">
        <v>0</v>
      </c>
      <c r="BJ152" s="71">
        <v>62.280999999999999</v>
      </c>
      <c r="BK152" s="71">
        <v>0</v>
      </c>
      <c r="BL152" s="71">
        <v>0</v>
      </c>
      <c r="BM152" s="71">
        <v>0</v>
      </c>
      <c r="BN152" s="72"/>
      <c r="BO152" s="71">
        <v>0</v>
      </c>
      <c r="BP152" s="71">
        <v>0</v>
      </c>
      <c r="BQ152" s="71">
        <v>7</v>
      </c>
      <c r="BR152" s="71">
        <v>0</v>
      </c>
      <c r="BS152" s="71">
        <v>0</v>
      </c>
      <c r="BT152" s="71">
        <v>0</v>
      </c>
      <c r="BU152"/>
      <c r="BV152" s="70">
        <v>62.280999999999999</v>
      </c>
      <c r="BW152" s="70">
        <v>0</v>
      </c>
      <c r="BX152" s="70">
        <v>0</v>
      </c>
      <c r="BY152" s="70">
        <v>0</v>
      </c>
      <c r="BZ152" s="70">
        <v>0</v>
      </c>
      <c r="CA152" s="70">
        <v>0</v>
      </c>
      <c r="CB152" s="70">
        <v>0</v>
      </c>
      <c r="CC152" s="70">
        <v>0</v>
      </c>
      <c r="CD152" s="70">
        <v>0</v>
      </c>
    </row>
    <row r="153" spans="1:82">
      <c r="A153" s="70" t="s">
        <v>1814</v>
      </c>
      <c r="B153" s="70">
        <v>187</v>
      </c>
      <c r="C153" s="70">
        <v>19</v>
      </c>
      <c r="D153" s="70">
        <v>11</v>
      </c>
      <c r="E153" s="70">
        <v>2022</v>
      </c>
      <c r="F153" s="70" t="s">
        <v>161</v>
      </c>
      <c r="G153" s="70" t="s">
        <v>1795</v>
      </c>
      <c r="H153" s="70" t="s">
        <v>1796</v>
      </c>
      <c r="I153" s="148"/>
      <c r="J153" s="71">
        <v>98.628902666747578</v>
      </c>
      <c r="K153" s="71">
        <v>1.5941438843784064</v>
      </c>
      <c r="L153" s="71">
        <v>3.1125836811620262</v>
      </c>
      <c r="M153" s="71">
        <v>22.010440804416</v>
      </c>
      <c r="N153" s="71">
        <v>34.937092189434168</v>
      </c>
      <c r="O153" s="71">
        <v>24.822152357894815</v>
      </c>
      <c r="P153" s="71">
        <v>16.870227246896341</v>
      </c>
      <c r="Q153" s="71">
        <v>1.5456277150234974</v>
      </c>
      <c r="R153" s="71">
        <v>0</v>
      </c>
      <c r="S153" s="71">
        <v>6.7767111116799992</v>
      </c>
      <c r="T153" s="72"/>
      <c r="U153" s="71">
        <v>15125482</v>
      </c>
      <c r="V153" s="71">
        <v>672</v>
      </c>
      <c r="W153" s="71">
        <v>163</v>
      </c>
      <c r="X153" s="71">
        <v>5948</v>
      </c>
      <c r="Y153" s="71">
        <v>10589</v>
      </c>
      <c r="Z153" s="71">
        <v>17352</v>
      </c>
      <c r="AA153" s="71">
        <v>3686</v>
      </c>
      <c r="AB153" s="71">
        <v>26255</v>
      </c>
      <c r="AC153" s="71">
        <v>0</v>
      </c>
      <c r="AD153" s="71">
        <v>6.7767111116799992</v>
      </c>
      <c r="AE153" s="72"/>
      <c r="AF153" s="71">
        <v>120364501.40720494</v>
      </c>
      <c r="AG153" s="71">
        <v>1169912.1146253597</v>
      </c>
      <c r="AH153" s="71">
        <v>899108.10809576756</v>
      </c>
      <c r="AI153" s="71">
        <v>36042380.390920438</v>
      </c>
      <c r="AJ153" s="71">
        <v>59418935.065586835</v>
      </c>
      <c r="AK153" s="71">
        <v>0</v>
      </c>
      <c r="AL153" s="71">
        <v>0</v>
      </c>
      <c r="AM153" s="71">
        <v>3390237.114658819</v>
      </c>
      <c r="AN153" s="71">
        <v>0</v>
      </c>
      <c r="AO153" s="71">
        <v>0</v>
      </c>
      <c r="AP153" s="71">
        <v>221285074.20109218</v>
      </c>
      <c r="AQ153" s="72"/>
      <c r="AR153" s="71">
        <v>1152</v>
      </c>
      <c r="AS153" s="71">
        <v>341</v>
      </c>
      <c r="AT153" s="71">
        <v>0</v>
      </c>
      <c r="AU153" s="71">
        <v>0</v>
      </c>
      <c r="AV153" s="71">
        <v>0</v>
      </c>
      <c r="AW153" s="71">
        <v>0</v>
      </c>
      <c r="AX153" s="71"/>
      <c r="AY153" s="72"/>
      <c r="AZ153" s="71">
        <v>5508.4000000000051</v>
      </c>
      <c r="BA153" s="71">
        <v>10846.299999999994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1815</v>
      </c>
      <c r="B154" s="70">
        <v>187</v>
      </c>
      <c r="C154" s="70">
        <v>20</v>
      </c>
      <c r="D154" s="70">
        <v>11</v>
      </c>
      <c r="E154" s="70">
        <v>2023</v>
      </c>
      <c r="F154" s="70" t="s">
        <v>1539</v>
      </c>
      <c r="G154" s="70" t="s">
        <v>1795</v>
      </c>
      <c r="H154" s="70" t="s">
        <v>1796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1207</v>
      </c>
      <c r="AS154" s="71">
        <v>342</v>
      </c>
      <c r="AT154" s="71">
        <v>0</v>
      </c>
      <c r="AU154" s="71">
        <v>1</v>
      </c>
      <c r="AV154" s="71">
        <v>0</v>
      </c>
      <c r="AW154" s="71">
        <v>0</v>
      </c>
      <c r="AX154" s="71"/>
      <c r="AY154" s="72"/>
      <c r="AZ154" s="71">
        <v>5821.6000000000058</v>
      </c>
      <c r="BA154" s="71">
        <v>10895.799999999994</v>
      </c>
      <c r="BB154" s="71">
        <v>0</v>
      </c>
      <c r="BC154" s="71">
        <v>19.899999999999999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1816</v>
      </c>
      <c r="B155" s="70">
        <v>187</v>
      </c>
      <c r="C155" s="70">
        <v>21</v>
      </c>
      <c r="D155" s="70">
        <v>11</v>
      </c>
      <c r="E155" s="70">
        <v>2024</v>
      </c>
      <c r="F155" s="70" t="s">
        <v>1554</v>
      </c>
      <c r="G155" s="70" t="s">
        <v>1795</v>
      </c>
      <c r="H155" s="70" t="s">
        <v>1796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1817</v>
      </c>
      <c r="B156" s="70">
        <v>392</v>
      </c>
      <c r="C156" s="70">
        <v>1</v>
      </c>
      <c r="D156" s="70">
        <v>24</v>
      </c>
      <c r="E156" s="70">
        <v>1990</v>
      </c>
      <c r="F156" s="70" t="s">
        <v>787</v>
      </c>
      <c r="G156" s="70" t="s">
        <v>1818</v>
      </c>
      <c r="H156" s="70" t="s">
        <v>1819</v>
      </c>
      <c r="I156" s="148"/>
      <c r="J156" s="71">
        <v>10.271071689684319</v>
      </c>
      <c r="K156" s="71">
        <v>1.66253429384395</v>
      </c>
      <c r="L156" s="71">
        <v>2.3076513703540198</v>
      </c>
      <c r="M156" s="71">
        <v>15.68269503605895</v>
      </c>
      <c r="N156" s="71">
        <v>25.647419841116559</v>
      </c>
      <c r="O156" s="71">
        <v>18.834864454062359</v>
      </c>
      <c r="P156" s="71">
        <v>14.554524467071589</v>
      </c>
      <c r="Q156" s="71">
        <v>1.5205146278436501</v>
      </c>
      <c r="R156" s="71">
        <v>0</v>
      </c>
      <c r="S156" s="71">
        <v>1.773234761039576</v>
      </c>
      <c r="T156" s="72"/>
      <c r="U156" s="71">
        <v>1290351</v>
      </c>
      <c r="V156" s="71">
        <v>590</v>
      </c>
      <c r="W156" s="71">
        <v>20</v>
      </c>
      <c r="X156" s="71">
        <v>5879</v>
      </c>
      <c r="Y156" s="71">
        <v>7715</v>
      </c>
      <c r="Z156" s="71">
        <v>7747</v>
      </c>
      <c r="AA156" s="71">
        <v>3534</v>
      </c>
      <c r="AB156" s="71">
        <v>24688</v>
      </c>
      <c r="AC156" s="71">
        <v>0</v>
      </c>
      <c r="AD156" s="71">
        <v>1.773234761039576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1820</v>
      </c>
      <c r="B157" s="70">
        <v>393</v>
      </c>
      <c r="C157" s="70">
        <v>2</v>
      </c>
      <c r="D157" s="70">
        <v>24</v>
      </c>
      <c r="E157" s="70">
        <v>2005</v>
      </c>
      <c r="F157" s="70" t="s">
        <v>789</v>
      </c>
      <c r="G157" s="70" t="s">
        <v>1818</v>
      </c>
      <c r="H157" s="70" t="s">
        <v>1819</v>
      </c>
      <c r="I157" s="148"/>
      <c r="J157" s="71">
        <v>4.4197994921799699</v>
      </c>
      <c r="K157" s="71">
        <v>1.8567033198671401</v>
      </c>
      <c r="L157" s="71">
        <v>5.3504786903352661</v>
      </c>
      <c r="M157" s="71">
        <v>24.677625658208921</v>
      </c>
      <c r="N157" s="71">
        <v>42.026947018556058</v>
      </c>
      <c r="O157" s="71">
        <v>31.479135658900329</v>
      </c>
      <c r="P157" s="71">
        <v>11.45026680779392</v>
      </c>
      <c r="Q157" s="71">
        <v>1.5829098675567299</v>
      </c>
      <c r="R157" s="71">
        <v>0</v>
      </c>
      <c r="S157" s="71">
        <v>2.9109333423803241</v>
      </c>
      <c r="T157" s="72"/>
      <c r="U157" s="71">
        <v>610771</v>
      </c>
      <c r="V157" s="71">
        <v>803</v>
      </c>
      <c r="W157" s="71">
        <v>38</v>
      </c>
      <c r="X157" s="71">
        <v>4936</v>
      </c>
      <c r="Y157" s="71">
        <v>9567</v>
      </c>
      <c r="Z157" s="71">
        <v>14983</v>
      </c>
      <c r="AA157" s="71">
        <v>2277</v>
      </c>
      <c r="AB157" s="71">
        <v>26868</v>
      </c>
      <c r="AC157" s="71">
        <v>0</v>
      </c>
      <c r="AD157" s="71">
        <v>2.9109333423803241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1821</v>
      </c>
      <c r="B158" s="70">
        <v>394</v>
      </c>
      <c r="C158" s="70">
        <v>3</v>
      </c>
      <c r="D158" s="70">
        <v>24</v>
      </c>
      <c r="E158" s="70">
        <v>2006</v>
      </c>
      <c r="F158" s="70" t="s">
        <v>790</v>
      </c>
      <c r="G158" s="1064" t="s">
        <v>1818</v>
      </c>
      <c r="H158" s="70" t="s">
        <v>1819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1822</v>
      </c>
      <c r="B159" s="70">
        <v>395</v>
      </c>
      <c r="C159" s="70">
        <v>4</v>
      </c>
      <c r="D159" s="70">
        <v>24</v>
      </c>
      <c r="E159" s="70">
        <v>2007</v>
      </c>
      <c r="F159" s="70" t="s">
        <v>791</v>
      </c>
      <c r="G159" s="1064" t="s">
        <v>1818</v>
      </c>
      <c r="H159" s="70" t="s">
        <v>1819</v>
      </c>
      <c r="I159" s="148"/>
      <c r="J159" s="71">
        <v>4.8138133437624893</v>
      </c>
      <c r="K159" s="71">
        <v>2.178078106060735</v>
      </c>
      <c r="L159" s="71">
        <v>5.0747539584203167</v>
      </c>
      <c r="M159" s="71">
        <v>30.737328594196988</v>
      </c>
      <c r="N159" s="71">
        <v>58.787979056114573</v>
      </c>
      <c r="O159" s="71">
        <v>30.711939794750538</v>
      </c>
      <c r="P159" s="71">
        <v>11.341539632471269</v>
      </c>
      <c r="Q159" s="71">
        <v>1.6689854794547501</v>
      </c>
      <c r="R159" s="71">
        <v>0</v>
      </c>
      <c r="S159" s="71">
        <v>2.8007755858234482</v>
      </c>
      <c r="T159" s="72"/>
      <c r="U159" s="71">
        <v>534837</v>
      </c>
      <c r="V159" s="71">
        <v>753</v>
      </c>
      <c r="W159" s="71">
        <v>42</v>
      </c>
      <c r="X159" s="71">
        <v>5350</v>
      </c>
      <c r="Y159" s="71">
        <v>9781</v>
      </c>
      <c r="Z159" s="71">
        <v>15196</v>
      </c>
      <c r="AA159" s="71">
        <v>2221</v>
      </c>
      <c r="AB159" s="71">
        <v>26831</v>
      </c>
      <c r="AC159" s="71">
        <v>0</v>
      </c>
      <c r="AD159" s="71">
        <v>2.8007755858234482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1823</v>
      </c>
      <c r="B160" s="70">
        <v>396</v>
      </c>
      <c r="C160" s="70">
        <v>5</v>
      </c>
      <c r="D160" s="70">
        <v>24</v>
      </c>
      <c r="E160" s="70">
        <v>2008</v>
      </c>
      <c r="F160" s="70" t="s">
        <v>792</v>
      </c>
      <c r="G160" s="70" t="s">
        <v>1818</v>
      </c>
      <c r="H160" s="70" t="s">
        <v>1819</v>
      </c>
      <c r="I160" s="148"/>
      <c r="J160" s="71">
        <v>3.4810712451439851</v>
      </c>
      <c r="K160" s="71">
        <v>1.5056283857813531</v>
      </c>
      <c r="L160" s="71">
        <v>4.0923939313929774</v>
      </c>
      <c r="M160" s="71">
        <v>29.00109654364023</v>
      </c>
      <c r="N160" s="71">
        <v>47.827313459199353</v>
      </c>
      <c r="O160" s="71">
        <v>29.832614796080659</v>
      </c>
      <c r="P160" s="71">
        <v>10.889955634805011</v>
      </c>
      <c r="Q160" s="71">
        <v>1.6361647146640499</v>
      </c>
      <c r="R160" s="71">
        <v>0</v>
      </c>
      <c r="S160" s="71">
        <v>2.660369175016037</v>
      </c>
      <c r="T160" s="72"/>
      <c r="U160" s="71">
        <v>484570</v>
      </c>
      <c r="V160" s="71">
        <v>753</v>
      </c>
      <c r="W160" s="71">
        <v>42</v>
      </c>
      <c r="X160" s="71">
        <v>5350</v>
      </c>
      <c r="Y160" s="71">
        <v>9860</v>
      </c>
      <c r="Z160" s="71">
        <v>15279</v>
      </c>
      <c r="AA160" s="71">
        <v>2135</v>
      </c>
      <c r="AB160" s="71">
        <v>26736</v>
      </c>
      <c r="AC160" s="71">
        <v>0</v>
      </c>
      <c r="AD160" s="71">
        <v>2.660369175016037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1824</v>
      </c>
      <c r="B161" s="70">
        <v>397</v>
      </c>
      <c r="C161" s="70">
        <v>6</v>
      </c>
      <c r="D161" s="70">
        <v>24</v>
      </c>
      <c r="E161" s="70">
        <v>2009</v>
      </c>
      <c r="F161" s="70" t="s">
        <v>176</v>
      </c>
      <c r="G161" s="70" t="s">
        <v>1818</v>
      </c>
      <c r="H161" s="70" t="s">
        <v>1819</v>
      </c>
      <c r="I161" s="148"/>
      <c r="J161" s="71">
        <v>2.9153578331972421</v>
      </c>
      <c r="K161" s="71">
        <v>1.190312283241578</v>
      </c>
      <c r="L161" s="71">
        <v>3.4539056265707302</v>
      </c>
      <c r="M161" s="71">
        <v>24.859133447763561</v>
      </c>
      <c r="N161" s="71">
        <v>36.611824771833007</v>
      </c>
      <c r="O161" s="71">
        <v>30.758157784470971</v>
      </c>
      <c r="P161" s="71">
        <v>10.453633272109361</v>
      </c>
      <c r="Q161" s="71">
        <v>1.56056198584767</v>
      </c>
      <c r="R161" s="71">
        <v>0</v>
      </c>
      <c r="S161" s="71">
        <v>2.0093297892659279</v>
      </c>
      <c r="T161" s="72"/>
      <c r="U161" s="71">
        <v>410653</v>
      </c>
      <c r="V161" s="71">
        <v>710</v>
      </c>
      <c r="W161" s="71">
        <v>53</v>
      </c>
      <c r="X161" s="71">
        <v>6234</v>
      </c>
      <c r="Y161" s="71">
        <v>10003</v>
      </c>
      <c r="Z161" s="71">
        <v>15549</v>
      </c>
      <c r="AA161" s="71">
        <v>2104</v>
      </c>
      <c r="AB161" s="71">
        <v>26769</v>
      </c>
      <c r="AC161" s="71">
        <v>0</v>
      </c>
      <c r="AD161" s="71">
        <v>2.0093297892659279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27.3</v>
      </c>
      <c r="BM161" s="71">
        <v>0</v>
      </c>
      <c r="BN161" s="72"/>
      <c r="BO161" s="71">
        <v>0</v>
      </c>
      <c r="BP161" s="71">
        <v>0</v>
      </c>
      <c r="BQ161" s="71">
        <v>0</v>
      </c>
      <c r="BR161" s="71">
        <v>0</v>
      </c>
      <c r="BS161" s="71">
        <v>1</v>
      </c>
      <c r="BT161" s="71">
        <v>0</v>
      </c>
      <c r="BU161"/>
      <c r="BV161" s="70">
        <v>27.3</v>
      </c>
      <c r="BW161" s="70">
        <v>0</v>
      </c>
      <c r="BX161" s="70">
        <v>0</v>
      </c>
      <c r="BY161" s="70">
        <v>0</v>
      </c>
      <c r="BZ161" s="70">
        <v>0</v>
      </c>
      <c r="CA161" s="70">
        <v>0</v>
      </c>
      <c r="CB161" s="70">
        <v>0</v>
      </c>
      <c r="CC161" s="70">
        <v>0</v>
      </c>
      <c r="CD161" s="70">
        <v>0</v>
      </c>
    </row>
    <row r="162" spans="1:82">
      <c r="A162" s="70" t="s">
        <v>1825</v>
      </c>
      <c r="B162" s="70">
        <v>398</v>
      </c>
      <c r="C162" s="70">
        <v>7</v>
      </c>
      <c r="D162" s="70">
        <v>24</v>
      </c>
      <c r="E162" s="70">
        <v>2010</v>
      </c>
      <c r="F162" s="70" t="s">
        <v>177</v>
      </c>
      <c r="G162" s="70" t="s">
        <v>1818</v>
      </c>
      <c r="H162" s="70" t="s">
        <v>1819</v>
      </c>
      <c r="I162" s="148"/>
      <c r="J162" s="71">
        <v>2.358392256905427</v>
      </c>
      <c r="K162" s="71">
        <v>1.351889549765027</v>
      </c>
      <c r="L162" s="71">
        <v>3.1044696291418119</v>
      </c>
      <c r="M162" s="71">
        <v>27.299306308690571</v>
      </c>
      <c r="N162" s="71">
        <v>45.840938890174513</v>
      </c>
      <c r="O162" s="71">
        <v>31.02347368588374</v>
      </c>
      <c r="P162" s="71">
        <v>10.61437580327218</v>
      </c>
      <c r="Q162" s="71">
        <v>1.6348646997543099</v>
      </c>
      <c r="R162" s="71">
        <v>0</v>
      </c>
      <c r="S162" s="71">
        <v>2.403370143093317</v>
      </c>
      <c r="T162" s="72"/>
      <c r="U162" s="71">
        <v>345964</v>
      </c>
      <c r="V162" s="71">
        <v>710</v>
      </c>
      <c r="W162" s="71">
        <v>53</v>
      </c>
      <c r="X162" s="71">
        <v>6234</v>
      </c>
      <c r="Y162" s="71">
        <v>10108</v>
      </c>
      <c r="Z162" s="71">
        <v>15756</v>
      </c>
      <c r="AA162" s="71">
        <v>2083</v>
      </c>
      <c r="AB162" s="71">
        <v>26872</v>
      </c>
      <c r="AC162" s="71">
        <v>0</v>
      </c>
      <c r="AD162" s="71">
        <v>2.403370143093317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23.93</v>
      </c>
      <c r="BM162" s="71">
        <v>0</v>
      </c>
      <c r="BN162" s="72"/>
      <c r="BO162" s="71">
        <v>0</v>
      </c>
      <c r="BP162" s="71">
        <v>0</v>
      </c>
      <c r="BQ162" s="71">
        <v>0</v>
      </c>
      <c r="BR162" s="71">
        <v>0</v>
      </c>
      <c r="BS162" s="71">
        <v>1</v>
      </c>
      <c r="BT162" s="71">
        <v>0</v>
      </c>
      <c r="BU162"/>
      <c r="BV162" s="70">
        <v>23.93</v>
      </c>
      <c r="BW162" s="70">
        <v>0</v>
      </c>
      <c r="BX162" s="70">
        <v>0</v>
      </c>
      <c r="BY162" s="70">
        <v>0</v>
      </c>
      <c r="BZ162" s="70">
        <v>0</v>
      </c>
      <c r="CA162" s="70">
        <v>0</v>
      </c>
      <c r="CB162" s="70">
        <v>0</v>
      </c>
      <c r="CC162" s="70">
        <v>0</v>
      </c>
      <c r="CD162" s="70">
        <v>0</v>
      </c>
    </row>
    <row r="163" spans="1:82">
      <c r="A163" s="70" t="s">
        <v>1826</v>
      </c>
      <c r="B163" s="70">
        <v>399</v>
      </c>
      <c r="C163" s="70">
        <v>8</v>
      </c>
      <c r="D163" s="70">
        <v>24</v>
      </c>
      <c r="E163" s="70">
        <v>2011</v>
      </c>
      <c r="F163" s="70" t="s">
        <v>178</v>
      </c>
      <c r="G163" s="70" t="s">
        <v>1818</v>
      </c>
      <c r="H163" s="70" t="s">
        <v>1819</v>
      </c>
      <c r="I163" s="148"/>
      <c r="J163" s="71">
        <v>2.3928026006881011</v>
      </c>
      <c r="K163" s="71">
        <v>1.9776599085621589</v>
      </c>
      <c r="L163" s="71">
        <v>3.7025156999038211</v>
      </c>
      <c r="M163" s="71">
        <v>37.009129239200917</v>
      </c>
      <c r="N163" s="71">
        <v>63.993348419379203</v>
      </c>
      <c r="O163" s="71">
        <v>30.782006400305686</v>
      </c>
      <c r="P163" s="71">
        <v>10.228462144845322</v>
      </c>
      <c r="Q163" s="71">
        <v>1.88649923776559</v>
      </c>
      <c r="R163" s="71">
        <v>0</v>
      </c>
      <c r="S163" s="71">
        <v>1.109197351977959</v>
      </c>
      <c r="T163" s="72"/>
      <c r="U163" s="71">
        <v>302163</v>
      </c>
      <c r="V163" s="71">
        <v>710</v>
      </c>
      <c r="W163" s="71">
        <v>53</v>
      </c>
      <c r="X163" s="71">
        <v>6234</v>
      </c>
      <c r="Y163" s="71">
        <v>10185</v>
      </c>
      <c r="Z163" s="71">
        <v>15973</v>
      </c>
      <c r="AA163" s="71">
        <v>2067</v>
      </c>
      <c r="AB163" s="71">
        <v>26882</v>
      </c>
      <c r="AC163" s="71">
        <v>0</v>
      </c>
      <c r="AD163" s="71">
        <v>1.109197351977959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24.044</v>
      </c>
      <c r="BM163" s="71">
        <v>0</v>
      </c>
      <c r="BN163" s="72"/>
      <c r="BO163" s="71">
        <v>0</v>
      </c>
      <c r="BP163" s="71">
        <v>0</v>
      </c>
      <c r="BQ163" s="71">
        <v>0</v>
      </c>
      <c r="BR163" s="71">
        <v>0</v>
      </c>
      <c r="BS163" s="71">
        <v>1</v>
      </c>
      <c r="BT163" s="71">
        <v>0</v>
      </c>
      <c r="BU163"/>
      <c r="BV163" s="70">
        <v>24.044</v>
      </c>
      <c r="BW163" s="70">
        <v>0</v>
      </c>
      <c r="BX163" s="70">
        <v>0</v>
      </c>
      <c r="BY163" s="70">
        <v>0</v>
      </c>
      <c r="BZ163" s="70">
        <v>0</v>
      </c>
      <c r="CA163" s="70">
        <v>0</v>
      </c>
      <c r="CB163" s="70">
        <v>0</v>
      </c>
      <c r="CC163" s="70">
        <v>0</v>
      </c>
      <c r="CD163" s="70">
        <v>0</v>
      </c>
    </row>
    <row r="164" spans="1:82">
      <c r="A164" s="70" t="s">
        <v>1827</v>
      </c>
      <c r="B164" s="70">
        <v>400</v>
      </c>
      <c r="C164" s="70">
        <v>9</v>
      </c>
      <c r="D164" s="70">
        <v>24</v>
      </c>
      <c r="E164" s="70">
        <v>2012</v>
      </c>
      <c r="F164" s="70" t="s">
        <v>179</v>
      </c>
      <c r="G164" s="70" t="s">
        <v>1818</v>
      </c>
      <c r="H164" s="70" t="s">
        <v>1819</v>
      </c>
      <c r="I164" s="148"/>
      <c r="J164" s="71">
        <v>2.7570379861456309</v>
      </c>
      <c r="K164" s="71">
        <v>1.7909259568781759</v>
      </c>
      <c r="L164" s="71">
        <v>3.5615454060954259</v>
      </c>
      <c r="M164" s="71">
        <v>37.097287185263653</v>
      </c>
      <c r="N164" s="71">
        <v>67.852041319795006</v>
      </c>
      <c r="O164" s="71">
        <v>31.077039557546723</v>
      </c>
      <c r="P164" s="71">
        <v>10.177171559927043</v>
      </c>
      <c r="Q164" s="71">
        <v>2.06352017030984</v>
      </c>
      <c r="R164" s="71">
        <v>0</v>
      </c>
      <c r="S164" s="71">
        <v>2.3178647706284492</v>
      </c>
      <c r="T164" s="72"/>
      <c r="U164" s="71">
        <v>353896</v>
      </c>
      <c r="V164" s="71">
        <v>710</v>
      </c>
      <c r="W164" s="71">
        <v>53</v>
      </c>
      <c r="X164" s="71">
        <v>6234</v>
      </c>
      <c r="Y164" s="71">
        <v>10376</v>
      </c>
      <c r="Z164" s="71">
        <v>16254</v>
      </c>
      <c r="AA164" s="71">
        <v>2045</v>
      </c>
      <c r="AB164" s="71">
        <v>27064</v>
      </c>
      <c r="AC164" s="71">
        <v>0</v>
      </c>
      <c r="AD164" s="71">
        <v>2.3178647706284492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29.608000000000001</v>
      </c>
      <c r="BM164" s="71">
        <v>0</v>
      </c>
      <c r="BN164" s="72"/>
      <c r="BO164" s="71">
        <v>0</v>
      </c>
      <c r="BP164" s="71">
        <v>0</v>
      </c>
      <c r="BQ164" s="71">
        <v>0</v>
      </c>
      <c r="BR164" s="71">
        <v>0</v>
      </c>
      <c r="BS164" s="71">
        <v>1</v>
      </c>
      <c r="BT164" s="71">
        <v>0</v>
      </c>
      <c r="BU164"/>
      <c r="BV164" s="70">
        <v>29.608000000000001</v>
      </c>
      <c r="BW164" s="70">
        <v>0</v>
      </c>
      <c r="BX164" s="70">
        <v>0</v>
      </c>
      <c r="BY164" s="70">
        <v>0</v>
      </c>
      <c r="BZ164" s="70">
        <v>0</v>
      </c>
      <c r="CA164" s="70">
        <v>0</v>
      </c>
      <c r="CB164" s="70">
        <v>0</v>
      </c>
      <c r="CC164" s="70">
        <v>0</v>
      </c>
      <c r="CD164" s="70">
        <v>0</v>
      </c>
    </row>
    <row r="165" spans="1:82">
      <c r="A165" s="70" t="s">
        <v>1828</v>
      </c>
      <c r="B165" s="70">
        <v>401</v>
      </c>
      <c r="C165" s="70">
        <v>10</v>
      </c>
      <c r="D165" s="70">
        <v>24</v>
      </c>
      <c r="E165" s="70">
        <v>2013</v>
      </c>
      <c r="F165" s="70" t="s">
        <v>180</v>
      </c>
      <c r="G165" s="70" t="s">
        <v>1818</v>
      </c>
      <c r="H165" s="70" t="s">
        <v>1819</v>
      </c>
      <c r="I165" s="148"/>
      <c r="J165" s="71">
        <v>2.7450649511892982</v>
      </c>
      <c r="K165" s="71">
        <v>1.380545255188804</v>
      </c>
      <c r="L165" s="71">
        <v>3.239729139055862</v>
      </c>
      <c r="M165" s="71">
        <v>37.630070118847598</v>
      </c>
      <c r="N165" s="71">
        <v>58.835122565040763</v>
      </c>
      <c r="O165" s="71">
        <v>30.279581207054068</v>
      </c>
      <c r="P165" s="71">
        <v>10.120607301691731</v>
      </c>
      <c r="Q165" s="71">
        <v>2.0997985921467501</v>
      </c>
      <c r="R165" s="71">
        <v>0</v>
      </c>
      <c r="S165" s="71">
        <v>2.0954197068874598</v>
      </c>
      <c r="T165" s="72"/>
      <c r="U165" s="71">
        <v>346952</v>
      </c>
      <c r="V165" s="71">
        <v>710</v>
      </c>
      <c r="W165" s="71">
        <v>53</v>
      </c>
      <c r="X165" s="71">
        <v>6234</v>
      </c>
      <c r="Y165" s="71">
        <v>10446</v>
      </c>
      <c r="Z165" s="71">
        <v>16544</v>
      </c>
      <c r="AA165" s="71">
        <v>2026</v>
      </c>
      <c r="AB165" s="71">
        <v>27145</v>
      </c>
      <c r="AC165" s="71">
        <v>0</v>
      </c>
      <c r="AD165" s="71">
        <v>2.0954197068874598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30.427</v>
      </c>
      <c r="BM165" s="71">
        <v>0</v>
      </c>
      <c r="BN165" s="72"/>
      <c r="BO165" s="71">
        <v>0</v>
      </c>
      <c r="BP165" s="71">
        <v>0</v>
      </c>
      <c r="BQ165" s="71">
        <v>0</v>
      </c>
      <c r="BR165" s="71">
        <v>0</v>
      </c>
      <c r="BS165" s="71">
        <v>1</v>
      </c>
      <c r="BT165" s="71">
        <v>0</v>
      </c>
      <c r="BU165"/>
      <c r="BV165" s="70">
        <v>30.427</v>
      </c>
      <c r="BW165" s="70">
        <v>0</v>
      </c>
      <c r="BX165" s="70">
        <v>0</v>
      </c>
      <c r="BY165" s="70">
        <v>0</v>
      </c>
      <c r="BZ165" s="70">
        <v>0</v>
      </c>
      <c r="CA165" s="70">
        <v>0</v>
      </c>
      <c r="CB165" s="70">
        <v>0</v>
      </c>
      <c r="CC165" s="70">
        <v>0</v>
      </c>
      <c r="CD165" s="70">
        <v>0</v>
      </c>
    </row>
    <row r="166" spans="1:82">
      <c r="A166" s="70" t="s">
        <v>1829</v>
      </c>
      <c r="B166" s="70">
        <v>402</v>
      </c>
      <c r="C166" s="70">
        <v>11</v>
      </c>
      <c r="D166" s="70">
        <v>24</v>
      </c>
      <c r="E166" s="70">
        <v>2014</v>
      </c>
      <c r="F166" s="70" t="s">
        <v>181</v>
      </c>
      <c r="G166" s="70" t="s">
        <v>1818</v>
      </c>
      <c r="H166" s="70" t="s">
        <v>1819</v>
      </c>
      <c r="I166" s="148"/>
      <c r="J166" s="71">
        <v>2.5723504100615671</v>
      </c>
      <c r="K166" s="71">
        <v>1.2814478395489239</v>
      </c>
      <c r="L166" s="71">
        <v>2.7057857557959371</v>
      </c>
      <c r="M166" s="71">
        <v>35.334208812038547</v>
      </c>
      <c r="N166" s="71">
        <v>57.348711228012533</v>
      </c>
      <c r="O166" s="71">
        <v>29.119603985185371</v>
      </c>
      <c r="P166" s="71">
        <v>10.042658117211422</v>
      </c>
      <c r="Q166" s="71">
        <v>2.0011241090401999</v>
      </c>
      <c r="R166" s="71">
        <v>0</v>
      </c>
      <c r="S166" s="71">
        <v>2.099384280076535</v>
      </c>
      <c r="T166" s="72"/>
      <c r="U166" s="71">
        <v>369191</v>
      </c>
      <c r="V166" s="71">
        <v>534</v>
      </c>
      <c r="W166" s="71">
        <v>48</v>
      </c>
      <c r="X166" s="71">
        <v>5998</v>
      </c>
      <c r="Y166" s="71">
        <v>10496</v>
      </c>
      <c r="Z166" s="71">
        <v>16757</v>
      </c>
      <c r="AA166" s="71">
        <v>2000</v>
      </c>
      <c r="AB166" s="71">
        <v>26963</v>
      </c>
      <c r="AC166" s="71">
        <v>0</v>
      </c>
      <c r="AD166" s="71">
        <v>2.099384280076535</v>
      </c>
      <c r="AE166" s="72"/>
      <c r="AF166" s="71"/>
      <c r="AG166" s="71"/>
      <c r="AH166" s="71"/>
      <c r="AI166" s="71"/>
      <c r="AJ166" s="71"/>
      <c r="AK166" s="71"/>
      <c r="AL166" s="71"/>
      <c r="AM166" s="71"/>
      <c r="AN166" s="71"/>
      <c r="AO166" s="71"/>
      <c r="AP166" s="71"/>
      <c r="AQ166" s="72"/>
      <c r="AR166" s="71">
        <v>103</v>
      </c>
      <c r="AS166" s="71">
        <v>22</v>
      </c>
      <c r="AT166" s="71">
        <v>1</v>
      </c>
      <c r="AU166" s="71">
        <v>0</v>
      </c>
      <c r="AV166" s="71">
        <v>0</v>
      </c>
      <c r="AW166" s="71">
        <v>0</v>
      </c>
      <c r="AX166" s="71"/>
      <c r="AY166" s="72"/>
      <c r="AZ166" s="71">
        <v>416.86799999999999</v>
      </c>
      <c r="BA166" s="71">
        <v>2399</v>
      </c>
      <c r="BB166" s="71">
        <v>1500</v>
      </c>
      <c r="BC166" s="71">
        <v>0</v>
      </c>
      <c r="BD166" s="71">
        <v>0</v>
      </c>
      <c r="BE166" s="71">
        <v>0</v>
      </c>
      <c r="BF166" s="71"/>
      <c r="BG166" s="72"/>
      <c r="BH166" s="71">
        <v>0</v>
      </c>
      <c r="BI166" s="71">
        <v>0</v>
      </c>
      <c r="BJ166" s="71">
        <v>0</v>
      </c>
      <c r="BK166" s="71">
        <v>0</v>
      </c>
      <c r="BL166" s="71">
        <v>28.7</v>
      </c>
      <c r="BM166" s="71">
        <v>0</v>
      </c>
      <c r="BN166" s="72"/>
      <c r="BO166" s="71">
        <v>0</v>
      </c>
      <c r="BP166" s="71">
        <v>0</v>
      </c>
      <c r="BQ166" s="71">
        <v>0</v>
      </c>
      <c r="BR166" s="71">
        <v>0</v>
      </c>
      <c r="BS166" s="71">
        <v>1</v>
      </c>
      <c r="BT166" s="71">
        <v>0</v>
      </c>
      <c r="BU166"/>
      <c r="BV166" s="70">
        <v>28.7</v>
      </c>
      <c r="BW166" s="70">
        <v>0</v>
      </c>
      <c r="BX166" s="70">
        <v>0</v>
      </c>
      <c r="BY166" s="70">
        <v>0</v>
      </c>
      <c r="BZ166" s="70">
        <v>0</v>
      </c>
      <c r="CA166" s="70">
        <v>0</v>
      </c>
      <c r="CB166" s="70">
        <v>0</v>
      </c>
      <c r="CC166" s="70">
        <v>0</v>
      </c>
      <c r="CD166" s="70">
        <v>0</v>
      </c>
    </row>
    <row r="167" spans="1:82">
      <c r="A167" s="70" t="s">
        <v>1830</v>
      </c>
      <c r="B167" s="70">
        <v>403</v>
      </c>
      <c r="C167" s="70">
        <v>12</v>
      </c>
      <c r="D167" s="70">
        <v>24</v>
      </c>
      <c r="E167" s="70">
        <v>2015</v>
      </c>
      <c r="F167" s="70" t="s">
        <v>182</v>
      </c>
      <c r="G167" s="70" t="s">
        <v>1818</v>
      </c>
      <c r="H167" s="70" t="s">
        <v>1819</v>
      </c>
      <c r="I167" s="148"/>
      <c r="J167" s="71">
        <v>2.9740298916199022</v>
      </c>
      <c r="K167" s="71">
        <v>1.2781792379581229</v>
      </c>
      <c r="L167" s="71">
        <v>2.9307942185306941</v>
      </c>
      <c r="M167" s="71">
        <v>34.423626428318052</v>
      </c>
      <c r="N167" s="71">
        <v>56.5203838790163</v>
      </c>
      <c r="O167" s="71">
        <v>29.034804304797227</v>
      </c>
      <c r="P167" s="71">
        <v>10.146073031816384</v>
      </c>
      <c r="Q167" s="71">
        <v>1.95802702981771</v>
      </c>
      <c r="R167" s="71">
        <v>0</v>
      </c>
      <c r="S167" s="71">
        <v>2.092797917105957</v>
      </c>
      <c r="T167" s="72"/>
      <c r="U167" s="71">
        <v>395091</v>
      </c>
      <c r="V167" s="71">
        <v>534</v>
      </c>
      <c r="W167" s="71">
        <v>48</v>
      </c>
      <c r="X167" s="71">
        <v>5998</v>
      </c>
      <c r="Y167" s="71">
        <v>10602</v>
      </c>
      <c r="Z167" s="71">
        <v>16869</v>
      </c>
      <c r="AA167" s="71">
        <v>2019</v>
      </c>
      <c r="AB167" s="71">
        <v>26950</v>
      </c>
      <c r="AC167" s="71">
        <v>0</v>
      </c>
      <c r="AD167" s="71">
        <v>2.092797917105957</v>
      </c>
      <c r="AE167" s="72"/>
      <c r="AF167" s="71">
        <v>3307040.8975094012</v>
      </c>
      <c r="AG167" s="71">
        <v>922456.35349929519</v>
      </c>
      <c r="AH167" s="71">
        <v>245270.94687249191</v>
      </c>
      <c r="AI167" s="71">
        <v>39245852.163361788</v>
      </c>
      <c r="AJ167" s="71">
        <v>79352799.628367379</v>
      </c>
      <c r="AK167" s="71">
        <v>0</v>
      </c>
      <c r="AL167" s="71">
        <v>0</v>
      </c>
      <c r="AM167" s="71">
        <v>3693384.4490019288</v>
      </c>
      <c r="AN167" s="71">
        <v>0</v>
      </c>
      <c r="AO167" s="71">
        <v>0</v>
      </c>
      <c r="AP167" s="71">
        <v>126766804.43861228</v>
      </c>
      <c r="AQ167" s="72"/>
      <c r="AR167" s="71">
        <v>139</v>
      </c>
      <c r="AS167" s="71">
        <v>34</v>
      </c>
      <c r="AT167" s="71">
        <v>1</v>
      </c>
      <c r="AU167" s="71">
        <v>0</v>
      </c>
      <c r="AV167" s="71">
        <v>0</v>
      </c>
      <c r="AW167" s="71">
        <v>0</v>
      </c>
      <c r="AX167" s="71"/>
      <c r="AY167" s="72"/>
      <c r="AZ167" s="71">
        <v>552.101</v>
      </c>
      <c r="BA167" s="71">
        <v>2798</v>
      </c>
      <c r="BB167" s="71">
        <v>1500</v>
      </c>
      <c r="BC167" s="71">
        <v>0</v>
      </c>
      <c r="BD167" s="71">
        <v>0</v>
      </c>
      <c r="BE167" s="71">
        <v>0</v>
      </c>
      <c r="BF167" s="71"/>
      <c r="BG167" s="72"/>
      <c r="BH167" s="71">
        <v>0</v>
      </c>
      <c r="BI167" s="71">
        <v>0</v>
      </c>
      <c r="BJ167" s="71">
        <v>0</v>
      </c>
      <c r="BK167" s="71">
        <v>0</v>
      </c>
      <c r="BL167" s="71">
        <v>26.846</v>
      </c>
      <c r="BM167" s="71">
        <v>0</v>
      </c>
      <c r="BN167" s="72"/>
      <c r="BO167" s="71">
        <v>0</v>
      </c>
      <c r="BP167" s="71">
        <v>0</v>
      </c>
      <c r="BQ167" s="71">
        <v>0</v>
      </c>
      <c r="BR167" s="71">
        <v>0</v>
      </c>
      <c r="BS167" s="71">
        <v>1</v>
      </c>
      <c r="BT167" s="71">
        <v>0</v>
      </c>
      <c r="BU167"/>
      <c r="BV167" s="70">
        <v>26.846</v>
      </c>
      <c r="BW167" s="70">
        <v>0</v>
      </c>
      <c r="BX167" s="70">
        <v>0</v>
      </c>
      <c r="BY167" s="70">
        <v>0</v>
      </c>
      <c r="BZ167" s="70">
        <v>0</v>
      </c>
      <c r="CA167" s="70">
        <v>0</v>
      </c>
      <c r="CB167" s="70">
        <v>0</v>
      </c>
      <c r="CC167" s="70">
        <v>0</v>
      </c>
      <c r="CD167" s="70">
        <v>0</v>
      </c>
    </row>
    <row r="168" spans="1:82">
      <c r="A168" s="70" t="s">
        <v>1831</v>
      </c>
      <c r="B168" s="70">
        <v>404</v>
      </c>
      <c r="C168" s="70">
        <v>13</v>
      </c>
      <c r="D168" s="70">
        <v>24</v>
      </c>
      <c r="E168" s="70">
        <v>2016</v>
      </c>
      <c r="F168" s="70" t="s">
        <v>155</v>
      </c>
      <c r="G168" s="70" t="s">
        <v>1818</v>
      </c>
      <c r="H168" s="70" t="s">
        <v>1819</v>
      </c>
      <c r="I168" s="148"/>
      <c r="J168" s="71">
        <v>3.1552837406699275</v>
      </c>
      <c r="K168" s="71">
        <v>1.2812565357571895</v>
      </c>
      <c r="L168" s="71">
        <v>3.0841552941074917</v>
      </c>
      <c r="M168" s="71">
        <v>32.382011195047411</v>
      </c>
      <c r="N168" s="71">
        <v>53.501361787599492</v>
      </c>
      <c r="O168" s="71">
        <v>29.00017525427009</v>
      </c>
      <c r="P168" s="71">
        <v>9.8826404138794999</v>
      </c>
      <c r="Q168" s="71">
        <v>1.9055814794003865</v>
      </c>
      <c r="R168" s="71">
        <v>0</v>
      </c>
      <c r="S168" s="71">
        <v>2.0544351746237299</v>
      </c>
      <c r="T168" s="72"/>
      <c r="U168" s="71">
        <v>429512</v>
      </c>
      <c r="V168" s="71">
        <v>534</v>
      </c>
      <c r="W168" s="71">
        <v>48</v>
      </c>
      <c r="X168" s="71">
        <v>5998</v>
      </c>
      <c r="Y168" s="71">
        <v>10708</v>
      </c>
      <c r="Z168" s="71">
        <v>17056</v>
      </c>
      <c r="AA168" s="71">
        <v>2034</v>
      </c>
      <c r="AB168" s="71">
        <v>26979</v>
      </c>
      <c r="AC168" s="71">
        <v>0</v>
      </c>
      <c r="AD168" s="71">
        <v>2.0544351746237299</v>
      </c>
      <c r="AE168" s="72"/>
      <c r="AF168" s="71">
        <v>3604098.0757490108</v>
      </c>
      <c r="AG168" s="71">
        <v>874625.80270635732</v>
      </c>
      <c r="AH168" s="71">
        <v>208762.14884632791</v>
      </c>
      <c r="AI168" s="71">
        <v>39987805.290232182</v>
      </c>
      <c r="AJ168" s="71">
        <v>72872394.514537722</v>
      </c>
      <c r="AK168" s="71">
        <v>0</v>
      </c>
      <c r="AL168" s="71">
        <v>0</v>
      </c>
      <c r="AM168" s="71">
        <v>3700231.2623399161</v>
      </c>
      <c r="AN168" s="71">
        <v>0</v>
      </c>
      <c r="AO168" s="71">
        <v>0</v>
      </c>
      <c r="AP168" s="71">
        <v>121247917.09441152</v>
      </c>
      <c r="AQ168" s="72"/>
      <c r="AR168" s="71">
        <v>180</v>
      </c>
      <c r="AS168" s="71">
        <v>45</v>
      </c>
      <c r="AT168" s="71">
        <v>1</v>
      </c>
      <c r="AU168" s="71">
        <v>0</v>
      </c>
      <c r="AV168" s="71">
        <v>0</v>
      </c>
      <c r="AW168" s="71">
        <v>0</v>
      </c>
      <c r="AX168" s="71"/>
      <c r="AY168" s="72"/>
      <c r="AZ168" s="71">
        <v>756.00099999999998</v>
      </c>
      <c r="BA168" s="71">
        <v>4914.8999999999996</v>
      </c>
      <c r="BB168" s="71">
        <v>1500</v>
      </c>
      <c r="BC168" s="71">
        <v>0</v>
      </c>
      <c r="BD168" s="71">
        <v>0</v>
      </c>
      <c r="BE168" s="71">
        <v>0</v>
      </c>
      <c r="BF168" s="71"/>
      <c r="BG168" s="72"/>
      <c r="BH168" s="71">
        <v>0</v>
      </c>
      <c r="BI168" s="71">
        <v>0</v>
      </c>
      <c r="BJ168" s="71">
        <v>0</v>
      </c>
      <c r="BK168" s="71">
        <v>0</v>
      </c>
      <c r="BL168" s="71">
        <v>27.076000000000001</v>
      </c>
      <c r="BM168" s="71">
        <v>0</v>
      </c>
      <c r="BN168" s="72"/>
      <c r="BO168" s="71">
        <v>0</v>
      </c>
      <c r="BP168" s="71">
        <v>0</v>
      </c>
      <c r="BQ168" s="71">
        <v>0</v>
      </c>
      <c r="BR168" s="71">
        <v>0</v>
      </c>
      <c r="BS168" s="71">
        <v>1</v>
      </c>
      <c r="BT168" s="71">
        <v>0</v>
      </c>
      <c r="BU168"/>
      <c r="BV168" s="70">
        <v>27.076000000000001</v>
      </c>
      <c r="BW168" s="70">
        <v>0</v>
      </c>
      <c r="BX168" s="70">
        <v>0</v>
      </c>
      <c r="BY168" s="70">
        <v>0</v>
      </c>
      <c r="BZ168" s="70">
        <v>0</v>
      </c>
      <c r="CA168" s="70">
        <v>0</v>
      </c>
      <c r="CB168" s="70">
        <v>0</v>
      </c>
      <c r="CC168" s="70">
        <v>0</v>
      </c>
      <c r="CD168" s="70">
        <v>0</v>
      </c>
    </row>
    <row r="169" spans="1:82">
      <c r="A169" s="70" t="s">
        <v>1832</v>
      </c>
      <c r="B169" s="70">
        <v>405</v>
      </c>
      <c r="C169" s="70">
        <v>14</v>
      </c>
      <c r="D169" s="70">
        <v>24</v>
      </c>
      <c r="E169" s="70">
        <v>2017</v>
      </c>
      <c r="F169" s="70" t="s">
        <v>156</v>
      </c>
      <c r="G169" s="70" t="s">
        <v>1818</v>
      </c>
      <c r="H169" s="70" t="s">
        <v>1819</v>
      </c>
      <c r="I169" s="148"/>
      <c r="J169" s="71">
        <v>2.9815516244863827</v>
      </c>
      <c r="K169" s="71">
        <v>1.2314498984575304</v>
      </c>
      <c r="L169" s="71">
        <v>2.9572424373267756</v>
      </c>
      <c r="M169" s="71">
        <v>28.53312341871149</v>
      </c>
      <c r="N169" s="71">
        <v>56.345871849847789</v>
      </c>
      <c r="O169" s="71">
        <v>28.622296672648027</v>
      </c>
      <c r="P169" s="71">
        <v>9.7572741481681948</v>
      </c>
      <c r="Q169" s="71">
        <v>1.8331090201289399</v>
      </c>
      <c r="R169" s="71">
        <v>0</v>
      </c>
      <c r="S169" s="71">
        <v>2.3446055285546783</v>
      </c>
      <c r="T169" s="72"/>
      <c r="U169" s="71">
        <v>463726</v>
      </c>
      <c r="V169" s="71">
        <v>534</v>
      </c>
      <c r="W169" s="71">
        <v>48</v>
      </c>
      <c r="X169" s="71">
        <v>5998</v>
      </c>
      <c r="Y169" s="71">
        <v>10774</v>
      </c>
      <c r="Z169" s="71">
        <v>17113</v>
      </c>
      <c r="AA169" s="71">
        <v>2021</v>
      </c>
      <c r="AB169" s="71">
        <v>26838</v>
      </c>
      <c r="AC169" s="71">
        <v>0</v>
      </c>
      <c r="AD169" s="71">
        <v>2.3446055285546779</v>
      </c>
      <c r="AE169" s="72"/>
      <c r="AF169" s="71">
        <v>3513459.2807203061</v>
      </c>
      <c r="AG169" s="71">
        <v>867478.47815648129</v>
      </c>
      <c r="AH169" s="71">
        <v>307291.63480049482</v>
      </c>
      <c r="AI169" s="71">
        <v>37723539.752679981</v>
      </c>
      <c r="AJ169" s="71">
        <v>81000621.417546615</v>
      </c>
      <c r="AK169" s="71">
        <v>0</v>
      </c>
      <c r="AL169" s="71">
        <v>0</v>
      </c>
      <c r="AM169" s="71">
        <v>3686652.3838241659</v>
      </c>
      <c r="AN169" s="71">
        <v>0</v>
      </c>
      <c r="AO169" s="71">
        <v>0</v>
      </c>
      <c r="AP169" s="71">
        <v>127099042.94772804</v>
      </c>
      <c r="AQ169" s="72"/>
      <c r="AR169" s="71">
        <v>207</v>
      </c>
      <c r="AS169" s="71">
        <v>50</v>
      </c>
      <c r="AT169" s="71">
        <v>1</v>
      </c>
      <c r="AU169" s="71">
        <v>0</v>
      </c>
      <c r="AV169" s="71">
        <v>0</v>
      </c>
      <c r="AW169" s="71">
        <v>0</v>
      </c>
      <c r="AX169" s="71"/>
      <c r="AY169" s="72"/>
      <c r="AZ169" s="71">
        <v>908.101</v>
      </c>
      <c r="BA169" s="71">
        <v>5064.3999999999996</v>
      </c>
      <c r="BB169" s="71">
        <v>1500</v>
      </c>
      <c r="BC169" s="71">
        <v>0</v>
      </c>
      <c r="BD169" s="71">
        <v>0</v>
      </c>
      <c r="BE169" s="71">
        <v>0</v>
      </c>
      <c r="BF169" s="71"/>
      <c r="BG169" s="72"/>
      <c r="BH169" s="71">
        <v>0</v>
      </c>
      <c r="BI169" s="71">
        <v>0</v>
      </c>
      <c r="BJ169" s="71">
        <v>0</v>
      </c>
      <c r="BK169" s="71">
        <v>0</v>
      </c>
      <c r="BL169" s="71">
        <v>28.942</v>
      </c>
      <c r="BM169" s="71">
        <v>0</v>
      </c>
      <c r="BN169" s="72"/>
      <c r="BO169" s="71">
        <v>0</v>
      </c>
      <c r="BP169" s="71">
        <v>0</v>
      </c>
      <c r="BQ169" s="71">
        <v>0</v>
      </c>
      <c r="BR169" s="71">
        <v>0</v>
      </c>
      <c r="BS169" s="71">
        <v>1</v>
      </c>
      <c r="BT169" s="71">
        <v>0</v>
      </c>
      <c r="BU169"/>
      <c r="BV169" s="70">
        <v>28.942</v>
      </c>
      <c r="BW169" s="70">
        <v>0</v>
      </c>
      <c r="BX169" s="70">
        <v>0</v>
      </c>
      <c r="BY169" s="70">
        <v>0</v>
      </c>
      <c r="BZ169" s="70">
        <v>0</v>
      </c>
      <c r="CA169" s="70">
        <v>0</v>
      </c>
      <c r="CB169" s="70">
        <v>0</v>
      </c>
      <c r="CC169" s="70">
        <v>0</v>
      </c>
      <c r="CD169" s="70">
        <v>0</v>
      </c>
    </row>
    <row r="170" spans="1:82">
      <c r="A170" s="70" t="s">
        <v>1833</v>
      </c>
      <c r="B170" s="70">
        <v>406</v>
      </c>
      <c r="C170" s="70">
        <v>15</v>
      </c>
      <c r="D170" s="70">
        <v>24</v>
      </c>
      <c r="E170" s="70">
        <v>2018</v>
      </c>
      <c r="F170" s="70" t="s">
        <v>183</v>
      </c>
      <c r="G170" s="70" t="s">
        <v>1818</v>
      </c>
      <c r="H170" s="70" t="s">
        <v>1819</v>
      </c>
      <c r="I170" s="148"/>
      <c r="J170" s="71">
        <v>2.1443448997102172</v>
      </c>
      <c r="K170" s="71">
        <v>1.1241393226523839</v>
      </c>
      <c r="L170" s="71">
        <v>2.7265408199180232</v>
      </c>
      <c r="M170" s="71">
        <v>27.19030092100445</v>
      </c>
      <c r="N170" s="71">
        <v>48.501501009131161</v>
      </c>
      <c r="O170" s="71">
        <v>28.130497642270246</v>
      </c>
      <c r="P170" s="71">
        <v>9.6936071215198272</v>
      </c>
      <c r="Q170" s="71">
        <v>1.69600772042075</v>
      </c>
      <c r="R170" s="71">
        <v>0</v>
      </c>
      <c r="S170" s="71">
        <v>1.4301221445072987</v>
      </c>
      <c r="T170" s="72"/>
      <c r="U170" s="71">
        <v>352831</v>
      </c>
      <c r="V170" s="71">
        <v>534</v>
      </c>
      <c r="W170" s="71">
        <v>48</v>
      </c>
      <c r="X170" s="71">
        <v>5998</v>
      </c>
      <c r="Y170" s="71">
        <v>10885</v>
      </c>
      <c r="Z170" s="71">
        <v>17141</v>
      </c>
      <c r="AA170" s="71">
        <v>2028</v>
      </c>
      <c r="AB170" s="71">
        <v>26759</v>
      </c>
      <c r="AC170" s="71">
        <v>0</v>
      </c>
      <c r="AD170" s="71">
        <v>1.4301221445072989</v>
      </c>
      <c r="AE170" s="72"/>
      <c r="AF170" s="71">
        <v>2729511.0418006899</v>
      </c>
      <c r="AG170" s="71">
        <v>771224.23261594691</v>
      </c>
      <c r="AH170" s="71">
        <v>295217.04725654918</v>
      </c>
      <c r="AI170" s="71">
        <v>37422374.037948459</v>
      </c>
      <c r="AJ170" s="71">
        <v>72397229.870351613</v>
      </c>
      <c r="AK170" s="71">
        <v>0</v>
      </c>
      <c r="AL170" s="71">
        <v>0</v>
      </c>
      <c r="AM170" s="71">
        <v>3683406.0715330122</v>
      </c>
      <c r="AN170" s="71">
        <v>0</v>
      </c>
      <c r="AO170" s="71">
        <v>0</v>
      </c>
      <c r="AP170" s="71">
        <v>117298962.30150627</v>
      </c>
      <c r="AQ170" s="72"/>
      <c r="AR170" s="71">
        <v>239</v>
      </c>
      <c r="AS170" s="71">
        <v>56</v>
      </c>
      <c r="AT170" s="71">
        <v>1</v>
      </c>
      <c r="AU170" s="71">
        <v>0</v>
      </c>
      <c r="AV170" s="71">
        <v>0</v>
      </c>
      <c r="AW170" s="71">
        <v>0</v>
      </c>
      <c r="AX170" s="71"/>
      <c r="AY170" s="72"/>
      <c r="AZ170" s="71">
        <v>1098.9010000000001</v>
      </c>
      <c r="BA170" s="71">
        <v>5212</v>
      </c>
      <c r="BB170" s="71">
        <v>1500</v>
      </c>
      <c r="BC170" s="71">
        <v>0</v>
      </c>
      <c r="BD170" s="71">
        <v>0</v>
      </c>
      <c r="BE170" s="71">
        <v>0</v>
      </c>
      <c r="BF170" s="71"/>
      <c r="BG170" s="72"/>
      <c r="BH170" s="71">
        <v>0</v>
      </c>
      <c r="BI170" s="71">
        <v>0</v>
      </c>
      <c r="BJ170" s="71">
        <v>0</v>
      </c>
      <c r="BK170" s="71">
        <v>0</v>
      </c>
      <c r="BL170" s="71">
        <v>27.719000000000001</v>
      </c>
      <c r="BM170" s="71">
        <v>0</v>
      </c>
      <c r="BN170" s="72"/>
      <c r="BO170" s="71">
        <v>0</v>
      </c>
      <c r="BP170" s="71">
        <v>0</v>
      </c>
      <c r="BQ170" s="71">
        <v>0</v>
      </c>
      <c r="BR170" s="71">
        <v>0</v>
      </c>
      <c r="BS170" s="71">
        <v>1</v>
      </c>
      <c r="BT170" s="71">
        <v>0</v>
      </c>
      <c r="BU170"/>
      <c r="BV170" s="70">
        <v>27.719000000000001</v>
      </c>
      <c r="BW170" s="70">
        <v>0</v>
      </c>
      <c r="BX170" s="70">
        <v>0</v>
      </c>
      <c r="BY170" s="70">
        <v>0</v>
      </c>
      <c r="BZ170" s="70">
        <v>0</v>
      </c>
      <c r="CA170" s="70">
        <v>0</v>
      </c>
      <c r="CB170" s="70">
        <v>0</v>
      </c>
      <c r="CC170" s="70">
        <v>0</v>
      </c>
      <c r="CD170" s="70">
        <v>0</v>
      </c>
    </row>
    <row r="171" spans="1:82">
      <c r="A171" s="70" t="s">
        <v>1834</v>
      </c>
      <c r="B171" s="70">
        <v>407</v>
      </c>
      <c r="C171" s="70">
        <v>16</v>
      </c>
      <c r="D171" s="70">
        <v>24</v>
      </c>
      <c r="E171" s="70">
        <v>2019</v>
      </c>
      <c r="F171" s="70" t="s">
        <v>158</v>
      </c>
      <c r="G171" s="70" t="s">
        <v>1818</v>
      </c>
      <c r="H171" s="70" t="s">
        <v>1819</v>
      </c>
      <c r="I171" s="148"/>
      <c r="J171" s="71">
        <v>1.9736169424557186</v>
      </c>
      <c r="K171" s="71">
        <v>1.0147184983498285</v>
      </c>
      <c r="L171" s="71">
        <v>2.7467402232204927</v>
      </c>
      <c r="M171" s="71">
        <v>25.458940790027892</v>
      </c>
      <c r="N171" s="71">
        <v>41.953037202802236</v>
      </c>
      <c r="O171" s="71">
        <v>27.508237302479881</v>
      </c>
      <c r="P171" s="71">
        <v>9.4922034751788686</v>
      </c>
      <c r="Q171" s="71">
        <v>1.63994908438112</v>
      </c>
      <c r="R171" s="71">
        <v>0</v>
      </c>
      <c r="S171" s="71">
        <v>2.0306657229748302</v>
      </c>
      <c r="T171" s="72"/>
      <c r="U171" s="71">
        <v>350904</v>
      </c>
      <c r="V171" s="71">
        <v>534</v>
      </c>
      <c r="W171" s="71">
        <v>48</v>
      </c>
      <c r="X171" s="71">
        <v>5998</v>
      </c>
      <c r="Y171" s="71">
        <v>10994</v>
      </c>
      <c r="Z171" s="71">
        <v>17222</v>
      </c>
      <c r="AA171" s="71">
        <v>1971</v>
      </c>
      <c r="AB171" s="71">
        <v>26575</v>
      </c>
      <c r="AC171" s="71">
        <v>0</v>
      </c>
      <c r="AD171" s="71">
        <v>2.0306657229748302</v>
      </c>
      <c r="AE171" s="72"/>
      <c r="AF171" s="71">
        <v>2636089.4313154258</v>
      </c>
      <c r="AG171" s="71">
        <v>745174.6076103939</v>
      </c>
      <c r="AH171" s="71">
        <v>312440.46485053631</v>
      </c>
      <c r="AI171" s="71">
        <v>37329992.733022951</v>
      </c>
      <c r="AJ171" s="71">
        <v>69646416.032079443</v>
      </c>
      <c r="AK171" s="71">
        <v>0</v>
      </c>
      <c r="AL171" s="71">
        <v>0</v>
      </c>
      <c r="AM171" s="71">
        <v>3619314.9435071093</v>
      </c>
      <c r="AN171" s="71">
        <v>0</v>
      </c>
      <c r="AO171" s="71">
        <v>0</v>
      </c>
      <c r="AP171" s="71">
        <v>114289428.21238586</v>
      </c>
      <c r="AQ171" s="72"/>
      <c r="AR171" s="71">
        <v>283</v>
      </c>
      <c r="AS171" s="71">
        <v>58</v>
      </c>
      <c r="AT171" s="71">
        <v>1</v>
      </c>
      <c r="AU171" s="71">
        <v>0</v>
      </c>
      <c r="AV171" s="71">
        <v>0</v>
      </c>
      <c r="AW171" s="71">
        <v>0</v>
      </c>
      <c r="AX171" s="71"/>
      <c r="AY171" s="72"/>
      <c r="AZ171" s="71">
        <v>1329.100999999999</v>
      </c>
      <c r="BA171" s="71">
        <v>5301</v>
      </c>
      <c r="BB171" s="71">
        <v>1500</v>
      </c>
      <c r="BC171" s="71">
        <v>0</v>
      </c>
      <c r="BD171" s="71">
        <v>0</v>
      </c>
      <c r="BE171" s="71">
        <v>0</v>
      </c>
      <c r="BF171" s="71"/>
      <c r="BG171" s="72"/>
      <c r="BH171" s="71">
        <v>0</v>
      </c>
      <c r="BI171" s="71">
        <v>0</v>
      </c>
      <c r="BJ171" s="71">
        <v>0</v>
      </c>
      <c r="BK171" s="71">
        <v>0</v>
      </c>
      <c r="BL171" s="71">
        <v>25.652000000000001</v>
      </c>
      <c r="BM171" s="71">
        <v>0</v>
      </c>
      <c r="BN171" s="72"/>
      <c r="BO171" s="71">
        <v>0</v>
      </c>
      <c r="BP171" s="71">
        <v>0</v>
      </c>
      <c r="BQ171" s="71">
        <v>0</v>
      </c>
      <c r="BR171" s="71">
        <v>0</v>
      </c>
      <c r="BS171" s="71">
        <v>1</v>
      </c>
      <c r="BT171" s="71">
        <v>0</v>
      </c>
      <c r="BU171"/>
      <c r="BV171" s="70">
        <v>25.652000000000001</v>
      </c>
      <c r="BW171" s="70">
        <v>0</v>
      </c>
      <c r="BX171" s="70">
        <v>0</v>
      </c>
      <c r="BY171" s="70">
        <v>0</v>
      </c>
      <c r="BZ171" s="70">
        <v>0</v>
      </c>
      <c r="CA171" s="70">
        <v>0</v>
      </c>
      <c r="CB171" s="70">
        <v>0</v>
      </c>
      <c r="CC171" s="70">
        <v>0</v>
      </c>
      <c r="CD171" s="70">
        <v>0</v>
      </c>
    </row>
    <row r="172" spans="1:82">
      <c r="A172" s="70" t="s">
        <v>1835</v>
      </c>
      <c r="B172" s="70">
        <v>408</v>
      </c>
      <c r="C172" s="70">
        <v>17</v>
      </c>
      <c r="D172" s="70">
        <v>24</v>
      </c>
      <c r="E172" s="70">
        <v>2020</v>
      </c>
      <c r="F172" s="70" t="s">
        <v>159</v>
      </c>
      <c r="G172" s="70" t="s">
        <v>1818</v>
      </c>
      <c r="H172" s="70" t="s">
        <v>1819</v>
      </c>
      <c r="I172" s="148"/>
      <c r="J172" s="71">
        <v>1.530319062949737</v>
      </c>
      <c r="K172" s="71">
        <v>1.1551263590863428</v>
      </c>
      <c r="L172" s="71">
        <v>3.732420422922528</v>
      </c>
      <c r="M172" s="71">
        <v>24.659457490475575</v>
      </c>
      <c r="N172" s="71">
        <v>39.493209071167492</v>
      </c>
      <c r="O172" s="71">
        <v>24.218657786877376</v>
      </c>
      <c r="P172" s="71">
        <v>8.8399021024048423</v>
      </c>
      <c r="Q172" s="71">
        <v>1.5589804873908399</v>
      </c>
      <c r="R172" s="71">
        <v>0</v>
      </c>
      <c r="S172" s="71">
        <v>2.3691777995650458</v>
      </c>
      <c r="T172" s="72"/>
      <c r="U172" s="71">
        <v>247524</v>
      </c>
      <c r="V172" s="71">
        <v>555</v>
      </c>
      <c r="W172" s="71">
        <v>64</v>
      </c>
      <c r="X172" s="71">
        <v>6358</v>
      </c>
      <c r="Y172" s="71">
        <v>11039</v>
      </c>
      <c r="Z172" s="71">
        <v>17306</v>
      </c>
      <c r="AA172" s="71">
        <v>1951</v>
      </c>
      <c r="AB172" s="71">
        <v>26441</v>
      </c>
      <c r="AC172" s="71">
        <v>0</v>
      </c>
      <c r="AD172" s="71">
        <v>2.3691777995650458</v>
      </c>
      <c r="AE172" s="72"/>
      <c r="AF172" s="71">
        <v>2228620.7479414348</v>
      </c>
      <c r="AG172" s="71">
        <v>817575.47191234271</v>
      </c>
      <c r="AH172" s="71">
        <v>392897.91906946222</v>
      </c>
      <c r="AI172" s="71">
        <v>39108859.441607207</v>
      </c>
      <c r="AJ172" s="71">
        <v>71117123.059602141</v>
      </c>
      <c r="AK172" s="71"/>
      <c r="AL172" s="71"/>
      <c r="AM172" s="71">
        <v>3450844.2656370834</v>
      </c>
      <c r="AN172" s="71"/>
      <c r="AO172" s="71"/>
      <c r="AP172" s="71">
        <v>117115920.90576968</v>
      </c>
      <c r="AQ172" s="72"/>
      <c r="AR172" s="71">
        <v>304</v>
      </c>
      <c r="AS172" s="71">
        <v>60</v>
      </c>
      <c r="AT172" s="71">
        <v>1</v>
      </c>
      <c r="AU172" s="71">
        <v>0</v>
      </c>
      <c r="AV172" s="71">
        <v>0</v>
      </c>
      <c r="AW172" s="71">
        <v>0</v>
      </c>
      <c r="AX172" s="71"/>
      <c r="AY172" s="72"/>
      <c r="AZ172" s="71">
        <v>1428.4009999999989</v>
      </c>
      <c r="BA172" s="71">
        <v>5363.7000000000007</v>
      </c>
      <c r="BB172" s="71">
        <v>1500</v>
      </c>
      <c r="BC172" s="71">
        <v>0</v>
      </c>
      <c r="BD172" s="71">
        <v>0</v>
      </c>
      <c r="BE172" s="71">
        <v>0</v>
      </c>
      <c r="BF172" s="71"/>
      <c r="BG172" s="72"/>
      <c r="BH172" s="71">
        <v>0</v>
      </c>
      <c r="BI172" s="71">
        <v>0</v>
      </c>
      <c r="BJ172" s="71">
        <v>0</v>
      </c>
      <c r="BK172" s="71">
        <v>0</v>
      </c>
      <c r="BL172" s="71">
        <v>24.975000000000001</v>
      </c>
      <c r="BM172" s="71">
        <v>0</v>
      </c>
      <c r="BN172" s="72"/>
      <c r="BO172" s="71">
        <v>0</v>
      </c>
      <c r="BP172" s="71">
        <v>0</v>
      </c>
      <c r="BQ172" s="71">
        <v>0</v>
      </c>
      <c r="BR172" s="71">
        <v>0</v>
      </c>
      <c r="BS172" s="71">
        <v>1</v>
      </c>
      <c r="BT172" s="71">
        <v>0</v>
      </c>
      <c r="BU172"/>
      <c r="BV172" s="70">
        <v>24.975000000000001</v>
      </c>
      <c r="BW172" s="70">
        <v>0</v>
      </c>
      <c r="BX172" s="70">
        <v>0</v>
      </c>
      <c r="BY172" s="70">
        <v>0</v>
      </c>
      <c r="BZ172" s="70">
        <v>0</v>
      </c>
      <c r="CA172" s="70">
        <v>0</v>
      </c>
      <c r="CB172" s="70">
        <v>0</v>
      </c>
      <c r="CC172" s="70">
        <v>0</v>
      </c>
      <c r="CD172" s="70">
        <v>0</v>
      </c>
    </row>
    <row r="173" spans="1:82">
      <c r="A173" s="70" t="s">
        <v>1836</v>
      </c>
      <c r="B173" s="70">
        <v>408</v>
      </c>
      <c r="C173" s="70">
        <v>18</v>
      </c>
      <c r="D173" s="70">
        <v>24</v>
      </c>
      <c r="E173" s="70">
        <v>2021</v>
      </c>
      <c r="F173" s="70" t="s">
        <v>160</v>
      </c>
      <c r="G173" s="70" t="s">
        <v>1818</v>
      </c>
      <c r="H173" s="70" t="s">
        <v>1819</v>
      </c>
      <c r="I173" s="148"/>
      <c r="J173" s="71">
        <v>1.948816433369704</v>
      </c>
      <c r="K173" s="71">
        <v>1.2244655850170154</v>
      </c>
      <c r="L173" s="71">
        <v>3.6834482105568003</v>
      </c>
      <c r="M173" s="71">
        <v>26.001893829598959</v>
      </c>
      <c r="N173" s="71">
        <v>41.998258758870143</v>
      </c>
      <c r="O173" s="71">
        <v>23.420625818011466</v>
      </c>
      <c r="P173" s="71">
        <v>9.3536257319770559</v>
      </c>
      <c r="Q173" s="71">
        <v>1.53417963397503</v>
      </c>
      <c r="R173" s="71">
        <v>0</v>
      </c>
      <c r="S173" s="71">
        <v>2.1954146183191621</v>
      </c>
      <c r="T173" s="72"/>
      <c r="U173" s="71">
        <v>264522</v>
      </c>
      <c r="V173" s="71">
        <v>555</v>
      </c>
      <c r="W173" s="71">
        <v>64</v>
      </c>
      <c r="X173" s="71">
        <v>6358</v>
      </c>
      <c r="Y173" s="71">
        <v>11106</v>
      </c>
      <c r="Z173" s="71">
        <v>17232</v>
      </c>
      <c r="AA173" s="71">
        <v>2013</v>
      </c>
      <c r="AB173" s="71">
        <v>26276</v>
      </c>
      <c r="AC173" s="71">
        <v>0</v>
      </c>
      <c r="AD173" s="71">
        <v>2.1954146183191621</v>
      </c>
      <c r="AE173" s="72"/>
      <c r="AF173" s="71">
        <v>2962505.7843508446</v>
      </c>
      <c r="AG173" s="71">
        <v>862892.24612706492</v>
      </c>
      <c r="AH173" s="71">
        <v>366145.38381004828</v>
      </c>
      <c r="AI173" s="71">
        <v>41084051.643997625</v>
      </c>
      <c r="AJ173" s="71">
        <v>68707234.507756814</v>
      </c>
      <c r="AK173" s="71">
        <v>0</v>
      </c>
      <c r="AL173" s="71">
        <v>0</v>
      </c>
      <c r="AM173" s="71">
        <v>3449089.9160378296</v>
      </c>
      <c r="AN173" s="71">
        <v>0</v>
      </c>
      <c r="AO173" s="71">
        <v>0</v>
      </c>
      <c r="AP173" s="71">
        <v>117431919.48208022</v>
      </c>
      <c r="AQ173" s="72"/>
      <c r="AR173" s="71">
        <v>318</v>
      </c>
      <c r="AS173" s="71">
        <v>60</v>
      </c>
      <c r="AT173" s="71">
        <v>1</v>
      </c>
      <c r="AU173" s="71">
        <v>0</v>
      </c>
      <c r="AV173" s="71">
        <v>0</v>
      </c>
      <c r="AW173" s="71">
        <v>0</v>
      </c>
      <c r="AX173" s="71"/>
      <c r="AY173" s="72"/>
      <c r="AZ173" s="71">
        <v>1490.4009999999989</v>
      </c>
      <c r="BA173" s="71">
        <v>5363.7000000000007</v>
      </c>
      <c r="BB173" s="71">
        <v>1500</v>
      </c>
      <c r="BC173" s="71">
        <v>0</v>
      </c>
      <c r="BD173" s="71">
        <v>0</v>
      </c>
      <c r="BE173" s="71">
        <v>0</v>
      </c>
      <c r="BF173" s="71"/>
      <c r="BG173" s="72"/>
      <c r="BH173" s="71">
        <v>0</v>
      </c>
      <c r="BI173" s="71">
        <v>0</v>
      </c>
      <c r="BJ173" s="71">
        <v>0</v>
      </c>
      <c r="BK173" s="71">
        <v>0</v>
      </c>
      <c r="BL173" s="71">
        <v>24.271999999999998</v>
      </c>
      <c r="BM173" s="71">
        <v>0</v>
      </c>
      <c r="BN173" s="72"/>
      <c r="BO173" s="71">
        <v>0</v>
      </c>
      <c r="BP173" s="71">
        <v>0</v>
      </c>
      <c r="BQ173" s="71">
        <v>0</v>
      </c>
      <c r="BR173" s="71">
        <v>0</v>
      </c>
      <c r="BS173" s="71">
        <v>1</v>
      </c>
      <c r="BT173" s="71">
        <v>0</v>
      </c>
      <c r="BU173"/>
      <c r="BV173" s="70">
        <v>24.271999999999998</v>
      </c>
      <c r="BW173" s="70">
        <v>0</v>
      </c>
      <c r="BX173" s="70">
        <v>0</v>
      </c>
      <c r="BY173" s="70">
        <v>0</v>
      </c>
      <c r="BZ173" s="70">
        <v>0</v>
      </c>
      <c r="CA173" s="70">
        <v>0</v>
      </c>
      <c r="CB173" s="70">
        <v>0</v>
      </c>
      <c r="CC173" s="70">
        <v>0</v>
      </c>
      <c r="CD173" s="70">
        <v>0</v>
      </c>
    </row>
    <row r="174" spans="1:82">
      <c r="A174" s="70" t="s">
        <v>1837</v>
      </c>
      <c r="B174" s="70">
        <v>408</v>
      </c>
      <c r="C174" s="70">
        <v>19</v>
      </c>
      <c r="D174" s="70">
        <v>24</v>
      </c>
      <c r="E174" s="70">
        <v>2022</v>
      </c>
      <c r="F174" s="70" t="s">
        <v>161</v>
      </c>
      <c r="G174" s="70" t="s">
        <v>1818</v>
      </c>
      <c r="H174" s="70" t="s">
        <v>1819</v>
      </c>
      <c r="I174" s="148"/>
      <c r="J174" s="71">
        <v>1.5134648368959043</v>
      </c>
      <c r="K174" s="71">
        <v>1.1748053478938243</v>
      </c>
      <c r="L174" s="71">
        <v>2.9135089270147785</v>
      </c>
      <c r="M174" s="71">
        <v>26.270490144220481</v>
      </c>
      <c r="N174" s="71">
        <v>44.510805502938574</v>
      </c>
      <c r="O174" s="71">
        <v>24.596132298388856</v>
      </c>
      <c r="P174" s="71">
        <v>9.3550581911709507</v>
      </c>
      <c r="Q174" s="71">
        <v>1.5396818609302818</v>
      </c>
      <c r="R174" s="71">
        <v>0</v>
      </c>
      <c r="S174" s="71">
        <v>2.964029274834699</v>
      </c>
      <c r="T174" s="72"/>
      <c r="U174" s="71">
        <v>290651</v>
      </c>
      <c r="V174" s="71">
        <v>555</v>
      </c>
      <c r="W174" s="71">
        <v>64</v>
      </c>
      <c r="X174" s="71">
        <v>6358</v>
      </c>
      <c r="Y174" s="71">
        <v>11215</v>
      </c>
      <c r="Z174" s="71">
        <v>17194</v>
      </c>
      <c r="AA174" s="71">
        <v>2044</v>
      </c>
      <c r="AB174" s="71">
        <v>26154</v>
      </c>
      <c r="AC174" s="71">
        <v>0</v>
      </c>
      <c r="AD174" s="71">
        <v>2.964029274834699</v>
      </c>
      <c r="AE174" s="72"/>
      <c r="AF174" s="71">
        <v>2241228.04895399</v>
      </c>
      <c r="AG174" s="71">
        <v>877696.59591934551</v>
      </c>
      <c r="AH174" s="71">
        <v>329484.61310548551</v>
      </c>
      <c r="AI174" s="71">
        <v>38488142.689904295</v>
      </c>
      <c r="AJ174" s="71">
        <v>72647538.788873062</v>
      </c>
      <c r="AK174" s="71">
        <v>0</v>
      </c>
      <c r="AL174" s="71">
        <v>0</v>
      </c>
      <c r="AM174" s="71">
        <v>3377195.2579237004</v>
      </c>
      <c r="AN174" s="71">
        <v>0</v>
      </c>
      <c r="AO174" s="71">
        <v>0</v>
      </c>
      <c r="AP174" s="71">
        <v>117961285.99467988</v>
      </c>
      <c r="AQ174" s="72"/>
      <c r="AR174" s="71">
        <v>354</v>
      </c>
      <c r="AS174" s="71">
        <v>60</v>
      </c>
      <c r="AT174" s="71">
        <v>1</v>
      </c>
      <c r="AU174" s="71">
        <v>0</v>
      </c>
      <c r="AV174" s="71">
        <v>0</v>
      </c>
      <c r="AW174" s="71">
        <v>0</v>
      </c>
      <c r="AX174" s="71"/>
      <c r="AY174" s="72"/>
      <c r="AZ174" s="71">
        <v>1651.7009999999996</v>
      </c>
      <c r="BA174" s="71">
        <v>5363.7000000000007</v>
      </c>
      <c r="BB174" s="71">
        <v>1500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1838</v>
      </c>
      <c r="B175" s="70">
        <v>408</v>
      </c>
      <c r="C175" s="70">
        <v>20</v>
      </c>
      <c r="D175" s="70">
        <v>24</v>
      </c>
      <c r="E175" s="70">
        <v>2023</v>
      </c>
      <c r="F175" s="70" t="s">
        <v>1539</v>
      </c>
      <c r="G175" s="70" t="s">
        <v>1818</v>
      </c>
      <c r="H175" s="70" t="s">
        <v>1819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392</v>
      </c>
      <c r="AS175" s="71">
        <v>60</v>
      </c>
      <c r="AT175" s="71">
        <v>1</v>
      </c>
      <c r="AU175" s="71">
        <v>0</v>
      </c>
      <c r="AV175" s="71">
        <v>0</v>
      </c>
      <c r="AW175" s="71">
        <v>0</v>
      </c>
      <c r="AX175" s="71"/>
      <c r="AY175" s="72"/>
      <c r="AZ175" s="71">
        <v>1798.5009999999995</v>
      </c>
      <c r="BA175" s="71">
        <v>5363.7000000000007</v>
      </c>
      <c r="BB175" s="71">
        <v>1500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1839</v>
      </c>
      <c r="B176" s="70">
        <v>408</v>
      </c>
      <c r="C176" s="70">
        <v>21</v>
      </c>
      <c r="D176" s="70">
        <v>24</v>
      </c>
      <c r="E176" s="70">
        <v>2024</v>
      </c>
      <c r="F176" s="70" t="s">
        <v>1554</v>
      </c>
      <c r="G176" s="70" t="s">
        <v>1818</v>
      </c>
      <c r="H176" s="70" t="s">
        <v>1819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1840</v>
      </c>
      <c r="B177" s="70">
        <v>290</v>
      </c>
      <c r="C177" s="70">
        <v>1</v>
      </c>
      <c r="D177" s="70">
        <v>18</v>
      </c>
      <c r="E177" s="70">
        <v>1990</v>
      </c>
      <c r="F177" s="70" t="s">
        <v>787</v>
      </c>
      <c r="G177" s="70" t="s">
        <v>1841</v>
      </c>
      <c r="H177" s="70" t="s">
        <v>1842</v>
      </c>
      <c r="I177" s="148"/>
      <c r="J177" s="71">
        <v>152.20907946384199</v>
      </c>
      <c r="K177" s="71">
        <v>3.209789466545129</v>
      </c>
      <c r="L177" s="71">
        <v>1.2018776883118321</v>
      </c>
      <c r="M177" s="71">
        <v>15.81043502844309</v>
      </c>
      <c r="N177" s="71">
        <v>21.345873847377561</v>
      </c>
      <c r="O177" s="71">
        <v>20.8600925540022</v>
      </c>
      <c r="P177" s="71">
        <v>39.664579836549649</v>
      </c>
      <c r="Q177" s="71">
        <v>1.94400209467179</v>
      </c>
      <c r="R177" s="71">
        <v>0</v>
      </c>
      <c r="S177" s="71">
        <v>1.9847818922371681</v>
      </c>
      <c r="T177" s="72"/>
      <c r="U177" s="71">
        <v>2239705</v>
      </c>
      <c r="V177" s="71">
        <v>840</v>
      </c>
      <c r="W177" s="71">
        <v>16</v>
      </c>
      <c r="X177" s="71">
        <v>6358</v>
      </c>
      <c r="Y177" s="71">
        <v>9495</v>
      </c>
      <c r="Z177" s="71">
        <v>8580</v>
      </c>
      <c r="AA177" s="71">
        <v>9631</v>
      </c>
      <c r="AB177" s="71">
        <v>31564</v>
      </c>
      <c r="AC177" s="71">
        <v>0</v>
      </c>
      <c r="AD177" s="71">
        <v>1.9847818922371681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1843</v>
      </c>
      <c r="B178" s="70">
        <v>291</v>
      </c>
      <c r="C178" s="70">
        <v>2</v>
      </c>
      <c r="D178" s="70">
        <v>18</v>
      </c>
      <c r="E178" s="70">
        <v>2005</v>
      </c>
      <c r="F178" s="70" t="s">
        <v>789</v>
      </c>
      <c r="G178" s="1064" t="s">
        <v>1841</v>
      </c>
      <c r="H178" s="70" t="s">
        <v>1842</v>
      </c>
      <c r="I178" s="148"/>
      <c r="J178" s="71">
        <v>71.235341909743639</v>
      </c>
      <c r="K178" s="71">
        <v>2.008776547087876</v>
      </c>
      <c r="L178" s="71">
        <v>12.830125276753661</v>
      </c>
      <c r="M178" s="71">
        <v>26.912930944964181</v>
      </c>
      <c r="N178" s="71">
        <v>29.333291417595859</v>
      </c>
      <c r="O178" s="71">
        <v>31.390894071923501</v>
      </c>
      <c r="P178" s="71">
        <v>40.239365391289837</v>
      </c>
      <c r="Q178" s="71">
        <v>1.7798015147718</v>
      </c>
      <c r="R178" s="71">
        <v>0</v>
      </c>
      <c r="S178" s="71">
        <v>2.204070830828492</v>
      </c>
      <c r="T178" s="72"/>
      <c r="U178" s="71">
        <v>1560404</v>
      </c>
      <c r="V178" s="71">
        <v>633</v>
      </c>
      <c r="W178" s="71">
        <v>112</v>
      </c>
      <c r="X178" s="71">
        <v>5756</v>
      </c>
      <c r="Y178" s="71">
        <v>11797</v>
      </c>
      <c r="Z178" s="71">
        <v>14941</v>
      </c>
      <c r="AA178" s="71">
        <v>8002</v>
      </c>
      <c r="AB178" s="71">
        <v>30210</v>
      </c>
      <c r="AC178" s="71">
        <v>0</v>
      </c>
      <c r="AD178" s="71">
        <v>2.204070830828492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1844</v>
      </c>
      <c r="B179" s="70">
        <v>292</v>
      </c>
      <c r="C179" s="70">
        <v>3</v>
      </c>
      <c r="D179" s="70">
        <v>18</v>
      </c>
      <c r="E179" s="70">
        <v>2006</v>
      </c>
      <c r="F179" s="70" t="s">
        <v>790</v>
      </c>
      <c r="G179" s="1064" t="s">
        <v>1841</v>
      </c>
      <c r="H179" s="70" t="s">
        <v>1842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1845</v>
      </c>
      <c r="B180" s="70">
        <v>293</v>
      </c>
      <c r="C180" s="70">
        <v>4</v>
      </c>
      <c r="D180" s="70">
        <v>18</v>
      </c>
      <c r="E180" s="70">
        <v>2007</v>
      </c>
      <c r="F180" s="70" t="s">
        <v>791</v>
      </c>
      <c r="G180" s="70" t="s">
        <v>1841</v>
      </c>
      <c r="H180" s="70" t="s">
        <v>1842</v>
      </c>
      <c r="I180" s="148"/>
      <c r="J180" s="71">
        <v>63.800925107131441</v>
      </c>
      <c r="K180" s="71">
        <v>1.903871020852747</v>
      </c>
      <c r="L180" s="71">
        <v>12.18551868399142</v>
      </c>
      <c r="M180" s="71">
        <v>28.479784954657749</v>
      </c>
      <c r="N180" s="71">
        <v>34.163482407311392</v>
      </c>
      <c r="O180" s="71">
        <v>30.162213049279881</v>
      </c>
      <c r="P180" s="71">
        <v>39.41197788537292</v>
      </c>
      <c r="Q180" s="71">
        <v>1.8455193690113301</v>
      </c>
      <c r="R180" s="71">
        <v>0</v>
      </c>
      <c r="S180" s="71">
        <v>1.767313342607167</v>
      </c>
      <c r="T180" s="72"/>
      <c r="U180" s="71">
        <v>1588879</v>
      </c>
      <c r="V180" s="71">
        <v>610</v>
      </c>
      <c r="W180" s="71">
        <v>111</v>
      </c>
      <c r="X180" s="71">
        <v>7227</v>
      </c>
      <c r="Y180" s="71">
        <v>11930</v>
      </c>
      <c r="Z180" s="71">
        <v>14924</v>
      </c>
      <c r="AA180" s="71">
        <v>7718</v>
      </c>
      <c r="AB180" s="71">
        <v>29669</v>
      </c>
      <c r="AC180" s="71">
        <v>0</v>
      </c>
      <c r="AD180" s="71">
        <v>1.767313342607167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1846</v>
      </c>
      <c r="B181" s="70">
        <v>294</v>
      </c>
      <c r="C181" s="70">
        <v>5</v>
      </c>
      <c r="D181" s="70">
        <v>18</v>
      </c>
      <c r="E181" s="70">
        <v>2008</v>
      </c>
      <c r="F181" s="70" t="s">
        <v>792</v>
      </c>
      <c r="G181" s="70" t="s">
        <v>1841</v>
      </c>
      <c r="H181" s="70" t="s">
        <v>1842</v>
      </c>
      <c r="I181" s="148"/>
      <c r="J181" s="71">
        <v>63.925688805231957</v>
      </c>
      <c r="K181" s="71">
        <v>1.3557688274684681</v>
      </c>
      <c r="L181" s="71">
        <v>9.7292121421147861</v>
      </c>
      <c r="M181" s="71">
        <v>30.088650372189811</v>
      </c>
      <c r="N181" s="71">
        <v>30.520067035429829</v>
      </c>
      <c r="O181" s="71">
        <v>29.227332343905459</v>
      </c>
      <c r="P181" s="71">
        <v>38.158200517084893</v>
      </c>
      <c r="Q181" s="71">
        <v>1.80078481798715</v>
      </c>
      <c r="R181" s="71">
        <v>0</v>
      </c>
      <c r="S181" s="71">
        <v>2.3478534017121642</v>
      </c>
      <c r="T181" s="72"/>
      <c r="U181" s="71">
        <v>1703177</v>
      </c>
      <c r="V181" s="71">
        <v>610</v>
      </c>
      <c r="W181" s="71">
        <v>111</v>
      </c>
      <c r="X181" s="71">
        <v>7227</v>
      </c>
      <c r="Y181" s="71">
        <v>11976</v>
      </c>
      <c r="Z181" s="71">
        <v>14969</v>
      </c>
      <c r="AA181" s="71">
        <v>7481</v>
      </c>
      <c r="AB181" s="71">
        <v>29426</v>
      </c>
      <c r="AC181" s="71">
        <v>0</v>
      </c>
      <c r="AD181" s="71">
        <v>2.3478534017121642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1847</v>
      </c>
      <c r="B182" s="70">
        <v>295</v>
      </c>
      <c r="C182" s="70">
        <v>6</v>
      </c>
      <c r="D182" s="70">
        <v>18</v>
      </c>
      <c r="E182" s="70">
        <v>2009</v>
      </c>
      <c r="F182" s="70" t="s">
        <v>176</v>
      </c>
      <c r="G182" s="70" t="s">
        <v>1841</v>
      </c>
      <c r="H182" s="70" t="s">
        <v>1842</v>
      </c>
      <c r="I182" s="148"/>
      <c r="J182" s="71">
        <v>67.28387161337389</v>
      </c>
      <c r="K182" s="71">
        <v>1.7148797672075931</v>
      </c>
      <c r="L182" s="71">
        <v>14.86163011003452</v>
      </c>
      <c r="M182" s="71">
        <v>32.344688315024378</v>
      </c>
      <c r="N182" s="71">
        <v>29.825357199759871</v>
      </c>
      <c r="O182" s="71">
        <v>29.713697863562832</v>
      </c>
      <c r="P182" s="71">
        <v>36.78148627063954</v>
      </c>
      <c r="Q182" s="71">
        <v>1.69954288816979</v>
      </c>
      <c r="R182" s="71">
        <v>0</v>
      </c>
      <c r="S182" s="71">
        <v>2.5285872998536241</v>
      </c>
      <c r="T182" s="72"/>
      <c r="U182" s="71">
        <v>1655224</v>
      </c>
      <c r="V182" s="71">
        <v>552</v>
      </c>
      <c r="W182" s="71">
        <v>261</v>
      </c>
      <c r="X182" s="71">
        <v>7473</v>
      </c>
      <c r="Y182" s="71">
        <v>11994</v>
      </c>
      <c r="Z182" s="71">
        <v>15021</v>
      </c>
      <c r="AA182" s="71">
        <v>7403</v>
      </c>
      <c r="AB182" s="71">
        <v>29153</v>
      </c>
      <c r="AC182" s="71">
        <v>0</v>
      </c>
      <c r="AD182" s="71">
        <v>2.5285872998536241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15.342000000000001</v>
      </c>
      <c r="BK182" s="71">
        <v>0</v>
      </c>
      <c r="BL182" s="71">
        <v>0</v>
      </c>
      <c r="BM182" s="71">
        <v>0</v>
      </c>
      <c r="BN182" s="72"/>
      <c r="BO182" s="71">
        <v>0</v>
      </c>
      <c r="BP182" s="71">
        <v>0</v>
      </c>
      <c r="BQ182" s="71">
        <v>2</v>
      </c>
      <c r="BR182" s="71">
        <v>0</v>
      </c>
      <c r="BS182" s="71">
        <v>0</v>
      </c>
      <c r="BT182" s="71">
        <v>0</v>
      </c>
      <c r="BU182"/>
      <c r="BV182" s="70">
        <v>15.342000000000001</v>
      </c>
      <c r="BW182" s="70">
        <v>0</v>
      </c>
      <c r="BX182" s="70">
        <v>0</v>
      </c>
      <c r="BY182" s="70">
        <v>0</v>
      </c>
      <c r="BZ182" s="70">
        <v>0</v>
      </c>
      <c r="CA182" s="70">
        <v>0</v>
      </c>
      <c r="CB182" s="70">
        <v>0</v>
      </c>
      <c r="CC182" s="70">
        <v>0</v>
      </c>
      <c r="CD182" s="70">
        <v>0</v>
      </c>
    </row>
    <row r="183" spans="1:82">
      <c r="A183" s="70" t="s">
        <v>1848</v>
      </c>
      <c r="B183" s="70">
        <v>296</v>
      </c>
      <c r="C183" s="70">
        <v>7</v>
      </c>
      <c r="D183" s="70">
        <v>18</v>
      </c>
      <c r="E183" s="70">
        <v>2010</v>
      </c>
      <c r="F183" s="70" t="s">
        <v>177</v>
      </c>
      <c r="G183" s="70" t="s">
        <v>1841</v>
      </c>
      <c r="H183" s="70" t="s">
        <v>1842</v>
      </c>
      <c r="I183" s="148"/>
      <c r="J183" s="71">
        <v>59.926186225774487</v>
      </c>
      <c r="K183" s="71">
        <v>1.4048598392473299</v>
      </c>
      <c r="L183" s="71">
        <v>13.21754415772841</v>
      </c>
      <c r="M183" s="71">
        <v>30.099140949078489</v>
      </c>
      <c r="N183" s="71">
        <v>28.831257343087621</v>
      </c>
      <c r="O183" s="71">
        <v>29.832232153771539</v>
      </c>
      <c r="P183" s="71">
        <v>36.877694521498213</v>
      </c>
      <c r="Q183" s="71">
        <v>1.7632349184385001</v>
      </c>
      <c r="R183" s="71">
        <v>0</v>
      </c>
      <c r="S183" s="71">
        <v>1.8856510954104271</v>
      </c>
      <c r="T183" s="72"/>
      <c r="U183" s="71">
        <v>1602633</v>
      </c>
      <c r="V183" s="71">
        <v>552</v>
      </c>
      <c r="W183" s="71">
        <v>261</v>
      </c>
      <c r="X183" s="71">
        <v>7473</v>
      </c>
      <c r="Y183" s="71">
        <v>12034</v>
      </c>
      <c r="Z183" s="71">
        <v>15151</v>
      </c>
      <c r="AA183" s="71">
        <v>7237</v>
      </c>
      <c r="AB183" s="71">
        <v>28982</v>
      </c>
      <c r="AC183" s="71">
        <v>0</v>
      </c>
      <c r="AD183" s="71">
        <v>1.8856510954104271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10.4</v>
      </c>
      <c r="BK183" s="71">
        <v>0</v>
      </c>
      <c r="BL183" s="71">
        <v>0</v>
      </c>
      <c r="BM183" s="71">
        <v>0</v>
      </c>
      <c r="BN183" s="72"/>
      <c r="BO183" s="71">
        <v>0</v>
      </c>
      <c r="BP183" s="71">
        <v>0</v>
      </c>
      <c r="BQ183" s="71">
        <v>1</v>
      </c>
      <c r="BR183" s="71">
        <v>0</v>
      </c>
      <c r="BS183" s="71">
        <v>0</v>
      </c>
      <c r="BT183" s="71">
        <v>0</v>
      </c>
      <c r="BU183"/>
      <c r="BV183" s="70">
        <v>10.4</v>
      </c>
      <c r="BW183" s="70">
        <v>0</v>
      </c>
      <c r="BX183" s="70">
        <v>0</v>
      </c>
      <c r="BY183" s="70">
        <v>0</v>
      </c>
      <c r="BZ183" s="70">
        <v>0</v>
      </c>
      <c r="CA183" s="70">
        <v>0</v>
      </c>
      <c r="CB183" s="70">
        <v>0</v>
      </c>
      <c r="CC183" s="70">
        <v>0</v>
      </c>
      <c r="CD183" s="70">
        <v>0</v>
      </c>
    </row>
    <row r="184" spans="1:82">
      <c r="A184" s="70" t="s">
        <v>1849</v>
      </c>
      <c r="B184" s="70">
        <v>297</v>
      </c>
      <c r="C184" s="70">
        <v>8</v>
      </c>
      <c r="D184" s="70">
        <v>18</v>
      </c>
      <c r="E184" s="70">
        <v>2011</v>
      </c>
      <c r="F184" s="70" t="s">
        <v>178</v>
      </c>
      <c r="G184" s="70" t="s">
        <v>1841</v>
      </c>
      <c r="H184" s="70" t="s">
        <v>1842</v>
      </c>
      <c r="I184" s="148"/>
      <c r="J184" s="71">
        <v>71.047994661550959</v>
      </c>
      <c r="K184" s="71">
        <v>2.0458890848379498</v>
      </c>
      <c r="L184" s="71">
        <v>12.726778875275951</v>
      </c>
      <c r="M184" s="71">
        <v>42.208640379308783</v>
      </c>
      <c r="N184" s="71">
        <v>39.314294603639333</v>
      </c>
      <c r="O184" s="71">
        <v>29.544790591816597</v>
      </c>
      <c r="P184" s="71">
        <v>35.143946856648022</v>
      </c>
      <c r="Q184" s="71">
        <v>2.0215900432376102</v>
      </c>
      <c r="R184" s="71">
        <v>0</v>
      </c>
      <c r="S184" s="71">
        <v>2.320665005423479</v>
      </c>
      <c r="T184" s="72"/>
      <c r="U184" s="71">
        <v>1792702</v>
      </c>
      <c r="V184" s="71">
        <v>552</v>
      </c>
      <c r="W184" s="71">
        <v>261</v>
      </c>
      <c r="X184" s="71">
        <v>7473</v>
      </c>
      <c r="Y184" s="71">
        <v>12078</v>
      </c>
      <c r="Z184" s="71">
        <v>15331</v>
      </c>
      <c r="AA184" s="71">
        <v>7102</v>
      </c>
      <c r="AB184" s="71">
        <v>28807</v>
      </c>
      <c r="AC184" s="71">
        <v>0</v>
      </c>
      <c r="AD184" s="71">
        <v>2.320665005423479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14.145</v>
      </c>
      <c r="BK184" s="71">
        <v>0</v>
      </c>
      <c r="BL184" s="71">
        <v>0</v>
      </c>
      <c r="BM184" s="71">
        <v>0</v>
      </c>
      <c r="BN184" s="72"/>
      <c r="BO184" s="71">
        <v>0</v>
      </c>
      <c r="BP184" s="71">
        <v>0</v>
      </c>
      <c r="BQ184" s="71">
        <v>2</v>
      </c>
      <c r="BR184" s="71">
        <v>0</v>
      </c>
      <c r="BS184" s="71">
        <v>0</v>
      </c>
      <c r="BT184" s="71">
        <v>0</v>
      </c>
      <c r="BU184"/>
      <c r="BV184" s="70">
        <v>14.145</v>
      </c>
      <c r="BW184" s="70">
        <v>0</v>
      </c>
      <c r="BX184" s="70">
        <v>0</v>
      </c>
      <c r="BY184" s="70">
        <v>0</v>
      </c>
      <c r="BZ184" s="70">
        <v>0</v>
      </c>
      <c r="CA184" s="70">
        <v>0</v>
      </c>
      <c r="CB184" s="70">
        <v>0</v>
      </c>
      <c r="CC184" s="70">
        <v>0</v>
      </c>
      <c r="CD184" s="70">
        <v>0</v>
      </c>
    </row>
    <row r="185" spans="1:82">
      <c r="A185" s="70" t="s">
        <v>1850</v>
      </c>
      <c r="B185" s="70">
        <v>298</v>
      </c>
      <c r="C185" s="70">
        <v>9</v>
      </c>
      <c r="D185" s="70">
        <v>18</v>
      </c>
      <c r="E185" s="70">
        <v>2012</v>
      </c>
      <c r="F185" s="70" t="s">
        <v>179</v>
      </c>
      <c r="G185" s="70" t="s">
        <v>1841</v>
      </c>
      <c r="H185" s="70" t="s">
        <v>1842</v>
      </c>
      <c r="I185" s="148"/>
      <c r="J185" s="71">
        <v>76.879415221185724</v>
      </c>
      <c r="K185" s="71">
        <v>2.470472288417318</v>
      </c>
      <c r="L185" s="71">
        <v>12.44326752381364</v>
      </c>
      <c r="M185" s="71">
        <v>43.102628024854752</v>
      </c>
      <c r="N185" s="71">
        <v>48.866816973686063</v>
      </c>
      <c r="O185" s="71">
        <v>29.771169124557648</v>
      </c>
      <c r="P185" s="71">
        <v>34.647172811839646</v>
      </c>
      <c r="Q185" s="71">
        <v>2.17834655874048</v>
      </c>
      <c r="R185" s="71">
        <v>0</v>
      </c>
      <c r="S185" s="71">
        <v>2.276420506043253</v>
      </c>
      <c r="T185" s="72"/>
      <c r="U185" s="71">
        <v>1880333</v>
      </c>
      <c r="V185" s="71">
        <v>552</v>
      </c>
      <c r="W185" s="71">
        <v>261</v>
      </c>
      <c r="X185" s="71">
        <v>7473</v>
      </c>
      <c r="Y185" s="71">
        <v>12150</v>
      </c>
      <c r="Z185" s="71">
        <v>15571</v>
      </c>
      <c r="AA185" s="71">
        <v>6962</v>
      </c>
      <c r="AB185" s="71">
        <v>28570</v>
      </c>
      <c r="AC185" s="71">
        <v>0</v>
      </c>
      <c r="AD185" s="71">
        <v>2.276420506043253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17.2</v>
      </c>
      <c r="BK185" s="71">
        <v>0</v>
      </c>
      <c r="BL185" s="71">
        <v>0</v>
      </c>
      <c r="BM185" s="71">
        <v>0</v>
      </c>
      <c r="BN185" s="72"/>
      <c r="BO185" s="71">
        <v>0</v>
      </c>
      <c r="BP185" s="71">
        <v>0</v>
      </c>
      <c r="BQ185" s="71">
        <v>2</v>
      </c>
      <c r="BR185" s="71">
        <v>0</v>
      </c>
      <c r="BS185" s="71">
        <v>0</v>
      </c>
      <c r="BT185" s="71">
        <v>0</v>
      </c>
      <c r="BU185"/>
      <c r="BV185" s="70">
        <v>17.2</v>
      </c>
      <c r="BW185" s="70">
        <v>0</v>
      </c>
      <c r="BX185" s="70">
        <v>0</v>
      </c>
      <c r="BY185" s="70">
        <v>0</v>
      </c>
      <c r="BZ185" s="70">
        <v>0</v>
      </c>
      <c r="CA185" s="70">
        <v>0</v>
      </c>
      <c r="CB185" s="70">
        <v>0</v>
      </c>
      <c r="CC185" s="70">
        <v>0</v>
      </c>
      <c r="CD185" s="70">
        <v>0</v>
      </c>
    </row>
    <row r="186" spans="1:82">
      <c r="A186" s="70" t="s">
        <v>1851</v>
      </c>
      <c r="B186" s="70">
        <v>299</v>
      </c>
      <c r="C186" s="70">
        <v>10</v>
      </c>
      <c r="D186" s="70">
        <v>18</v>
      </c>
      <c r="E186" s="70">
        <v>2013</v>
      </c>
      <c r="F186" s="70" t="s">
        <v>180</v>
      </c>
      <c r="G186" s="70" t="s">
        <v>1841</v>
      </c>
      <c r="H186" s="70" t="s">
        <v>1842</v>
      </c>
      <c r="I186" s="148"/>
      <c r="J186" s="71">
        <v>70.00622960635296</v>
      </c>
      <c r="K186" s="71">
        <v>2.4885091025898638</v>
      </c>
      <c r="L186" s="71">
        <v>12.817735463381529</v>
      </c>
      <c r="M186" s="71">
        <v>44.674799687764981</v>
      </c>
      <c r="N186" s="71">
        <v>50.690267720916943</v>
      </c>
      <c r="O186" s="71">
        <v>29.02952354479477</v>
      </c>
      <c r="P186" s="71">
        <v>34.108344844990697</v>
      </c>
      <c r="Q186" s="71">
        <v>2.21265938219803</v>
      </c>
      <c r="R186" s="71">
        <v>0</v>
      </c>
      <c r="S186" s="71">
        <v>3.6710741229706931</v>
      </c>
      <c r="T186" s="72"/>
      <c r="U186" s="71">
        <v>1816348</v>
      </c>
      <c r="V186" s="71">
        <v>552</v>
      </c>
      <c r="W186" s="71">
        <v>261</v>
      </c>
      <c r="X186" s="71">
        <v>7473</v>
      </c>
      <c r="Y186" s="71">
        <v>12330</v>
      </c>
      <c r="Z186" s="71">
        <v>15861</v>
      </c>
      <c r="AA186" s="71">
        <v>6828</v>
      </c>
      <c r="AB186" s="71">
        <v>28604</v>
      </c>
      <c r="AC186" s="71">
        <v>0</v>
      </c>
      <c r="AD186" s="71">
        <v>3.6710741229706931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24.113</v>
      </c>
      <c r="BK186" s="71">
        <v>0</v>
      </c>
      <c r="BL186" s="71">
        <v>0</v>
      </c>
      <c r="BM186" s="71">
        <v>0</v>
      </c>
      <c r="BN186" s="72"/>
      <c r="BO186" s="71">
        <v>0</v>
      </c>
      <c r="BP186" s="71">
        <v>0</v>
      </c>
      <c r="BQ186" s="71">
        <v>3</v>
      </c>
      <c r="BR186" s="71">
        <v>0</v>
      </c>
      <c r="BS186" s="71">
        <v>0</v>
      </c>
      <c r="BT186" s="71">
        <v>0</v>
      </c>
      <c r="BU186"/>
      <c r="BV186" s="70">
        <v>24.113</v>
      </c>
      <c r="BW186" s="70">
        <v>0</v>
      </c>
      <c r="BX186" s="70">
        <v>0</v>
      </c>
      <c r="BY186" s="70">
        <v>0</v>
      </c>
      <c r="BZ186" s="70">
        <v>0</v>
      </c>
      <c r="CA186" s="70">
        <v>0</v>
      </c>
      <c r="CB186" s="70">
        <v>0</v>
      </c>
      <c r="CC186" s="70">
        <v>0</v>
      </c>
      <c r="CD186" s="70">
        <v>0</v>
      </c>
    </row>
    <row r="187" spans="1:82">
      <c r="A187" s="70" t="s">
        <v>1852</v>
      </c>
      <c r="B187" s="70">
        <v>300</v>
      </c>
      <c r="C187" s="70">
        <v>11</v>
      </c>
      <c r="D187" s="70">
        <v>18</v>
      </c>
      <c r="E187" s="70">
        <v>2014</v>
      </c>
      <c r="F187" s="70" t="s">
        <v>181</v>
      </c>
      <c r="G187" s="70" t="s">
        <v>1841</v>
      </c>
      <c r="H187" s="70" t="s">
        <v>1842</v>
      </c>
      <c r="I187" s="148"/>
      <c r="J187" s="71">
        <v>72.495440113927117</v>
      </c>
      <c r="K187" s="71">
        <v>2.0390031312752139</v>
      </c>
      <c r="L187" s="71">
        <v>16.464226548493698</v>
      </c>
      <c r="M187" s="71">
        <v>51.892553783220627</v>
      </c>
      <c r="N187" s="71">
        <v>50.517121510743948</v>
      </c>
      <c r="O187" s="71">
        <v>27.691167243774476</v>
      </c>
      <c r="P187" s="71">
        <v>33.693117983244321</v>
      </c>
      <c r="Q187" s="71">
        <v>2.10265353014197</v>
      </c>
      <c r="R187" s="71">
        <v>0</v>
      </c>
      <c r="S187" s="71">
        <v>2.842585475676946</v>
      </c>
      <c r="T187" s="72"/>
      <c r="U187" s="71">
        <v>2027968</v>
      </c>
      <c r="V187" s="71">
        <v>514</v>
      </c>
      <c r="W187" s="71">
        <v>307</v>
      </c>
      <c r="X187" s="71">
        <v>8863</v>
      </c>
      <c r="Y187" s="71">
        <v>12320</v>
      </c>
      <c r="Z187" s="71">
        <v>15935</v>
      </c>
      <c r="AA187" s="71">
        <v>6710</v>
      </c>
      <c r="AB187" s="71">
        <v>28331</v>
      </c>
      <c r="AC187" s="71">
        <v>0</v>
      </c>
      <c r="AD187" s="71">
        <v>2.842585475676946</v>
      </c>
      <c r="AE187" s="72"/>
      <c r="AF187" s="71"/>
      <c r="AG187" s="71"/>
      <c r="AH187" s="71"/>
      <c r="AI187" s="71"/>
      <c r="AJ187" s="71"/>
      <c r="AK187" s="71"/>
      <c r="AL187" s="71"/>
      <c r="AM187" s="71"/>
      <c r="AN187" s="71"/>
      <c r="AO187" s="71"/>
      <c r="AP187" s="71"/>
      <c r="AQ187" s="72"/>
      <c r="AR187" s="71">
        <v>688</v>
      </c>
      <c r="AS187" s="71">
        <v>105</v>
      </c>
      <c r="AT187" s="71">
        <v>0</v>
      </c>
      <c r="AU187" s="71">
        <v>0</v>
      </c>
      <c r="AV187" s="71">
        <v>0</v>
      </c>
      <c r="AW187" s="71">
        <v>0</v>
      </c>
      <c r="AX187" s="71"/>
      <c r="AY187" s="72"/>
      <c r="AZ187" s="71">
        <v>3077.1289999999999</v>
      </c>
      <c r="BA187" s="71">
        <v>9437.5030000000006</v>
      </c>
      <c r="BB187" s="71">
        <v>0</v>
      </c>
      <c r="BC187" s="71">
        <v>0</v>
      </c>
      <c r="BD187" s="71">
        <v>0</v>
      </c>
      <c r="BE187" s="71">
        <v>0</v>
      </c>
      <c r="BF187" s="71"/>
      <c r="BG187" s="72"/>
      <c r="BH187" s="71">
        <v>0</v>
      </c>
      <c r="BI187" s="71">
        <v>0</v>
      </c>
      <c r="BJ187" s="71">
        <v>23.291</v>
      </c>
      <c r="BK187" s="71">
        <v>0</v>
      </c>
      <c r="BL187" s="71">
        <v>0</v>
      </c>
      <c r="BM187" s="71">
        <v>0</v>
      </c>
      <c r="BN187" s="72"/>
      <c r="BO187" s="71">
        <v>0</v>
      </c>
      <c r="BP187" s="71">
        <v>0</v>
      </c>
      <c r="BQ187" s="71">
        <v>3</v>
      </c>
      <c r="BR187" s="71">
        <v>0</v>
      </c>
      <c r="BS187" s="71">
        <v>0</v>
      </c>
      <c r="BT187" s="71">
        <v>0</v>
      </c>
      <c r="BU187"/>
      <c r="BV187" s="70">
        <v>23.291</v>
      </c>
      <c r="BW187" s="70">
        <v>0</v>
      </c>
      <c r="BX187" s="70">
        <v>0</v>
      </c>
      <c r="BY187" s="70">
        <v>0</v>
      </c>
      <c r="BZ187" s="70">
        <v>0</v>
      </c>
      <c r="CA187" s="70">
        <v>0</v>
      </c>
      <c r="CB187" s="70">
        <v>0</v>
      </c>
      <c r="CC187" s="70">
        <v>0</v>
      </c>
      <c r="CD187" s="70">
        <v>0</v>
      </c>
    </row>
    <row r="188" spans="1:82">
      <c r="A188" s="70" t="s">
        <v>1853</v>
      </c>
      <c r="B188" s="70">
        <v>301</v>
      </c>
      <c r="C188" s="70">
        <v>12</v>
      </c>
      <c r="D188" s="70">
        <v>18</v>
      </c>
      <c r="E188" s="70">
        <v>2015</v>
      </c>
      <c r="F188" s="70" t="s">
        <v>182</v>
      </c>
      <c r="G188" s="70" t="s">
        <v>1841</v>
      </c>
      <c r="H188" s="70" t="s">
        <v>1842</v>
      </c>
      <c r="I188" s="148"/>
      <c r="J188" s="71">
        <v>72.957945107941384</v>
      </c>
      <c r="K188" s="71">
        <v>2.2635691833775291</v>
      </c>
      <c r="L188" s="71">
        <v>19.619394924964631</v>
      </c>
      <c r="M188" s="71">
        <v>49.619342709668388</v>
      </c>
      <c r="N188" s="71">
        <v>42.927680906416732</v>
      </c>
      <c r="O188" s="71">
        <v>27.666455889223464</v>
      </c>
      <c r="P188" s="71">
        <v>33.116701971109443</v>
      </c>
      <c r="Q188" s="71">
        <v>2.0388910032569298</v>
      </c>
      <c r="R188" s="71">
        <v>0</v>
      </c>
      <c r="S188" s="71">
        <v>3.460324202833494</v>
      </c>
      <c r="T188" s="72"/>
      <c r="U188" s="71">
        <v>2107010</v>
      </c>
      <c r="V188" s="71">
        <v>514</v>
      </c>
      <c r="W188" s="71">
        <v>307</v>
      </c>
      <c r="X188" s="71">
        <v>8863</v>
      </c>
      <c r="Y188" s="71">
        <v>12385</v>
      </c>
      <c r="Z188" s="71">
        <v>16074</v>
      </c>
      <c r="AA188" s="71">
        <v>6590</v>
      </c>
      <c r="AB188" s="71">
        <v>28063</v>
      </c>
      <c r="AC188" s="71">
        <v>0</v>
      </c>
      <c r="AD188" s="71">
        <v>3.460324202833494</v>
      </c>
      <c r="AE188" s="72"/>
      <c r="AF188" s="71">
        <v>23925941.81132032</v>
      </c>
      <c r="AG188" s="71">
        <v>1797061.5131444179</v>
      </c>
      <c r="AH188" s="71">
        <v>2404747.7100447188</v>
      </c>
      <c r="AI188" s="71">
        <v>55045161.29219348</v>
      </c>
      <c r="AJ188" s="71">
        <v>60969600.621948697</v>
      </c>
      <c r="AK188" s="71">
        <v>0</v>
      </c>
      <c r="AL188" s="71">
        <v>0</v>
      </c>
      <c r="AM188" s="71">
        <v>3845916.4301425279</v>
      </c>
      <c r="AN188" s="71">
        <v>0</v>
      </c>
      <c r="AO188" s="71">
        <v>0</v>
      </c>
      <c r="AP188" s="71">
        <v>147988429.37879416</v>
      </c>
      <c r="AQ188" s="72"/>
      <c r="AR188" s="71">
        <v>736</v>
      </c>
      <c r="AS188" s="71">
        <v>133</v>
      </c>
      <c r="AT188" s="71">
        <v>0</v>
      </c>
      <c r="AU188" s="71">
        <v>0</v>
      </c>
      <c r="AV188" s="71">
        <v>0</v>
      </c>
      <c r="AW188" s="71">
        <v>0</v>
      </c>
      <c r="AX188" s="71"/>
      <c r="AY188" s="72"/>
      <c r="AZ188" s="71">
        <v>3354.989</v>
      </c>
      <c r="BA188" s="71">
        <v>13682.303</v>
      </c>
      <c r="BB188" s="71">
        <v>0</v>
      </c>
      <c r="BC188" s="71">
        <v>0</v>
      </c>
      <c r="BD188" s="71">
        <v>0</v>
      </c>
      <c r="BE188" s="71">
        <v>0</v>
      </c>
      <c r="BF188" s="71"/>
      <c r="BG188" s="72"/>
      <c r="BH188" s="71">
        <v>0</v>
      </c>
      <c r="BI188" s="71">
        <v>0</v>
      </c>
      <c r="BJ188" s="71">
        <v>22.809000000000001</v>
      </c>
      <c r="BK188" s="71">
        <v>0</v>
      </c>
      <c r="BL188" s="71">
        <v>0</v>
      </c>
      <c r="BM188" s="71">
        <v>0</v>
      </c>
      <c r="BN188" s="72"/>
      <c r="BO188" s="71">
        <v>0</v>
      </c>
      <c r="BP188" s="71">
        <v>0</v>
      </c>
      <c r="BQ188" s="71">
        <v>3</v>
      </c>
      <c r="BR188" s="71">
        <v>0</v>
      </c>
      <c r="BS188" s="71">
        <v>0</v>
      </c>
      <c r="BT188" s="71">
        <v>0</v>
      </c>
      <c r="BU188"/>
      <c r="BV188" s="70">
        <v>22.809000000000001</v>
      </c>
      <c r="BW188" s="70">
        <v>0</v>
      </c>
      <c r="BX188" s="70">
        <v>0</v>
      </c>
      <c r="BY188" s="70">
        <v>0</v>
      </c>
      <c r="BZ188" s="70">
        <v>0</v>
      </c>
      <c r="CA188" s="70">
        <v>0</v>
      </c>
      <c r="CB188" s="70">
        <v>0</v>
      </c>
      <c r="CC188" s="70">
        <v>0</v>
      </c>
      <c r="CD188" s="70">
        <v>0</v>
      </c>
    </row>
    <row r="189" spans="1:82">
      <c r="A189" s="70" t="s">
        <v>1854</v>
      </c>
      <c r="B189" s="70">
        <v>302</v>
      </c>
      <c r="C189" s="70">
        <v>13</v>
      </c>
      <c r="D189" s="70">
        <v>18</v>
      </c>
      <c r="E189" s="70">
        <v>2016</v>
      </c>
      <c r="F189" s="70" t="s">
        <v>155</v>
      </c>
      <c r="G189" s="70" t="s">
        <v>1841</v>
      </c>
      <c r="H189" s="70" t="s">
        <v>1842</v>
      </c>
      <c r="I189" s="148"/>
      <c r="J189" s="71">
        <v>73.897388538251192</v>
      </c>
      <c r="K189" s="71">
        <v>1.9463330231437421</v>
      </c>
      <c r="L189" s="71">
        <v>18.828193280849689</v>
      </c>
      <c r="M189" s="71">
        <v>36.110373592482532</v>
      </c>
      <c r="N189" s="71">
        <v>31.876236618202789</v>
      </c>
      <c r="O189" s="71">
        <v>27.464811848160458</v>
      </c>
      <c r="P189" s="71">
        <v>31.795476336493341</v>
      </c>
      <c r="Q189" s="71">
        <v>1.9637822703498631</v>
      </c>
      <c r="R189" s="71">
        <v>0</v>
      </c>
      <c r="S189" s="71">
        <v>3.0501029865816411</v>
      </c>
      <c r="T189" s="72"/>
      <c r="U189" s="71">
        <v>2257617</v>
      </c>
      <c r="V189" s="71">
        <v>514</v>
      </c>
      <c r="W189" s="71">
        <v>307</v>
      </c>
      <c r="X189" s="71">
        <v>8863</v>
      </c>
      <c r="Y189" s="71">
        <v>12446</v>
      </c>
      <c r="Z189" s="71">
        <v>16153</v>
      </c>
      <c r="AA189" s="71">
        <v>6544</v>
      </c>
      <c r="AB189" s="71">
        <v>27803</v>
      </c>
      <c r="AC189" s="71">
        <v>0</v>
      </c>
      <c r="AD189" s="71">
        <v>3.0501029865816411</v>
      </c>
      <c r="AE189" s="72"/>
      <c r="AF189" s="71">
        <v>26908218.041629329</v>
      </c>
      <c r="AG189" s="71">
        <v>1767796.2395945301</v>
      </c>
      <c r="AH189" s="71">
        <v>2073829.394764811</v>
      </c>
      <c r="AI189" s="71">
        <v>51941233.238601811</v>
      </c>
      <c r="AJ189" s="71">
        <v>56735091.832885817</v>
      </c>
      <c r="AK189" s="71">
        <v>0</v>
      </c>
      <c r="AL189" s="71">
        <v>0</v>
      </c>
      <c r="AM189" s="71">
        <v>3813244.7380124051</v>
      </c>
      <c r="AN189" s="71">
        <v>0</v>
      </c>
      <c r="AO189" s="71">
        <v>0</v>
      </c>
      <c r="AP189" s="71">
        <v>143239413.48548868</v>
      </c>
      <c r="AQ189" s="72"/>
      <c r="AR189" s="71">
        <v>787</v>
      </c>
      <c r="AS189" s="71">
        <v>162</v>
      </c>
      <c r="AT189" s="71">
        <v>0</v>
      </c>
      <c r="AU189" s="71">
        <v>0</v>
      </c>
      <c r="AV189" s="71">
        <v>0</v>
      </c>
      <c r="AW189" s="71">
        <v>0</v>
      </c>
      <c r="AX189" s="71"/>
      <c r="AY189" s="72"/>
      <c r="AZ189" s="71">
        <v>3636.7890000000002</v>
      </c>
      <c r="BA189" s="71">
        <v>20917.402999999998</v>
      </c>
      <c r="BB189" s="71">
        <v>0</v>
      </c>
      <c r="BC189" s="71">
        <v>0</v>
      </c>
      <c r="BD189" s="71">
        <v>0</v>
      </c>
      <c r="BE189" s="71">
        <v>0</v>
      </c>
      <c r="BF189" s="71"/>
      <c r="BG189" s="72"/>
      <c r="BH189" s="71">
        <v>0</v>
      </c>
      <c r="BI189" s="71">
        <v>0</v>
      </c>
      <c r="BJ189" s="71">
        <v>21.68</v>
      </c>
      <c r="BK189" s="71">
        <v>0</v>
      </c>
      <c r="BL189" s="71">
        <v>0</v>
      </c>
      <c r="BM189" s="71">
        <v>0</v>
      </c>
      <c r="BN189" s="72"/>
      <c r="BO189" s="71">
        <v>0</v>
      </c>
      <c r="BP189" s="71">
        <v>0</v>
      </c>
      <c r="BQ189" s="71">
        <v>3</v>
      </c>
      <c r="BR189" s="71">
        <v>0</v>
      </c>
      <c r="BS189" s="71">
        <v>0</v>
      </c>
      <c r="BT189" s="71">
        <v>0</v>
      </c>
      <c r="BU189"/>
      <c r="BV189" s="70">
        <v>21.68</v>
      </c>
      <c r="BW189" s="70">
        <v>0</v>
      </c>
      <c r="BX189" s="70">
        <v>0</v>
      </c>
      <c r="BY189" s="70">
        <v>0</v>
      </c>
      <c r="BZ189" s="70">
        <v>0</v>
      </c>
      <c r="CA189" s="70">
        <v>0</v>
      </c>
      <c r="CB189" s="70">
        <v>0</v>
      </c>
      <c r="CC189" s="70">
        <v>0</v>
      </c>
      <c r="CD189" s="70">
        <v>0</v>
      </c>
    </row>
    <row r="190" spans="1:82">
      <c r="A190" s="70" t="s">
        <v>1855</v>
      </c>
      <c r="B190" s="70">
        <v>303</v>
      </c>
      <c r="C190" s="70">
        <v>14</v>
      </c>
      <c r="D190" s="70">
        <v>18</v>
      </c>
      <c r="E190" s="70">
        <v>2017</v>
      </c>
      <c r="F190" s="70" t="s">
        <v>156</v>
      </c>
      <c r="G190" s="70" t="s">
        <v>1841</v>
      </c>
      <c r="H190" s="70" t="s">
        <v>1842</v>
      </c>
      <c r="I190" s="148"/>
      <c r="J190" s="71">
        <v>74.200604042320123</v>
      </c>
      <c r="K190" s="71">
        <v>2.0318388196930006</v>
      </c>
      <c r="L190" s="71">
        <v>17.872512415046955</v>
      </c>
      <c r="M190" s="71">
        <v>34.408055650581929</v>
      </c>
      <c r="N190" s="71">
        <v>39.015171663310994</v>
      </c>
      <c r="O190" s="71">
        <v>27.152127866754398</v>
      </c>
      <c r="P190" s="71">
        <v>30.932635065469384</v>
      </c>
      <c r="Q190" s="71">
        <v>1.8777790141361099</v>
      </c>
      <c r="R190" s="71">
        <v>0</v>
      </c>
      <c r="S190" s="71">
        <v>2.865791779191901</v>
      </c>
      <c r="T190" s="72"/>
      <c r="U190" s="71">
        <v>2335232</v>
      </c>
      <c r="V190" s="71">
        <v>514</v>
      </c>
      <c r="W190" s="71">
        <v>307</v>
      </c>
      <c r="X190" s="71">
        <v>8863</v>
      </c>
      <c r="Y190" s="71">
        <v>12471</v>
      </c>
      <c r="Z190" s="71">
        <v>16234</v>
      </c>
      <c r="AA190" s="71">
        <v>6407</v>
      </c>
      <c r="AB190" s="71">
        <v>27492</v>
      </c>
      <c r="AC190" s="71">
        <v>0</v>
      </c>
      <c r="AD190" s="71">
        <v>2.865791779191901</v>
      </c>
      <c r="AE190" s="72"/>
      <c r="AF190" s="71">
        <v>27773061.694228649</v>
      </c>
      <c r="AG190" s="71">
        <v>1804302.522278812</v>
      </c>
      <c r="AH190" s="71">
        <v>2553449.118027464</v>
      </c>
      <c r="AI190" s="71">
        <v>50800910.242349342</v>
      </c>
      <c r="AJ190" s="71">
        <v>61143076.666897468</v>
      </c>
      <c r="AK190" s="71">
        <v>0</v>
      </c>
      <c r="AL190" s="71">
        <v>0</v>
      </c>
      <c r="AM190" s="71">
        <v>3776490.3247668971</v>
      </c>
      <c r="AN190" s="71">
        <v>0</v>
      </c>
      <c r="AO190" s="71">
        <v>0</v>
      </c>
      <c r="AP190" s="71">
        <v>147851290.56854865</v>
      </c>
      <c r="AQ190" s="72"/>
      <c r="AR190" s="71">
        <v>827</v>
      </c>
      <c r="AS190" s="71">
        <v>172</v>
      </c>
      <c r="AT190" s="71">
        <v>0</v>
      </c>
      <c r="AU190" s="71">
        <v>0</v>
      </c>
      <c r="AV190" s="71">
        <v>0</v>
      </c>
      <c r="AW190" s="71">
        <v>0</v>
      </c>
      <c r="AX190" s="71"/>
      <c r="AY190" s="72"/>
      <c r="AZ190" s="71">
        <v>3843.279</v>
      </c>
      <c r="BA190" s="71">
        <v>21588.303</v>
      </c>
      <c r="BB190" s="71">
        <v>0</v>
      </c>
      <c r="BC190" s="71">
        <v>0</v>
      </c>
      <c r="BD190" s="71">
        <v>0</v>
      </c>
      <c r="BE190" s="71">
        <v>0</v>
      </c>
      <c r="BF190" s="71"/>
      <c r="BG190" s="72"/>
      <c r="BH190" s="71">
        <v>0</v>
      </c>
      <c r="BI190" s="71">
        <v>0</v>
      </c>
      <c r="BJ190" s="71">
        <v>18.86</v>
      </c>
      <c r="BK190" s="71">
        <v>0</v>
      </c>
      <c r="BL190" s="71">
        <v>0</v>
      </c>
      <c r="BM190" s="71">
        <v>0</v>
      </c>
      <c r="BN190" s="72"/>
      <c r="BO190" s="71">
        <v>0</v>
      </c>
      <c r="BP190" s="71">
        <v>0</v>
      </c>
      <c r="BQ190" s="71">
        <v>3</v>
      </c>
      <c r="BR190" s="71">
        <v>0</v>
      </c>
      <c r="BS190" s="71">
        <v>0</v>
      </c>
      <c r="BT190" s="71">
        <v>0</v>
      </c>
      <c r="BU190"/>
      <c r="BV190" s="70">
        <v>18.86</v>
      </c>
      <c r="BW190" s="70">
        <v>0</v>
      </c>
      <c r="BX190" s="70">
        <v>0</v>
      </c>
      <c r="BY190" s="70">
        <v>0</v>
      </c>
      <c r="BZ190" s="70">
        <v>0</v>
      </c>
      <c r="CA190" s="70">
        <v>0</v>
      </c>
      <c r="CB190" s="70">
        <v>0</v>
      </c>
      <c r="CC190" s="70">
        <v>0</v>
      </c>
      <c r="CD190" s="70">
        <v>0</v>
      </c>
    </row>
    <row r="191" spans="1:82">
      <c r="A191" s="70" t="s">
        <v>1856</v>
      </c>
      <c r="B191" s="70">
        <v>304</v>
      </c>
      <c r="C191" s="70">
        <v>15</v>
      </c>
      <c r="D191" s="70">
        <v>18</v>
      </c>
      <c r="E191" s="70">
        <v>2018</v>
      </c>
      <c r="F191" s="70" t="s">
        <v>183</v>
      </c>
      <c r="G191" s="70" t="s">
        <v>1841</v>
      </c>
      <c r="H191" s="70" t="s">
        <v>1842</v>
      </c>
      <c r="I191" s="148"/>
      <c r="J191" s="71">
        <v>80.865916518985543</v>
      </c>
      <c r="K191" s="71">
        <v>2.039217833178498</v>
      </c>
      <c r="L191" s="71">
        <v>15.945635478231864</v>
      </c>
      <c r="M191" s="71">
        <v>33.124409043751868</v>
      </c>
      <c r="N191" s="71">
        <v>29.899272321922911</v>
      </c>
      <c r="O191" s="71">
        <v>26.674821111805649</v>
      </c>
      <c r="P191" s="71">
        <v>30.227993804976027</v>
      </c>
      <c r="Q191" s="71">
        <v>1.7212966729394501</v>
      </c>
      <c r="R191" s="71">
        <v>0</v>
      </c>
      <c r="S191" s="71">
        <v>3.8289275610209366</v>
      </c>
      <c r="T191" s="72"/>
      <c r="U191" s="71">
        <v>2580626</v>
      </c>
      <c r="V191" s="71">
        <v>514</v>
      </c>
      <c r="W191" s="71">
        <v>307</v>
      </c>
      <c r="X191" s="71">
        <v>8863</v>
      </c>
      <c r="Y191" s="71">
        <v>12509</v>
      </c>
      <c r="Z191" s="71">
        <v>16254</v>
      </c>
      <c r="AA191" s="71">
        <v>6324</v>
      </c>
      <c r="AB191" s="71">
        <v>27158</v>
      </c>
      <c r="AC191" s="71">
        <v>0</v>
      </c>
      <c r="AD191" s="71">
        <v>3.828927561020937</v>
      </c>
      <c r="AE191" s="72"/>
      <c r="AF191" s="71">
        <v>30443678.08737677</v>
      </c>
      <c r="AG191" s="71">
        <v>1827400.08373353</v>
      </c>
      <c r="AH191" s="71">
        <v>2310715.506463238</v>
      </c>
      <c r="AI191" s="71">
        <v>47935629.904627733</v>
      </c>
      <c r="AJ191" s="71">
        <v>50254630.387760922</v>
      </c>
      <c r="AK191" s="71">
        <v>0</v>
      </c>
      <c r="AL191" s="71">
        <v>0</v>
      </c>
      <c r="AM191" s="71">
        <v>3738328.86470696</v>
      </c>
      <c r="AN191" s="71">
        <v>0</v>
      </c>
      <c r="AO191" s="71">
        <v>0</v>
      </c>
      <c r="AP191" s="71">
        <v>136510382.83466914</v>
      </c>
      <c r="AQ191" s="72"/>
      <c r="AR191" s="71">
        <v>883</v>
      </c>
      <c r="AS191" s="71">
        <v>181</v>
      </c>
      <c r="AT191" s="71">
        <v>0</v>
      </c>
      <c r="AU191" s="71">
        <v>0</v>
      </c>
      <c r="AV191" s="71">
        <v>0</v>
      </c>
      <c r="AW191" s="71">
        <v>0</v>
      </c>
      <c r="AX191" s="71"/>
      <c r="AY191" s="72"/>
      <c r="AZ191" s="71">
        <v>4165.4389999999994</v>
      </c>
      <c r="BA191" s="71">
        <v>22834.003000000001</v>
      </c>
      <c r="BB191" s="71">
        <v>0</v>
      </c>
      <c r="BC191" s="71">
        <v>0</v>
      </c>
      <c r="BD191" s="71">
        <v>0</v>
      </c>
      <c r="BE191" s="71">
        <v>0</v>
      </c>
      <c r="BF191" s="71"/>
      <c r="BG191" s="72"/>
      <c r="BH191" s="71">
        <v>0</v>
      </c>
      <c r="BI191" s="71">
        <v>0</v>
      </c>
      <c r="BJ191" s="71">
        <v>18.035</v>
      </c>
      <c r="BK191" s="71">
        <v>0</v>
      </c>
      <c r="BL191" s="71">
        <v>0</v>
      </c>
      <c r="BM191" s="71">
        <v>0</v>
      </c>
      <c r="BN191" s="72"/>
      <c r="BO191" s="71">
        <v>0</v>
      </c>
      <c r="BP191" s="71">
        <v>0</v>
      </c>
      <c r="BQ191" s="71">
        <v>3</v>
      </c>
      <c r="BR191" s="71">
        <v>0</v>
      </c>
      <c r="BS191" s="71">
        <v>0</v>
      </c>
      <c r="BT191" s="71">
        <v>0</v>
      </c>
      <c r="BU191"/>
      <c r="BV191" s="70">
        <v>18.035</v>
      </c>
      <c r="BW191" s="70">
        <v>0</v>
      </c>
      <c r="BX191" s="70">
        <v>0</v>
      </c>
      <c r="BY191" s="70">
        <v>0</v>
      </c>
      <c r="BZ191" s="70">
        <v>0</v>
      </c>
      <c r="CA191" s="70">
        <v>0</v>
      </c>
      <c r="CB191" s="70">
        <v>0</v>
      </c>
      <c r="CC191" s="70">
        <v>0</v>
      </c>
      <c r="CD191" s="70">
        <v>0</v>
      </c>
    </row>
    <row r="192" spans="1:82">
      <c r="A192" s="70" t="s">
        <v>1857</v>
      </c>
      <c r="B192" s="70">
        <v>305</v>
      </c>
      <c r="C192" s="70">
        <v>16</v>
      </c>
      <c r="D192" s="70">
        <v>18</v>
      </c>
      <c r="E192" s="70">
        <v>2019</v>
      </c>
      <c r="F192" s="70" t="s">
        <v>158</v>
      </c>
      <c r="G192" s="70" t="s">
        <v>1841</v>
      </c>
      <c r="H192" s="70" t="s">
        <v>1842</v>
      </c>
      <c r="I192" s="148"/>
      <c r="J192" s="71">
        <v>69.917310284932668</v>
      </c>
      <c r="K192" s="71">
        <v>1.5492516893131776</v>
      </c>
      <c r="L192" s="71">
        <v>15.829911052597206</v>
      </c>
      <c r="M192" s="71">
        <v>27.593243318835</v>
      </c>
      <c r="N192" s="71">
        <v>21.594128057481289</v>
      </c>
      <c r="O192" s="71">
        <v>26.040343324952357</v>
      </c>
      <c r="P192" s="71">
        <v>29.988813313008023</v>
      </c>
      <c r="Q192" s="71">
        <v>1.6629669962710201</v>
      </c>
      <c r="R192" s="71">
        <v>0</v>
      </c>
      <c r="S192" s="71">
        <v>3.5759668917998897</v>
      </c>
      <c r="T192" s="72"/>
      <c r="U192" s="71">
        <v>2386346</v>
      </c>
      <c r="V192" s="71">
        <v>514</v>
      </c>
      <c r="W192" s="71">
        <v>307</v>
      </c>
      <c r="X192" s="71">
        <v>8863</v>
      </c>
      <c r="Y192" s="71">
        <v>12607</v>
      </c>
      <c r="Z192" s="71">
        <v>16303</v>
      </c>
      <c r="AA192" s="71">
        <v>6227</v>
      </c>
      <c r="AB192" s="71">
        <v>26948</v>
      </c>
      <c r="AC192" s="71">
        <v>0</v>
      </c>
      <c r="AD192" s="71">
        <v>3.5759668917998901</v>
      </c>
      <c r="AE192" s="72"/>
      <c r="AF192" s="71">
        <v>26043587.471752919</v>
      </c>
      <c r="AG192" s="71">
        <v>1258494.6902161071</v>
      </c>
      <c r="AH192" s="71">
        <v>2562438.0922228149</v>
      </c>
      <c r="AI192" s="71">
        <v>49852070.284452192</v>
      </c>
      <c r="AJ192" s="71">
        <v>43275425.468630537</v>
      </c>
      <c r="AK192" s="71">
        <v>0</v>
      </c>
      <c r="AL192" s="71">
        <v>0</v>
      </c>
      <c r="AM192" s="71">
        <v>3670114.7355646132</v>
      </c>
      <c r="AN192" s="71">
        <v>0</v>
      </c>
      <c r="AO192" s="71">
        <v>0</v>
      </c>
      <c r="AP192" s="71">
        <v>126662130.74283919</v>
      </c>
      <c r="AQ192" s="72"/>
      <c r="AR192" s="71">
        <v>936</v>
      </c>
      <c r="AS192" s="71">
        <v>208</v>
      </c>
      <c r="AT192" s="71">
        <v>0</v>
      </c>
      <c r="AU192" s="71">
        <v>0</v>
      </c>
      <c r="AV192" s="71">
        <v>0</v>
      </c>
      <c r="AW192" s="71">
        <v>0</v>
      </c>
      <c r="AX192" s="71"/>
      <c r="AY192" s="72"/>
      <c r="AZ192" s="71">
        <v>4447.0390000000016</v>
      </c>
      <c r="BA192" s="71">
        <v>23904.803</v>
      </c>
      <c r="BB192" s="71">
        <v>0</v>
      </c>
      <c r="BC192" s="71">
        <v>0</v>
      </c>
      <c r="BD192" s="71">
        <v>0</v>
      </c>
      <c r="BE192" s="71">
        <v>0</v>
      </c>
      <c r="BF192" s="71"/>
      <c r="BG192" s="72"/>
      <c r="BH192" s="71">
        <v>0</v>
      </c>
      <c r="BI192" s="71">
        <v>0</v>
      </c>
      <c r="BJ192" s="71">
        <v>18.78</v>
      </c>
      <c r="BK192" s="71">
        <v>0</v>
      </c>
      <c r="BL192" s="71">
        <v>0</v>
      </c>
      <c r="BM192" s="71">
        <v>0</v>
      </c>
      <c r="BN192" s="72"/>
      <c r="BO192" s="71">
        <v>0</v>
      </c>
      <c r="BP192" s="71">
        <v>0</v>
      </c>
      <c r="BQ192" s="71">
        <v>3</v>
      </c>
      <c r="BR192" s="71">
        <v>0</v>
      </c>
      <c r="BS192" s="71">
        <v>0</v>
      </c>
      <c r="BT192" s="71">
        <v>0</v>
      </c>
      <c r="BU192"/>
      <c r="BV192" s="70">
        <v>18.78</v>
      </c>
      <c r="BW192" s="70">
        <v>0</v>
      </c>
      <c r="BX192" s="70">
        <v>0</v>
      </c>
      <c r="BY192" s="70">
        <v>0</v>
      </c>
      <c r="BZ192" s="70">
        <v>0</v>
      </c>
      <c r="CA192" s="70">
        <v>0</v>
      </c>
      <c r="CB192" s="70">
        <v>0</v>
      </c>
      <c r="CC192" s="70">
        <v>0</v>
      </c>
      <c r="CD192" s="70">
        <v>0</v>
      </c>
    </row>
    <row r="193" spans="1:82">
      <c r="A193" s="70" t="s">
        <v>1858</v>
      </c>
      <c r="B193" s="70">
        <v>306</v>
      </c>
      <c r="C193" s="70">
        <v>17</v>
      </c>
      <c r="D193" s="70">
        <v>18</v>
      </c>
      <c r="E193" s="70">
        <v>2020</v>
      </c>
      <c r="F193" s="70" t="s">
        <v>159</v>
      </c>
      <c r="G193" s="70" t="s">
        <v>1841</v>
      </c>
      <c r="H193" s="70" t="s">
        <v>1842</v>
      </c>
      <c r="I193" s="148"/>
      <c r="J193" s="71">
        <v>65.345008929847225</v>
      </c>
      <c r="K193" s="71">
        <v>2.2015425746821293</v>
      </c>
      <c r="L193" s="71">
        <v>16.706245551416494</v>
      </c>
      <c r="M193" s="71">
        <v>31.270942646814248</v>
      </c>
      <c r="N193" s="71">
        <v>38.593710234653024</v>
      </c>
      <c r="O193" s="71">
        <v>22.96896049092906</v>
      </c>
      <c r="P193" s="71">
        <v>28.110073112926525</v>
      </c>
      <c r="Q193" s="71">
        <v>1.5747230005383499</v>
      </c>
      <c r="R193" s="71">
        <v>0</v>
      </c>
      <c r="S193" s="71">
        <v>3.8420104498195622</v>
      </c>
      <c r="T193" s="72"/>
      <c r="U193" s="71">
        <v>2095388</v>
      </c>
      <c r="V193" s="71">
        <v>539</v>
      </c>
      <c r="W193" s="71">
        <v>283</v>
      </c>
      <c r="X193" s="71">
        <v>7355</v>
      </c>
      <c r="Y193" s="71">
        <v>12605</v>
      </c>
      <c r="Z193" s="71">
        <v>16413</v>
      </c>
      <c r="AA193" s="71">
        <v>6204</v>
      </c>
      <c r="AB193" s="71">
        <v>26708</v>
      </c>
      <c r="AC193" s="71">
        <v>0</v>
      </c>
      <c r="AD193" s="71">
        <v>3.8420104498195622</v>
      </c>
      <c r="AE193" s="72"/>
      <c r="AF193" s="71">
        <v>21901129.170376722</v>
      </c>
      <c r="AG193" s="71">
        <v>1850489.1401413037</v>
      </c>
      <c r="AH193" s="71">
        <v>2870893.4612278743</v>
      </c>
      <c r="AI193" s="71">
        <v>43825930.968073897</v>
      </c>
      <c r="AJ193" s="71">
        <v>59845713.339281201</v>
      </c>
      <c r="AK193" s="71"/>
      <c r="AL193" s="71"/>
      <c r="AM193" s="71">
        <v>3485690.7320689545</v>
      </c>
      <c r="AN193" s="71"/>
      <c r="AO193" s="71"/>
      <c r="AP193" s="71">
        <v>133779846.81116995</v>
      </c>
      <c r="AQ193" s="72"/>
      <c r="AR193" s="71">
        <v>976</v>
      </c>
      <c r="AS193" s="71">
        <v>233</v>
      </c>
      <c r="AT193" s="71">
        <v>0</v>
      </c>
      <c r="AU193" s="71">
        <v>0</v>
      </c>
      <c r="AV193" s="71">
        <v>0</v>
      </c>
      <c r="AW193" s="71">
        <v>0</v>
      </c>
      <c r="AX193" s="71"/>
      <c r="AY193" s="72"/>
      <c r="AZ193" s="71">
        <v>4669.6970000000001</v>
      </c>
      <c r="BA193" s="71">
        <v>24902.503000000019</v>
      </c>
      <c r="BB193" s="71">
        <v>0</v>
      </c>
      <c r="BC193" s="71">
        <v>0</v>
      </c>
      <c r="BD193" s="71">
        <v>0</v>
      </c>
      <c r="BE193" s="71">
        <v>0</v>
      </c>
      <c r="BF193" s="71"/>
      <c r="BG193" s="72"/>
      <c r="BH193" s="71">
        <v>0</v>
      </c>
      <c r="BI193" s="71">
        <v>0</v>
      </c>
      <c r="BJ193" s="71">
        <v>16.521999999999998</v>
      </c>
      <c r="BK193" s="71">
        <v>0</v>
      </c>
      <c r="BL193" s="71">
        <v>0</v>
      </c>
      <c r="BM193" s="71">
        <v>0</v>
      </c>
      <c r="BN193" s="72"/>
      <c r="BO193" s="71">
        <v>0</v>
      </c>
      <c r="BP193" s="71">
        <v>0</v>
      </c>
      <c r="BQ193" s="71">
        <v>3</v>
      </c>
      <c r="BR193" s="71">
        <v>0</v>
      </c>
      <c r="BS193" s="71">
        <v>0</v>
      </c>
      <c r="BT193" s="71">
        <v>0</v>
      </c>
      <c r="BU193"/>
      <c r="BV193" s="70">
        <v>16.521999999999998</v>
      </c>
      <c r="BW193" s="70">
        <v>0</v>
      </c>
      <c r="BX193" s="70">
        <v>0</v>
      </c>
      <c r="BY193" s="70">
        <v>0</v>
      </c>
      <c r="BZ193" s="70">
        <v>0</v>
      </c>
      <c r="CA193" s="70">
        <v>0</v>
      </c>
      <c r="CB193" s="70">
        <v>0</v>
      </c>
      <c r="CC193" s="70">
        <v>0</v>
      </c>
      <c r="CD193" s="70">
        <v>0</v>
      </c>
    </row>
    <row r="194" spans="1:82">
      <c r="A194" s="70" t="s">
        <v>1859</v>
      </c>
      <c r="B194" s="70">
        <v>306</v>
      </c>
      <c r="C194" s="70">
        <v>18</v>
      </c>
      <c r="D194" s="70">
        <v>18</v>
      </c>
      <c r="E194" s="70">
        <v>2021</v>
      </c>
      <c r="F194" s="70" t="s">
        <v>160</v>
      </c>
      <c r="G194" s="70" t="s">
        <v>1841</v>
      </c>
      <c r="H194" s="70" t="s">
        <v>1842</v>
      </c>
      <c r="I194" s="148"/>
      <c r="J194" s="71">
        <v>70.521963297537027</v>
      </c>
      <c r="K194" s="71">
        <v>2.2485353862191966</v>
      </c>
      <c r="L194" s="71">
        <v>16.254904160157718</v>
      </c>
      <c r="M194" s="71">
        <v>30.248429910638066</v>
      </c>
      <c r="N194" s="71">
        <v>30.761964193049348</v>
      </c>
      <c r="O194" s="71">
        <v>22.249050872843995</v>
      </c>
      <c r="P194" s="71">
        <v>28.925146637633965</v>
      </c>
      <c r="Q194" s="71">
        <v>1.5470831847098601</v>
      </c>
      <c r="R194" s="71">
        <v>0</v>
      </c>
      <c r="S194" s="71">
        <v>2.70742726183606</v>
      </c>
      <c r="T194" s="72"/>
      <c r="U194" s="71">
        <v>2505265</v>
      </c>
      <c r="V194" s="71">
        <v>539</v>
      </c>
      <c r="W194" s="71">
        <v>283</v>
      </c>
      <c r="X194" s="71">
        <v>7355</v>
      </c>
      <c r="Y194" s="71">
        <v>12581</v>
      </c>
      <c r="Z194" s="71">
        <v>16370</v>
      </c>
      <c r="AA194" s="71">
        <v>6225</v>
      </c>
      <c r="AB194" s="71">
        <v>26497</v>
      </c>
      <c r="AC194" s="71">
        <v>0</v>
      </c>
      <c r="AD194" s="71">
        <v>2.70742726183606</v>
      </c>
      <c r="AE194" s="72"/>
      <c r="AF194" s="71">
        <v>23160253.722354319</v>
      </c>
      <c r="AG194" s="71">
        <v>1977667.3231311049</v>
      </c>
      <c r="AH194" s="71">
        <v>2763652.3234052472</v>
      </c>
      <c r="AI194" s="71">
        <v>46817137.513067789</v>
      </c>
      <c r="AJ194" s="71">
        <v>48852432.036694273</v>
      </c>
      <c r="AK194" s="71">
        <v>0</v>
      </c>
      <c r="AL194" s="71">
        <v>0</v>
      </c>
      <c r="AM194" s="71">
        <v>3478099.235243354</v>
      </c>
      <c r="AN194" s="71">
        <v>0</v>
      </c>
      <c r="AO194" s="71">
        <v>0</v>
      </c>
      <c r="AP194" s="71">
        <v>127049242.15389608</v>
      </c>
      <c r="AQ194" s="72"/>
      <c r="AR194" s="71">
        <v>1034</v>
      </c>
      <c r="AS194" s="71">
        <v>238</v>
      </c>
      <c r="AT194" s="71">
        <v>0</v>
      </c>
      <c r="AU194" s="71">
        <v>0</v>
      </c>
      <c r="AV194" s="71">
        <v>0</v>
      </c>
      <c r="AW194" s="71">
        <v>0</v>
      </c>
      <c r="AX194" s="71"/>
      <c r="AY194" s="72"/>
      <c r="AZ194" s="71">
        <v>5022.1370000000006</v>
      </c>
      <c r="BA194" s="71">
        <v>25085.103000000021</v>
      </c>
      <c r="BB194" s="71">
        <v>0</v>
      </c>
      <c r="BC194" s="71">
        <v>0</v>
      </c>
      <c r="BD194" s="71">
        <v>0</v>
      </c>
      <c r="BE194" s="71">
        <v>0</v>
      </c>
      <c r="BF194" s="71"/>
      <c r="BG194" s="72"/>
      <c r="BH194" s="71">
        <v>0</v>
      </c>
      <c r="BI194" s="71">
        <v>0</v>
      </c>
      <c r="BJ194" s="71">
        <v>20.838000000000001</v>
      </c>
      <c r="BK194" s="71">
        <v>0</v>
      </c>
      <c r="BL194" s="71">
        <v>0</v>
      </c>
      <c r="BM194" s="71">
        <v>0</v>
      </c>
      <c r="BN194" s="72"/>
      <c r="BO194" s="71">
        <v>0</v>
      </c>
      <c r="BP194" s="71">
        <v>0</v>
      </c>
      <c r="BQ194" s="71">
        <v>4</v>
      </c>
      <c r="BR194" s="71">
        <v>0</v>
      </c>
      <c r="BS194" s="71">
        <v>0</v>
      </c>
      <c r="BT194" s="71">
        <v>0</v>
      </c>
      <c r="BU194"/>
      <c r="BV194" s="70">
        <v>20.838000000000001</v>
      </c>
      <c r="BW194" s="70">
        <v>0</v>
      </c>
      <c r="BX194" s="70">
        <v>0</v>
      </c>
      <c r="BY194" s="70">
        <v>0</v>
      </c>
      <c r="BZ194" s="70">
        <v>0</v>
      </c>
      <c r="CA194" s="70">
        <v>0</v>
      </c>
      <c r="CB194" s="70">
        <v>0</v>
      </c>
      <c r="CC194" s="70">
        <v>0</v>
      </c>
      <c r="CD194" s="70">
        <v>0</v>
      </c>
    </row>
    <row r="195" spans="1:82">
      <c r="A195" s="70" t="s">
        <v>1860</v>
      </c>
      <c r="B195" s="70">
        <v>306</v>
      </c>
      <c r="C195" s="70">
        <v>19</v>
      </c>
      <c r="D195" s="70">
        <v>18</v>
      </c>
      <c r="E195" s="70">
        <v>2022</v>
      </c>
      <c r="F195" s="70" t="s">
        <v>161</v>
      </c>
      <c r="G195" s="70" t="s">
        <v>1841</v>
      </c>
      <c r="H195" s="70" t="s">
        <v>1842</v>
      </c>
      <c r="I195" s="148"/>
      <c r="J195" s="71">
        <v>63.157422059257385</v>
      </c>
      <c r="K195" s="71">
        <v>1.6426478676045084</v>
      </c>
      <c r="L195" s="71">
        <v>12.813334605159341</v>
      </c>
      <c r="M195" s="71">
        <v>23.091365794335239</v>
      </c>
      <c r="N195" s="71">
        <v>28.405294352263024</v>
      </c>
      <c r="O195" s="71">
        <v>23.318689810168472</v>
      </c>
      <c r="P195" s="71">
        <v>28.518281599406158</v>
      </c>
      <c r="Q195" s="71">
        <v>1.5502784325815571</v>
      </c>
      <c r="R195" s="71">
        <v>0</v>
      </c>
      <c r="S195" s="71">
        <v>2.512242162797246</v>
      </c>
      <c r="T195" s="72"/>
      <c r="U195" s="71">
        <v>2607705</v>
      </c>
      <c r="V195" s="71">
        <v>539</v>
      </c>
      <c r="W195" s="71">
        <v>283</v>
      </c>
      <c r="X195" s="71">
        <v>7355</v>
      </c>
      <c r="Y195" s="71">
        <v>12638</v>
      </c>
      <c r="Z195" s="71">
        <v>16301</v>
      </c>
      <c r="AA195" s="71">
        <v>6231</v>
      </c>
      <c r="AB195" s="71">
        <v>26334</v>
      </c>
      <c r="AC195" s="71">
        <v>0</v>
      </c>
      <c r="AD195" s="71">
        <v>2.512242162797246</v>
      </c>
      <c r="AE195" s="72"/>
      <c r="AF195" s="71">
        <v>24250300.034149539</v>
      </c>
      <c r="AG195" s="71">
        <v>1148676.5254829447</v>
      </c>
      <c r="AH195" s="71">
        <v>2452767.4823945304</v>
      </c>
      <c r="AI195" s="71">
        <v>40898786.216248833</v>
      </c>
      <c r="AJ195" s="71">
        <v>59582145.112991422</v>
      </c>
      <c r="AK195" s="71">
        <v>0</v>
      </c>
      <c r="AL195" s="71">
        <v>0</v>
      </c>
      <c r="AM195" s="71">
        <v>3400438.1709169815</v>
      </c>
      <c r="AN195" s="71">
        <v>0</v>
      </c>
      <c r="AO195" s="71">
        <v>0</v>
      </c>
      <c r="AP195" s="71">
        <v>131733113.54218425</v>
      </c>
      <c r="AQ195" s="72"/>
      <c r="AR195" s="71">
        <v>1102</v>
      </c>
      <c r="AS195" s="71">
        <v>250</v>
      </c>
      <c r="AT195" s="71">
        <v>0</v>
      </c>
      <c r="AU195" s="71">
        <v>0</v>
      </c>
      <c r="AV195" s="71">
        <v>0</v>
      </c>
      <c r="AW195" s="71">
        <v>0</v>
      </c>
      <c r="AX195" s="71"/>
      <c r="AY195" s="72"/>
      <c r="AZ195" s="71">
        <v>5412.1020000000035</v>
      </c>
      <c r="BA195" s="71">
        <v>25622.603000000017</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1861</v>
      </c>
      <c r="B196" s="70">
        <v>306</v>
      </c>
      <c r="C196" s="70">
        <v>20</v>
      </c>
      <c r="D196" s="70">
        <v>18</v>
      </c>
      <c r="E196" s="70">
        <v>2023</v>
      </c>
      <c r="F196" s="70" t="s">
        <v>1539</v>
      </c>
      <c r="G196" s="70" t="s">
        <v>1841</v>
      </c>
      <c r="H196" s="70" t="s">
        <v>1842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1140</v>
      </c>
      <c r="AS196" s="71">
        <v>251</v>
      </c>
      <c r="AT196" s="71">
        <v>0</v>
      </c>
      <c r="AU196" s="71">
        <v>0</v>
      </c>
      <c r="AV196" s="71">
        <v>0</v>
      </c>
      <c r="AW196" s="71">
        <v>0</v>
      </c>
      <c r="AX196" s="71"/>
      <c r="AY196" s="72"/>
      <c r="AZ196" s="71">
        <v>5627.5220000000054</v>
      </c>
      <c r="BA196" s="71">
        <v>25777.703000000012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1862</v>
      </c>
      <c r="B197" s="70">
        <v>306</v>
      </c>
      <c r="C197" s="70">
        <v>21</v>
      </c>
      <c r="D197" s="70">
        <v>18</v>
      </c>
      <c r="E197" s="70">
        <v>2024</v>
      </c>
      <c r="F197" s="70" t="s">
        <v>1554</v>
      </c>
      <c r="G197" s="1064" t="s">
        <v>1841</v>
      </c>
      <c r="H197" s="70" t="s">
        <v>1842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1863</v>
      </c>
      <c r="B198" s="70">
        <v>86</v>
      </c>
      <c r="C198" s="70">
        <v>1</v>
      </c>
      <c r="D198" s="70">
        <v>6</v>
      </c>
      <c r="E198" s="70">
        <v>1990</v>
      </c>
      <c r="F198" s="70" t="s">
        <v>787</v>
      </c>
      <c r="G198" s="1064" t="s">
        <v>1864</v>
      </c>
      <c r="H198" s="70" t="s">
        <v>1865</v>
      </c>
      <c r="I198" s="148"/>
      <c r="J198" s="71">
        <v>45.255211457989837</v>
      </c>
      <c r="K198" s="71">
        <v>2.497375773239678</v>
      </c>
      <c r="L198" s="71">
        <v>12.50941530515747</v>
      </c>
      <c r="M198" s="71">
        <v>9.4498474213629891</v>
      </c>
      <c r="N198" s="71">
        <v>15.84678905131347</v>
      </c>
      <c r="O198" s="71">
        <v>14.514539923938599</v>
      </c>
      <c r="P198" s="71">
        <v>25.575437730762459</v>
      </c>
      <c r="Q198" s="71">
        <v>1.2940510711934099</v>
      </c>
      <c r="R198" s="71">
        <v>0</v>
      </c>
      <c r="S198" s="71">
        <v>1.177791343520058</v>
      </c>
      <c r="T198" s="72"/>
      <c r="U198" s="71">
        <v>1563812</v>
      </c>
      <c r="V198" s="71">
        <v>847</v>
      </c>
      <c r="W198" s="71">
        <v>136</v>
      </c>
      <c r="X198" s="71">
        <v>3664</v>
      </c>
      <c r="Y198" s="71">
        <v>6837</v>
      </c>
      <c r="Z198" s="71">
        <v>5970</v>
      </c>
      <c r="AA198" s="71">
        <v>6210</v>
      </c>
      <c r="AB198" s="71">
        <v>21011</v>
      </c>
      <c r="AC198" s="71">
        <v>0</v>
      </c>
      <c r="AD198" s="71">
        <v>1.177791343520058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1866</v>
      </c>
      <c r="B199" s="70">
        <v>87</v>
      </c>
      <c r="C199" s="70">
        <v>2</v>
      </c>
      <c r="D199" s="70">
        <v>6</v>
      </c>
      <c r="E199" s="70">
        <v>2005</v>
      </c>
      <c r="F199" s="70" t="s">
        <v>789</v>
      </c>
      <c r="G199" s="70" t="s">
        <v>1864</v>
      </c>
      <c r="H199" s="70" t="s">
        <v>1865</v>
      </c>
      <c r="I199" s="148"/>
      <c r="J199" s="71">
        <v>24.36607979512813</v>
      </c>
      <c r="K199" s="71">
        <v>1.7768093446641391</v>
      </c>
      <c r="L199" s="71">
        <v>10.743013970274459</v>
      </c>
      <c r="M199" s="71">
        <v>21.518659209097201</v>
      </c>
      <c r="N199" s="71">
        <v>24.48759665631286</v>
      </c>
      <c r="O199" s="71">
        <v>29.010472213715261</v>
      </c>
      <c r="P199" s="71">
        <v>28.361662185313001</v>
      </c>
      <c r="Q199" s="71">
        <v>1.4663773486484699</v>
      </c>
      <c r="R199" s="71">
        <v>0</v>
      </c>
      <c r="S199" s="71">
        <v>0</v>
      </c>
      <c r="T199" s="72"/>
      <c r="U199" s="71">
        <v>1045007</v>
      </c>
      <c r="V199" s="71">
        <v>766</v>
      </c>
      <c r="W199" s="71">
        <v>105</v>
      </c>
      <c r="X199" s="71">
        <v>4452</v>
      </c>
      <c r="Y199" s="71">
        <v>9649</v>
      </c>
      <c r="Z199" s="71">
        <v>13808</v>
      </c>
      <c r="AA199" s="71">
        <v>5640</v>
      </c>
      <c r="AB199" s="71">
        <v>24890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1867</v>
      </c>
      <c r="B200" s="70">
        <v>88</v>
      </c>
      <c r="C200" s="70">
        <v>3</v>
      </c>
      <c r="D200" s="70">
        <v>6</v>
      </c>
      <c r="E200" s="70">
        <v>2006</v>
      </c>
      <c r="F200" s="70" t="s">
        <v>790</v>
      </c>
      <c r="G200" s="70" t="s">
        <v>1864</v>
      </c>
      <c r="H200" s="70" t="s">
        <v>1865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1868</v>
      </c>
      <c r="B201" s="70">
        <v>89</v>
      </c>
      <c r="C201" s="70">
        <v>4</v>
      </c>
      <c r="D201" s="70">
        <v>6</v>
      </c>
      <c r="E201" s="70">
        <v>2007</v>
      </c>
      <c r="F201" s="70" t="s">
        <v>791</v>
      </c>
      <c r="G201" s="70" t="s">
        <v>1864</v>
      </c>
      <c r="H201" s="70" t="s">
        <v>1865</v>
      </c>
      <c r="I201" s="148"/>
      <c r="J201" s="71">
        <v>24.176534491005121</v>
      </c>
      <c r="K201" s="71">
        <v>1.719317421844923</v>
      </c>
      <c r="L201" s="71">
        <v>12.46776311855951</v>
      </c>
      <c r="M201" s="71">
        <v>20.180837536817211</v>
      </c>
      <c r="N201" s="71">
        <v>27.46595383743179</v>
      </c>
      <c r="O201" s="71">
        <v>28.765664589279051</v>
      </c>
      <c r="P201" s="71">
        <v>28.044905745849711</v>
      </c>
      <c r="Q201" s="71">
        <v>1.5516694415041801</v>
      </c>
      <c r="R201" s="71">
        <v>0</v>
      </c>
      <c r="S201" s="71">
        <v>0</v>
      </c>
      <c r="T201" s="72"/>
      <c r="U201" s="71">
        <v>1158414</v>
      </c>
      <c r="V201" s="71">
        <v>772</v>
      </c>
      <c r="W201" s="71">
        <v>139</v>
      </c>
      <c r="X201" s="71">
        <v>5220</v>
      </c>
      <c r="Y201" s="71">
        <v>9945</v>
      </c>
      <c r="Z201" s="71">
        <v>14233</v>
      </c>
      <c r="AA201" s="71">
        <v>5492</v>
      </c>
      <c r="AB201" s="71">
        <v>24945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1869</v>
      </c>
      <c r="B202" s="70">
        <v>90</v>
      </c>
      <c r="C202" s="70">
        <v>5</v>
      </c>
      <c r="D202" s="70">
        <v>6</v>
      </c>
      <c r="E202" s="70">
        <v>2008</v>
      </c>
      <c r="F202" s="70" t="s">
        <v>792</v>
      </c>
      <c r="G202" s="70" t="s">
        <v>1864</v>
      </c>
      <c r="H202" s="70" t="s">
        <v>1865</v>
      </c>
      <c r="I202" s="148"/>
      <c r="J202" s="71">
        <v>23.266120244539671</v>
      </c>
      <c r="K202" s="71">
        <v>1.27050864239068</v>
      </c>
      <c r="L202" s="71">
        <v>11.027480343317309</v>
      </c>
      <c r="M202" s="71">
        <v>21.168989650138439</v>
      </c>
      <c r="N202" s="71">
        <v>23.641899709357329</v>
      </c>
      <c r="O202" s="71">
        <v>28.190542079050509</v>
      </c>
      <c r="P202" s="71">
        <v>27.507976926699481</v>
      </c>
      <c r="Q202" s="71">
        <v>1.53396561706198</v>
      </c>
      <c r="R202" s="71">
        <v>0</v>
      </c>
      <c r="S202" s="71">
        <v>0</v>
      </c>
      <c r="T202" s="72"/>
      <c r="U202" s="71">
        <v>1203289</v>
      </c>
      <c r="V202" s="71">
        <v>772</v>
      </c>
      <c r="W202" s="71">
        <v>139</v>
      </c>
      <c r="X202" s="71">
        <v>5220</v>
      </c>
      <c r="Y202" s="71">
        <v>10127</v>
      </c>
      <c r="Z202" s="71">
        <v>14438</v>
      </c>
      <c r="AA202" s="71">
        <v>5393</v>
      </c>
      <c r="AB202" s="71">
        <v>25066</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1870</v>
      </c>
      <c r="B203" s="70">
        <v>91</v>
      </c>
      <c r="C203" s="70">
        <v>6</v>
      </c>
      <c r="D203" s="70">
        <v>6</v>
      </c>
      <c r="E203" s="70">
        <v>2009</v>
      </c>
      <c r="F203" s="70" t="s">
        <v>176</v>
      </c>
      <c r="G203" s="70" t="s">
        <v>1864</v>
      </c>
      <c r="H203" s="70" t="s">
        <v>1865</v>
      </c>
      <c r="I203" s="148"/>
      <c r="J203" s="71">
        <v>26.738276834020841</v>
      </c>
      <c r="K203" s="71">
        <v>1.077326075774105</v>
      </c>
      <c r="L203" s="71">
        <v>11.018266520884771</v>
      </c>
      <c r="M203" s="71">
        <v>21.023747150644081</v>
      </c>
      <c r="N203" s="71">
        <v>22.861667182583052</v>
      </c>
      <c r="O203" s="71">
        <v>29.098495144997621</v>
      </c>
      <c r="P203" s="71">
        <v>26.193704662813939</v>
      </c>
      <c r="Q203" s="71">
        <v>1.4699678909615199</v>
      </c>
      <c r="R203" s="71">
        <v>0</v>
      </c>
      <c r="S203" s="71">
        <v>0</v>
      </c>
      <c r="T203" s="72"/>
      <c r="U203" s="71">
        <v>1227411</v>
      </c>
      <c r="V203" s="71">
        <v>592</v>
      </c>
      <c r="W203" s="71">
        <v>189</v>
      </c>
      <c r="X203" s="71">
        <v>5413</v>
      </c>
      <c r="Y203" s="71">
        <v>10237</v>
      </c>
      <c r="Z203" s="71">
        <v>14710</v>
      </c>
      <c r="AA203" s="71">
        <v>5272</v>
      </c>
      <c r="AB203" s="71">
        <v>25215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4.66</v>
      </c>
      <c r="BM203" s="71">
        <v>0</v>
      </c>
      <c r="BN203" s="72"/>
      <c r="BO203" s="71">
        <v>0</v>
      </c>
      <c r="BP203" s="71">
        <v>0</v>
      </c>
      <c r="BQ203" s="71">
        <v>0</v>
      </c>
      <c r="BR203" s="71">
        <v>0</v>
      </c>
      <c r="BS203" s="71">
        <v>1</v>
      </c>
      <c r="BT203" s="71">
        <v>0</v>
      </c>
      <c r="BU203"/>
      <c r="BV203" s="70">
        <v>4.66</v>
      </c>
      <c r="BW203" s="70">
        <v>0</v>
      </c>
      <c r="BX203" s="70">
        <v>0</v>
      </c>
      <c r="BY203" s="70">
        <v>0</v>
      </c>
      <c r="BZ203" s="70">
        <v>0</v>
      </c>
      <c r="CA203" s="70">
        <v>0</v>
      </c>
      <c r="CB203" s="70">
        <v>0</v>
      </c>
      <c r="CC203" s="70">
        <v>0</v>
      </c>
      <c r="CD203" s="70">
        <v>0</v>
      </c>
    </row>
    <row r="204" spans="1:82">
      <c r="A204" s="70" t="s">
        <v>1871</v>
      </c>
      <c r="B204" s="70">
        <v>92</v>
      </c>
      <c r="C204" s="70">
        <v>7</v>
      </c>
      <c r="D204" s="70">
        <v>6</v>
      </c>
      <c r="E204" s="70">
        <v>2010</v>
      </c>
      <c r="F204" s="70" t="s">
        <v>177</v>
      </c>
      <c r="G204" s="70" t="s">
        <v>1864</v>
      </c>
      <c r="H204" s="70" t="s">
        <v>1865</v>
      </c>
      <c r="I204" s="148"/>
      <c r="J204" s="71">
        <v>26.583985684472889</v>
      </c>
      <c r="K204" s="71">
        <v>1.1776496662165841</v>
      </c>
      <c r="L204" s="71">
        <v>10.002530481908369</v>
      </c>
      <c r="M204" s="71">
        <v>22.44726568083799</v>
      </c>
      <c r="N204" s="71">
        <v>27.921302593284061</v>
      </c>
      <c r="O204" s="71">
        <v>29.395115426285749</v>
      </c>
      <c r="P204" s="71">
        <v>26.23784013972562</v>
      </c>
      <c r="Q204" s="71">
        <v>1.5348454393198001</v>
      </c>
      <c r="R204" s="71">
        <v>0</v>
      </c>
      <c r="S204" s="71">
        <v>0</v>
      </c>
      <c r="T204" s="72"/>
      <c r="U204" s="71">
        <v>1296764</v>
      </c>
      <c r="V204" s="71">
        <v>592</v>
      </c>
      <c r="W204" s="71">
        <v>189</v>
      </c>
      <c r="X204" s="71">
        <v>5413</v>
      </c>
      <c r="Y204" s="71">
        <v>10342</v>
      </c>
      <c r="Z204" s="71">
        <v>14929</v>
      </c>
      <c r="AA204" s="71">
        <v>5149</v>
      </c>
      <c r="AB204" s="71">
        <v>25228</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4.47</v>
      </c>
      <c r="BM204" s="71">
        <v>0</v>
      </c>
      <c r="BN204" s="72"/>
      <c r="BO204" s="71">
        <v>0</v>
      </c>
      <c r="BP204" s="71">
        <v>0</v>
      </c>
      <c r="BQ204" s="71">
        <v>0</v>
      </c>
      <c r="BR204" s="71">
        <v>0</v>
      </c>
      <c r="BS204" s="71">
        <v>1</v>
      </c>
      <c r="BT204" s="71">
        <v>0</v>
      </c>
      <c r="BU204"/>
      <c r="BV204" s="70">
        <v>4.47</v>
      </c>
      <c r="BW204" s="70">
        <v>0</v>
      </c>
      <c r="BX204" s="70">
        <v>0</v>
      </c>
      <c r="BY204" s="70">
        <v>0</v>
      </c>
      <c r="BZ204" s="70">
        <v>0</v>
      </c>
      <c r="CA204" s="70">
        <v>0</v>
      </c>
      <c r="CB204" s="70">
        <v>0</v>
      </c>
      <c r="CC204" s="70">
        <v>0</v>
      </c>
      <c r="CD204" s="70">
        <v>0</v>
      </c>
    </row>
    <row r="205" spans="1:82">
      <c r="A205" s="70" t="s">
        <v>1872</v>
      </c>
      <c r="B205" s="70">
        <v>93</v>
      </c>
      <c r="C205" s="70">
        <v>8</v>
      </c>
      <c r="D205" s="70">
        <v>6</v>
      </c>
      <c r="E205" s="70">
        <v>2011</v>
      </c>
      <c r="F205" s="70" t="s">
        <v>178</v>
      </c>
      <c r="G205" s="70" t="s">
        <v>1864</v>
      </c>
      <c r="H205" s="70" t="s">
        <v>1865</v>
      </c>
      <c r="I205" s="148"/>
      <c r="J205" s="71">
        <v>21.48255075640332</v>
      </c>
      <c r="K205" s="71">
        <v>1.43885186017246</v>
      </c>
      <c r="L205" s="71">
        <v>10.22143749594637</v>
      </c>
      <c r="M205" s="71">
        <v>29.894582104526169</v>
      </c>
      <c r="N205" s="71">
        <v>35.767184518908039</v>
      </c>
      <c r="O205" s="71">
        <v>29.37713050561948</v>
      </c>
      <c r="P205" s="71">
        <v>25.72703178086639</v>
      </c>
      <c r="Q205" s="71">
        <v>1.78376004856505</v>
      </c>
      <c r="R205" s="71">
        <v>0</v>
      </c>
      <c r="S205" s="71">
        <v>0</v>
      </c>
      <c r="T205" s="72"/>
      <c r="U205" s="71">
        <v>953945</v>
      </c>
      <c r="V205" s="71">
        <v>592</v>
      </c>
      <c r="W205" s="71">
        <v>189</v>
      </c>
      <c r="X205" s="71">
        <v>5413</v>
      </c>
      <c r="Y205" s="71">
        <v>10479</v>
      </c>
      <c r="Z205" s="71">
        <v>15244</v>
      </c>
      <c r="AA205" s="71">
        <v>5199</v>
      </c>
      <c r="AB205" s="71">
        <v>25418</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4.42</v>
      </c>
      <c r="BM205" s="71">
        <v>0</v>
      </c>
      <c r="BN205" s="72"/>
      <c r="BO205" s="71">
        <v>0</v>
      </c>
      <c r="BP205" s="71">
        <v>0</v>
      </c>
      <c r="BQ205" s="71">
        <v>0</v>
      </c>
      <c r="BR205" s="71">
        <v>0</v>
      </c>
      <c r="BS205" s="71">
        <v>1</v>
      </c>
      <c r="BT205" s="71">
        <v>0</v>
      </c>
      <c r="BU205"/>
      <c r="BV205" s="70">
        <v>4.42</v>
      </c>
      <c r="BW205" s="70">
        <v>0</v>
      </c>
      <c r="BX205" s="70">
        <v>0</v>
      </c>
      <c r="BY205" s="70">
        <v>0</v>
      </c>
      <c r="BZ205" s="70">
        <v>0</v>
      </c>
      <c r="CA205" s="70">
        <v>0</v>
      </c>
      <c r="CB205" s="70">
        <v>0</v>
      </c>
      <c r="CC205" s="70">
        <v>0</v>
      </c>
      <c r="CD205" s="70">
        <v>0</v>
      </c>
    </row>
    <row r="206" spans="1:82">
      <c r="A206" s="70" t="s">
        <v>1873</v>
      </c>
      <c r="B206" s="70">
        <v>94</v>
      </c>
      <c r="C206" s="70">
        <v>9</v>
      </c>
      <c r="D206" s="70">
        <v>6</v>
      </c>
      <c r="E206" s="70">
        <v>2012</v>
      </c>
      <c r="F206" s="70" t="s">
        <v>179</v>
      </c>
      <c r="G206" s="70" t="s">
        <v>1864</v>
      </c>
      <c r="H206" s="70" t="s">
        <v>1865</v>
      </c>
      <c r="I206" s="148"/>
      <c r="J206" s="71">
        <v>25.61833103817823</v>
      </c>
      <c r="K206" s="71">
        <v>1.396128548710279</v>
      </c>
      <c r="L206" s="71">
        <v>10.198936397078549</v>
      </c>
      <c r="M206" s="71">
        <v>33.240266476861827</v>
      </c>
      <c r="N206" s="71">
        <v>37.436566832444953</v>
      </c>
      <c r="O206" s="71">
        <v>29.572325017631059</v>
      </c>
      <c r="P206" s="71">
        <v>25.62955185018302</v>
      </c>
      <c r="Q206" s="71">
        <v>1.95464096534375</v>
      </c>
      <c r="R206" s="71">
        <v>0</v>
      </c>
      <c r="S206" s="71">
        <v>0</v>
      </c>
      <c r="T206" s="72"/>
      <c r="U206" s="71">
        <v>1194937</v>
      </c>
      <c r="V206" s="71">
        <v>592</v>
      </c>
      <c r="W206" s="71">
        <v>189</v>
      </c>
      <c r="X206" s="71">
        <v>5413</v>
      </c>
      <c r="Y206" s="71">
        <v>10657</v>
      </c>
      <c r="Z206" s="71">
        <v>15467</v>
      </c>
      <c r="AA206" s="71">
        <v>5150</v>
      </c>
      <c r="AB206" s="71">
        <v>25636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4.6900000000000004</v>
      </c>
      <c r="BM206" s="71">
        <v>0</v>
      </c>
      <c r="BN206" s="72"/>
      <c r="BO206" s="71">
        <v>0</v>
      </c>
      <c r="BP206" s="71">
        <v>0</v>
      </c>
      <c r="BQ206" s="71">
        <v>0</v>
      </c>
      <c r="BR206" s="71">
        <v>0</v>
      </c>
      <c r="BS206" s="71">
        <v>1</v>
      </c>
      <c r="BT206" s="71">
        <v>0</v>
      </c>
      <c r="BU206"/>
      <c r="BV206" s="70">
        <v>4.6900000000000004</v>
      </c>
      <c r="BW206" s="70">
        <v>0</v>
      </c>
      <c r="BX206" s="70">
        <v>0</v>
      </c>
      <c r="BY206" s="70">
        <v>0</v>
      </c>
      <c r="BZ206" s="70">
        <v>0</v>
      </c>
      <c r="CA206" s="70">
        <v>0</v>
      </c>
      <c r="CB206" s="70">
        <v>0</v>
      </c>
      <c r="CC206" s="70">
        <v>0</v>
      </c>
      <c r="CD206" s="70">
        <v>0</v>
      </c>
    </row>
    <row r="207" spans="1:82">
      <c r="A207" s="70" t="s">
        <v>1874</v>
      </c>
      <c r="B207" s="70">
        <v>95</v>
      </c>
      <c r="C207" s="70">
        <v>10</v>
      </c>
      <c r="D207" s="70">
        <v>6</v>
      </c>
      <c r="E207" s="70">
        <v>2013</v>
      </c>
      <c r="F207" s="70" t="s">
        <v>180</v>
      </c>
      <c r="G207" s="70" t="s">
        <v>1864</v>
      </c>
      <c r="H207" s="70" t="s">
        <v>1865</v>
      </c>
      <c r="I207" s="148"/>
      <c r="J207" s="71">
        <v>32.10874948221096</v>
      </c>
      <c r="K207" s="71">
        <v>1.169540771066367</v>
      </c>
      <c r="L207" s="71">
        <v>8.9871200640738387</v>
      </c>
      <c r="M207" s="71">
        <v>28.671480630518261</v>
      </c>
      <c r="N207" s="71">
        <v>40.045078921925743</v>
      </c>
      <c r="O207" s="71">
        <v>29.02952354479477</v>
      </c>
      <c r="P207" s="71">
        <v>25.426402352226514</v>
      </c>
      <c r="Q207" s="71">
        <v>1.99970135957213</v>
      </c>
      <c r="R207" s="71">
        <v>0</v>
      </c>
      <c r="S207" s="71">
        <v>0</v>
      </c>
      <c r="T207" s="72"/>
      <c r="U207" s="71">
        <v>1362649</v>
      </c>
      <c r="V207" s="71">
        <v>592</v>
      </c>
      <c r="W207" s="71">
        <v>189</v>
      </c>
      <c r="X207" s="71">
        <v>5413</v>
      </c>
      <c r="Y207" s="71">
        <v>10798</v>
      </c>
      <c r="Z207" s="71">
        <v>15861</v>
      </c>
      <c r="AA207" s="71">
        <v>5090</v>
      </c>
      <c r="AB207" s="71">
        <v>25851</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5.6</v>
      </c>
      <c r="BM207" s="71">
        <v>0</v>
      </c>
      <c r="BN207" s="72"/>
      <c r="BO207" s="71">
        <v>0</v>
      </c>
      <c r="BP207" s="71">
        <v>0</v>
      </c>
      <c r="BQ207" s="71">
        <v>0</v>
      </c>
      <c r="BR207" s="71">
        <v>0</v>
      </c>
      <c r="BS207" s="71">
        <v>1</v>
      </c>
      <c r="BT207" s="71">
        <v>0</v>
      </c>
      <c r="BU207"/>
      <c r="BV207" s="70">
        <v>5.6</v>
      </c>
      <c r="BW207" s="70">
        <v>0</v>
      </c>
      <c r="BX207" s="70">
        <v>0</v>
      </c>
      <c r="BY207" s="70">
        <v>0</v>
      </c>
      <c r="BZ207" s="70">
        <v>0</v>
      </c>
      <c r="CA207" s="70">
        <v>0</v>
      </c>
      <c r="CB207" s="70">
        <v>0</v>
      </c>
      <c r="CC207" s="70">
        <v>0</v>
      </c>
      <c r="CD207" s="70">
        <v>0</v>
      </c>
    </row>
    <row r="208" spans="1:82">
      <c r="A208" s="70" t="s">
        <v>1875</v>
      </c>
      <c r="B208" s="70">
        <v>96</v>
      </c>
      <c r="C208" s="70">
        <v>11</v>
      </c>
      <c r="D208" s="70">
        <v>6</v>
      </c>
      <c r="E208" s="70">
        <v>2014</v>
      </c>
      <c r="F208" s="70" t="s">
        <v>181</v>
      </c>
      <c r="G208" s="70" t="s">
        <v>1864</v>
      </c>
      <c r="H208" s="70" t="s">
        <v>1865</v>
      </c>
      <c r="I208" s="148"/>
      <c r="J208" s="71">
        <v>25.491308849821461</v>
      </c>
      <c r="K208" s="71">
        <v>1.142049407104103</v>
      </c>
      <c r="L208" s="71">
        <v>8.6910914979337672</v>
      </c>
      <c r="M208" s="71">
        <v>28.451879124603579</v>
      </c>
      <c r="N208" s="71">
        <v>38.987724398343218</v>
      </c>
      <c r="O208" s="71">
        <v>28.219445552033495</v>
      </c>
      <c r="P208" s="71">
        <v>25.824695348409172</v>
      </c>
      <c r="Q208" s="71">
        <v>1.92727778301954</v>
      </c>
      <c r="R208" s="71">
        <v>0</v>
      </c>
      <c r="S208" s="71">
        <v>0</v>
      </c>
      <c r="T208" s="72"/>
      <c r="U208" s="71">
        <v>1146202</v>
      </c>
      <c r="V208" s="71">
        <v>501</v>
      </c>
      <c r="W208" s="71">
        <v>216</v>
      </c>
      <c r="X208" s="71">
        <v>5551</v>
      </c>
      <c r="Y208" s="71">
        <v>10899</v>
      </c>
      <c r="Z208" s="71">
        <v>16239</v>
      </c>
      <c r="AA208" s="71">
        <v>5143</v>
      </c>
      <c r="AB208" s="71">
        <v>25968</v>
      </c>
      <c r="AC208" s="71">
        <v>0</v>
      </c>
      <c r="AD208" s="71">
        <v>0</v>
      </c>
      <c r="AE208" s="72"/>
      <c r="AF208" s="71"/>
      <c r="AG208" s="71"/>
      <c r="AH208" s="71"/>
      <c r="AI208" s="71"/>
      <c r="AJ208" s="71"/>
      <c r="AK208" s="71"/>
      <c r="AL208" s="71"/>
      <c r="AM208" s="71"/>
      <c r="AN208" s="71"/>
      <c r="AO208" s="71"/>
      <c r="AP208" s="71"/>
      <c r="AQ208" s="72"/>
      <c r="AR208" s="71">
        <v>1185</v>
      </c>
      <c r="AS208" s="71">
        <v>244</v>
      </c>
      <c r="AT208" s="71">
        <v>0</v>
      </c>
      <c r="AU208" s="71">
        <v>0</v>
      </c>
      <c r="AV208" s="71">
        <v>0</v>
      </c>
      <c r="AW208" s="71">
        <v>0</v>
      </c>
      <c r="AX208" s="71"/>
      <c r="AY208" s="72"/>
      <c r="AZ208" s="71">
        <v>5305.4660000000003</v>
      </c>
      <c r="BA208" s="71">
        <v>8261.5</v>
      </c>
      <c r="BB208" s="71">
        <v>0</v>
      </c>
      <c r="BC208" s="71">
        <v>0</v>
      </c>
      <c r="BD208" s="71">
        <v>0</v>
      </c>
      <c r="BE208" s="71">
        <v>0</v>
      </c>
      <c r="BF208" s="71"/>
      <c r="BG208" s="72"/>
      <c r="BH208" s="71">
        <v>0</v>
      </c>
      <c r="BI208" s="71">
        <v>0</v>
      </c>
      <c r="BJ208" s="71">
        <v>0</v>
      </c>
      <c r="BK208" s="71">
        <v>0</v>
      </c>
      <c r="BL208" s="71">
        <v>4.9820000000000002</v>
      </c>
      <c r="BM208" s="71">
        <v>0</v>
      </c>
      <c r="BN208" s="72"/>
      <c r="BO208" s="71">
        <v>0</v>
      </c>
      <c r="BP208" s="71">
        <v>0</v>
      </c>
      <c r="BQ208" s="71">
        <v>0</v>
      </c>
      <c r="BR208" s="71">
        <v>0</v>
      </c>
      <c r="BS208" s="71">
        <v>1</v>
      </c>
      <c r="BT208" s="71">
        <v>0</v>
      </c>
      <c r="BU208"/>
      <c r="BV208" s="70">
        <v>4.9820000000000002</v>
      </c>
      <c r="BW208" s="70">
        <v>0</v>
      </c>
      <c r="BX208" s="70">
        <v>0</v>
      </c>
      <c r="BY208" s="70">
        <v>0</v>
      </c>
      <c r="BZ208" s="70">
        <v>0</v>
      </c>
      <c r="CA208" s="70">
        <v>0</v>
      </c>
      <c r="CB208" s="70">
        <v>0</v>
      </c>
      <c r="CC208" s="70">
        <v>0</v>
      </c>
      <c r="CD208" s="70">
        <v>0</v>
      </c>
    </row>
    <row r="209" spans="1:82">
      <c r="A209" s="70" t="s">
        <v>1876</v>
      </c>
      <c r="B209" s="70">
        <v>97</v>
      </c>
      <c r="C209" s="70">
        <v>12</v>
      </c>
      <c r="D209" s="70">
        <v>6</v>
      </c>
      <c r="E209" s="70">
        <v>2015</v>
      </c>
      <c r="F209" s="70" t="s">
        <v>182</v>
      </c>
      <c r="G209" s="70" t="s">
        <v>1864</v>
      </c>
      <c r="H209" s="70" t="s">
        <v>1865</v>
      </c>
      <c r="I209" s="148"/>
      <c r="J209" s="71">
        <v>23.094273161865569</v>
      </c>
      <c r="K209" s="71">
        <v>1.080008082356148</v>
      </c>
      <c r="L209" s="71">
        <v>10.195990593189681</v>
      </c>
      <c r="M209" s="71">
        <v>32.848140954826007</v>
      </c>
      <c r="N209" s="71">
        <v>34.242207032873949</v>
      </c>
      <c r="O209" s="71">
        <v>27.786939397512977</v>
      </c>
      <c r="P209" s="71">
        <v>25.287290488410122</v>
      </c>
      <c r="Q209" s="71">
        <v>1.88987751761106</v>
      </c>
      <c r="R209" s="71">
        <v>0</v>
      </c>
      <c r="S209" s="71">
        <v>0</v>
      </c>
      <c r="T209" s="72"/>
      <c r="U209" s="71">
        <v>1174129</v>
      </c>
      <c r="V209" s="71">
        <v>501</v>
      </c>
      <c r="W209" s="71">
        <v>216</v>
      </c>
      <c r="X209" s="71">
        <v>5551</v>
      </c>
      <c r="Y209" s="71">
        <v>10993</v>
      </c>
      <c r="Z209" s="71">
        <v>16144</v>
      </c>
      <c r="AA209" s="71">
        <v>5032</v>
      </c>
      <c r="AB209" s="71">
        <v>26012</v>
      </c>
      <c r="AC209" s="71">
        <v>0</v>
      </c>
      <c r="AD209" s="71">
        <v>0</v>
      </c>
      <c r="AE209" s="72"/>
      <c r="AF209" s="71">
        <v>19844419.984845679</v>
      </c>
      <c r="AG209" s="71">
        <v>837827.93098648905</v>
      </c>
      <c r="AH209" s="71">
        <v>1449058.593281423</v>
      </c>
      <c r="AI209" s="71">
        <v>33765082.400026843</v>
      </c>
      <c r="AJ209" s="71">
        <v>56286779.418929823</v>
      </c>
      <c r="AK209" s="71">
        <v>0</v>
      </c>
      <c r="AL209" s="71">
        <v>0</v>
      </c>
      <c r="AM209" s="71">
        <v>3564835.4837639402</v>
      </c>
      <c r="AN209" s="71">
        <v>0</v>
      </c>
      <c r="AO209" s="71">
        <v>0</v>
      </c>
      <c r="AP209" s="71">
        <v>115748003.81183419</v>
      </c>
      <c r="AQ209" s="72"/>
      <c r="AR209" s="71">
        <v>1280</v>
      </c>
      <c r="AS209" s="71">
        <v>309</v>
      </c>
      <c r="AT209" s="71">
        <v>0</v>
      </c>
      <c r="AU209" s="71">
        <v>0</v>
      </c>
      <c r="AV209" s="71">
        <v>0</v>
      </c>
      <c r="AW209" s="71">
        <v>0</v>
      </c>
      <c r="AX209" s="71"/>
      <c r="AY209" s="72"/>
      <c r="AZ209" s="71">
        <v>5943.7460000000001</v>
      </c>
      <c r="BA209" s="71">
        <v>11122.2</v>
      </c>
      <c r="BB209" s="71">
        <v>0</v>
      </c>
      <c r="BC209" s="71">
        <v>0</v>
      </c>
      <c r="BD209" s="71">
        <v>0</v>
      </c>
      <c r="BE209" s="71">
        <v>0</v>
      </c>
      <c r="BF209" s="71"/>
      <c r="BG209" s="72"/>
      <c r="BH209" s="71">
        <v>0</v>
      </c>
      <c r="BI209" s="71">
        <v>0</v>
      </c>
      <c r="BJ209" s="71">
        <v>0</v>
      </c>
      <c r="BK209" s="71">
        <v>0</v>
      </c>
      <c r="BL209" s="71">
        <v>4.9160000000000004</v>
      </c>
      <c r="BM209" s="71">
        <v>0</v>
      </c>
      <c r="BN209" s="72"/>
      <c r="BO209" s="71">
        <v>0</v>
      </c>
      <c r="BP209" s="71">
        <v>0</v>
      </c>
      <c r="BQ209" s="71">
        <v>0</v>
      </c>
      <c r="BR209" s="71">
        <v>0</v>
      </c>
      <c r="BS209" s="71">
        <v>1</v>
      </c>
      <c r="BT209" s="71">
        <v>0</v>
      </c>
      <c r="BU209"/>
      <c r="BV209" s="70">
        <v>4.9160000000000004</v>
      </c>
      <c r="BW209" s="70">
        <v>0</v>
      </c>
      <c r="BX209" s="70">
        <v>0</v>
      </c>
      <c r="BY209" s="70">
        <v>0</v>
      </c>
      <c r="BZ209" s="70">
        <v>0</v>
      </c>
      <c r="CA209" s="70">
        <v>0</v>
      </c>
      <c r="CB209" s="70">
        <v>0</v>
      </c>
      <c r="CC209" s="70">
        <v>0</v>
      </c>
      <c r="CD209" s="70">
        <v>0</v>
      </c>
    </row>
    <row r="210" spans="1:82">
      <c r="A210" s="70" t="s">
        <v>1877</v>
      </c>
      <c r="B210" s="70">
        <v>98</v>
      </c>
      <c r="C210" s="70">
        <v>13</v>
      </c>
      <c r="D210" s="70">
        <v>6</v>
      </c>
      <c r="E210" s="70">
        <v>2016</v>
      </c>
      <c r="F210" s="70" t="s">
        <v>155</v>
      </c>
      <c r="G210" s="70" t="s">
        <v>1864</v>
      </c>
      <c r="H210" s="70" t="s">
        <v>1865</v>
      </c>
      <c r="I210" s="148"/>
      <c r="J210" s="71">
        <v>21.363135385459511</v>
      </c>
      <c r="K210" s="71">
        <v>1.0429678626870529</v>
      </c>
      <c r="L210" s="71">
        <v>10.775860477483326</v>
      </c>
      <c r="M210" s="71">
        <v>23.198528707541321</v>
      </c>
      <c r="N210" s="71">
        <v>29.713257612081897</v>
      </c>
      <c r="O210" s="71">
        <v>27.714754728224818</v>
      </c>
      <c r="P210" s="71">
        <v>24.638578927621904</v>
      </c>
      <c r="Q210" s="71">
        <v>1.8402468536379286</v>
      </c>
      <c r="R210" s="71">
        <v>0</v>
      </c>
      <c r="S210" s="71">
        <v>0</v>
      </c>
      <c r="T210" s="72"/>
      <c r="U210" s="71">
        <v>1263631</v>
      </c>
      <c r="V210" s="71">
        <v>501</v>
      </c>
      <c r="W210" s="71">
        <v>216</v>
      </c>
      <c r="X210" s="71">
        <v>5551</v>
      </c>
      <c r="Y210" s="71">
        <v>11071</v>
      </c>
      <c r="Z210" s="71">
        <v>16300</v>
      </c>
      <c r="AA210" s="71">
        <v>5071</v>
      </c>
      <c r="AB210" s="71">
        <v>26054</v>
      </c>
      <c r="AC210" s="71">
        <v>0</v>
      </c>
      <c r="AD210" s="71">
        <v>0</v>
      </c>
      <c r="AE210" s="72"/>
      <c r="AF210" s="71">
        <v>18748267.494036309</v>
      </c>
      <c r="AG210" s="71">
        <v>793604.38896867877</v>
      </c>
      <c r="AH210" s="71">
        <v>1227914.939305359</v>
      </c>
      <c r="AI210" s="71">
        <v>34444423.584853217</v>
      </c>
      <c r="AJ210" s="71">
        <v>48029552.298807122</v>
      </c>
      <c r="AK210" s="71">
        <v>0</v>
      </c>
      <c r="AL210" s="71">
        <v>0</v>
      </c>
      <c r="AM210" s="71">
        <v>3573365.4067609678</v>
      </c>
      <c r="AN210" s="71">
        <v>0</v>
      </c>
      <c r="AO210" s="71">
        <v>0</v>
      </c>
      <c r="AP210" s="71">
        <v>106817128.11273164</v>
      </c>
      <c r="AQ210" s="72"/>
      <c r="AR210" s="71">
        <v>1367</v>
      </c>
      <c r="AS210" s="71">
        <v>339</v>
      </c>
      <c r="AT210" s="71">
        <v>0</v>
      </c>
      <c r="AU210" s="71">
        <v>0</v>
      </c>
      <c r="AV210" s="71">
        <v>0</v>
      </c>
      <c r="AW210" s="71">
        <v>0</v>
      </c>
      <c r="AX210" s="71"/>
      <c r="AY210" s="72"/>
      <c r="AZ210" s="71">
        <v>6461.1460000000006</v>
      </c>
      <c r="BA210" s="71">
        <v>12888.8</v>
      </c>
      <c r="BB210" s="71">
        <v>0</v>
      </c>
      <c r="BC210" s="71">
        <v>0</v>
      </c>
      <c r="BD210" s="71">
        <v>0</v>
      </c>
      <c r="BE210" s="71">
        <v>0</v>
      </c>
      <c r="BF210" s="71"/>
      <c r="BG210" s="72"/>
      <c r="BH210" s="71">
        <v>0</v>
      </c>
      <c r="BI210" s="71">
        <v>0</v>
      </c>
      <c r="BJ210" s="71">
        <v>0</v>
      </c>
      <c r="BK210" s="71">
        <v>0</v>
      </c>
      <c r="BL210" s="71">
        <v>5.0069999999999997</v>
      </c>
      <c r="BM210" s="71">
        <v>0</v>
      </c>
      <c r="BN210" s="72"/>
      <c r="BO210" s="71">
        <v>0</v>
      </c>
      <c r="BP210" s="71">
        <v>0</v>
      </c>
      <c r="BQ210" s="71">
        <v>0</v>
      </c>
      <c r="BR210" s="71">
        <v>0</v>
      </c>
      <c r="BS210" s="71">
        <v>1</v>
      </c>
      <c r="BT210" s="71">
        <v>0</v>
      </c>
      <c r="BU210"/>
      <c r="BV210" s="70">
        <v>5.0069999999999997</v>
      </c>
      <c r="BW210" s="70">
        <v>0</v>
      </c>
      <c r="BX210" s="70">
        <v>0</v>
      </c>
      <c r="BY210" s="70">
        <v>0</v>
      </c>
      <c r="BZ210" s="70">
        <v>0</v>
      </c>
      <c r="CA210" s="70">
        <v>0</v>
      </c>
      <c r="CB210" s="70">
        <v>0</v>
      </c>
      <c r="CC210" s="70">
        <v>0</v>
      </c>
      <c r="CD210" s="70">
        <v>0</v>
      </c>
    </row>
    <row r="211" spans="1:82">
      <c r="A211" s="70" t="s">
        <v>1878</v>
      </c>
      <c r="B211" s="70">
        <v>99</v>
      </c>
      <c r="C211" s="70">
        <v>14</v>
      </c>
      <c r="D211" s="70">
        <v>6</v>
      </c>
      <c r="E211" s="70">
        <v>2017</v>
      </c>
      <c r="F211" s="70" t="s">
        <v>156</v>
      </c>
      <c r="G211" s="70" t="s">
        <v>1864</v>
      </c>
      <c r="H211" s="70" t="s">
        <v>1865</v>
      </c>
      <c r="I211" s="148"/>
      <c r="J211" s="71">
        <v>21.530060191794483</v>
      </c>
      <c r="K211" s="71">
        <v>1.0334192320175599</v>
      </c>
      <c r="L211" s="71">
        <v>9.2694961742694311</v>
      </c>
      <c r="M211" s="71">
        <v>19.678944672204242</v>
      </c>
      <c r="N211" s="71">
        <v>30.962477808779006</v>
      </c>
      <c r="O211" s="71">
        <v>27.551866597822176</v>
      </c>
      <c r="P211" s="71">
        <v>24.241105144954233</v>
      </c>
      <c r="Q211" s="71">
        <v>1.7791498530560701</v>
      </c>
      <c r="R211" s="71">
        <v>0</v>
      </c>
      <c r="S211" s="71">
        <v>0</v>
      </c>
      <c r="T211" s="72"/>
      <c r="U211" s="71">
        <v>1367793</v>
      </c>
      <c r="V211" s="71">
        <v>501</v>
      </c>
      <c r="W211" s="71">
        <v>216</v>
      </c>
      <c r="X211" s="71">
        <v>5551</v>
      </c>
      <c r="Y211" s="71">
        <v>11133</v>
      </c>
      <c r="Z211" s="71">
        <v>16473</v>
      </c>
      <c r="AA211" s="71">
        <v>5021</v>
      </c>
      <c r="AB211" s="71">
        <v>26048</v>
      </c>
      <c r="AC211" s="71">
        <v>0</v>
      </c>
      <c r="AD211" s="71">
        <v>0</v>
      </c>
      <c r="AE211" s="72"/>
      <c r="AF211" s="71">
        <v>19253065.463741671</v>
      </c>
      <c r="AG211" s="71">
        <v>804643.02153651812</v>
      </c>
      <c r="AH211" s="71">
        <v>1357543.4254110481</v>
      </c>
      <c r="AI211" s="71">
        <v>31632161.870092839</v>
      </c>
      <c r="AJ211" s="71">
        <v>55007129.346798792</v>
      </c>
      <c r="AK211" s="71">
        <v>0</v>
      </c>
      <c r="AL211" s="71">
        <v>0</v>
      </c>
      <c r="AM211" s="71">
        <v>3578132.5469055772</v>
      </c>
      <c r="AN211" s="71">
        <v>0</v>
      </c>
      <c r="AO211" s="71">
        <v>0</v>
      </c>
      <c r="AP211" s="71">
        <v>111632675.67448644</v>
      </c>
      <c r="AQ211" s="72"/>
      <c r="AR211" s="71">
        <v>1454</v>
      </c>
      <c r="AS211" s="71">
        <v>356</v>
      </c>
      <c r="AT211" s="71">
        <v>0</v>
      </c>
      <c r="AU211" s="71">
        <v>0</v>
      </c>
      <c r="AV211" s="71">
        <v>0</v>
      </c>
      <c r="AW211" s="71">
        <v>0</v>
      </c>
      <c r="AX211" s="71"/>
      <c r="AY211" s="72"/>
      <c r="AZ211" s="71">
        <v>6993.7460000000001</v>
      </c>
      <c r="BA211" s="71">
        <v>15691.20000000001</v>
      </c>
      <c r="BB211" s="71">
        <v>0</v>
      </c>
      <c r="BC211" s="71">
        <v>0</v>
      </c>
      <c r="BD211" s="71">
        <v>0</v>
      </c>
      <c r="BE211" s="71">
        <v>0</v>
      </c>
      <c r="BF211" s="71"/>
      <c r="BG211" s="72"/>
      <c r="BH211" s="71">
        <v>0</v>
      </c>
      <c r="BI211" s="71">
        <v>0</v>
      </c>
      <c r="BJ211" s="71">
        <v>0</v>
      </c>
      <c r="BK211" s="71">
        <v>0</v>
      </c>
      <c r="BL211" s="71">
        <v>5.0359999999999996</v>
      </c>
      <c r="BM211" s="71">
        <v>0</v>
      </c>
      <c r="BN211" s="72"/>
      <c r="BO211" s="71">
        <v>0</v>
      </c>
      <c r="BP211" s="71">
        <v>0</v>
      </c>
      <c r="BQ211" s="71">
        <v>0</v>
      </c>
      <c r="BR211" s="71">
        <v>0</v>
      </c>
      <c r="BS211" s="71">
        <v>1</v>
      </c>
      <c r="BT211" s="71">
        <v>0</v>
      </c>
      <c r="BU211"/>
      <c r="BV211" s="70">
        <v>5.0359999999999996</v>
      </c>
      <c r="BW211" s="70">
        <v>0</v>
      </c>
      <c r="BX211" s="70">
        <v>0</v>
      </c>
      <c r="BY211" s="70">
        <v>0</v>
      </c>
      <c r="BZ211" s="70">
        <v>0</v>
      </c>
      <c r="CA211" s="70">
        <v>0</v>
      </c>
      <c r="CB211" s="70">
        <v>0</v>
      </c>
      <c r="CC211" s="70">
        <v>0</v>
      </c>
      <c r="CD211" s="70">
        <v>0</v>
      </c>
    </row>
    <row r="212" spans="1:82">
      <c r="A212" s="70" t="s">
        <v>1879</v>
      </c>
      <c r="B212" s="70">
        <v>100</v>
      </c>
      <c r="C212" s="70">
        <v>15</v>
      </c>
      <c r="D212" s="70">
        <v>6</v>
      </c>
      <c r="E212" s="70">
        <v>2018</v>
      </c>
      <c r="F212" s="70" t="s">
        <v>183</v>
      </c>
      <c r="G212" s="70" t="s">
        <v>1864</v>
      </c>
      <c r="H212" s="70" t="s">
        <v>1865</v>
      </c>
      <c r="I212" s="148"/>
      <c r="J212" s="71">
        <v>20.17396051217878</v>
      </c>
      <c r="K212" s="71">
        <v>0.89066345799908764</v>
      </c>
      <c r="L212" s="71">
        <v>8.248470019050492</v>
      </c>
      <c r="M212" s="71">
        <v>18.986314796346942</v>
      </c>
      <c r="N212" s="71">
        <v>20.935122779234202</v>
      </c>
      <c r="O212" s="71">
        <v>27.137617934343432</v>
      </c>
      <c r="P212" s="71">
        <v>23.918545382685014</v>
      </c>
      <c r="Q212" s="71">
        <v>1.65303551538897</v>
      </c>
      <c r="R212" s="71">
        <v>0</v>
      </c>
      <c r="S212" s="71">
        <v>0</v>
      </c>
      <c r="T212" s="72"/>
      <c r="U212" s="71">
        <v>1323466</v>
      </c>
      <c r="V212" s="71">
        <v>501</v>
      </c>
      <c r="W212" s="71">
        <v>216</v>
      </c>
      <c r="X212" s="71">
        <v>5551</v>
      </c>
      <c r="Y212" s="71">
        <v>11250</v>
      </c>
      <c r="Z212" s="71">
        <v>16536</v>
      </c>
      <c r="AA212" s="71">
        <v>5004</v>
      </c>
      <c r="AB212" s="71">
        <v>26081</v>
      </c>
      <c r="AC212" s="71">
        <v>0</v>
      </c>
      <c r="AD212" s="71">
        <v>0</v>
      </c>
      <c r="AE212" s="72"/>
      <c r="AF212" s="71">
        <v>19489652.49976794</v>
      </c>
      <c r="AG212" s="71">
        <v>708958.6894300516</v>
      </c>
      <c r="AH212" s="71">
        <v>1258219.784171697</v>
      </c>
      <c r="AI212" s="71">
        <v>32319389.728262398</v>
      </c>
      <c r="AJ212" s="71">
        <v>42777835.055560827</v>
      </c>
      <c r="AK212" s="71">
        <v>0</v>
      </c>
      <c r="AL212" s="71">
        <v>0</v>
      </c>
      <c r="AM212" s="71">
        <v>3590078.6184705142</v>
      </c>
      <c r="AN212" s="71">
        <v>0</v>
      </c>
      <c r="AO212" s="71">
        <v>0</v>
      </c>
      <c r="AP212" s="71">
        <v>100144134.37566343</v>
      </c>
      <c r="AQ212" s="72"/>
      <c r="AR212" s="71">
        <v>1540</v>
      </c>
      <c r="AS212" s="71">
        <v>371</v>
      </c>
      <c r="AT212" s="71">
        <v>0</v>
      </c>
      <c r="AU212" s="71">
        <v>0</v>
      </c>
      <c r="AV212" s="71">
        <v>0</v>
      </c>
      <c r="AW212" s="71">
        <v>0</v>
      </c>
      <c r="AX212" s="71"/>
      <c r="AY212" s="72"/>
      <c r="AZ212" s="71">
        <v>7494.9359999999979</v>
      </c>
      <c r="BA212" s="71">
        <v>16673.2</v>
      </c>
      <c r="BB212" s="71">
        <v>0</v>
      </c>
      <c r="BC212" s="71">
        <v>0</v>
      </c>
      <c r="BD212" s="71">
        <v>0</v>
      </c>
      <c r="BE212" s="71">
        <v>0</v>
      </c>
      <c r="BF212" s="71"/>
      <c r="BG212" s="72"/>
      <c r="BH212" s="71">
        <v>0</v>
      </c>
      <c r="BI212" s="71">
        <v>0</v>
      </c>
      <c r="BJ212" s="71">
        <v>0</v>
      </c>
      <c r="BK212" s="71">
        <v>0</v>
      </c>
      <c r="BL212" s="71">
        <v>4.859</v>
      </c>
      <c r="BM212" s="71">
        <v>0</v>
      </c>
      <c r="BN212" s="72"/>
      <c r="BO212" s="71">
        <v>0</v>
      </c>
      <c r="BP212" s="71">
        <v>0</v>
      </c>
      <c r="BQ212" s="71">
        <v>0</v>
      </c>
      <c r="BR212" s="71">
        <v>0</v>
      </c>
      <c r="BS212" s="71">
        <v>1</v>
      </c>
      <c r="BT212" s="71">
        <v>0</v>
      </c>
      <c r="BU212"/>
      <c r="BV212" s="70">
        <v>4.859</v>
      </c>
      <c r="BW212" s="70">
        <v>0</v>
      </c>
      <c r="BX212" s="70">
        <v>0</v>
      </c>
      <c r="BY212" s="70">
        <v>0</v>
      </c>
      <c r="BZ212" s="70">
        <v>0</v>
      </c>
      <c r="CA212" s="70">
        <v>0</v>
      </c>
      <c r="CB212" s="70">
        <v>0</v>
      </c>
      <c r="CC212" s="70">
        <v>0</v>
      </c>
      <c r="CD212" s="70">
        <v>0</v>
      </c>
    </row>
    <row r="213" spans="1:82">
      <c r="A213" s="70" t="s">
        <v>1880</v>
      </c>
      <c r="B213" s="70">
        <v>101</v>
      </c>
      <c r="C213" s="70">
        <v>16</v>
      </c>
      <c r="D213" s="70">
        <v>6</v>
      </c>
      <c r="E213" s="70">
        <v>2019</v>
      </c>
      <c r="F213" s="70" t="s">
        <v>158</v>
      </c>
      <c r="G213" s="70" t="s">
        <v>1864</v>
      </c>
      <c r="H213" s="70" t="s">
        <v>1865</v>
      </c>
      <c r="I213" s="148"/>
      <c r="J213" s="71">
        <v>20.912286113919603</v>
      </c>
      <c r="K213" s="71">
        <v>0.83784099567963066</v>
      </c>
      <c r="L213" s="71">
        <v>8.3786528408726753</v>
      </c>
      <c r="M213" s="71">
        <v>21.262616452406203</v>
      </c>
      <c r="N213" s="71">
        <v>21.893584109645893</v>
      </c>
      <c r="O213" s="71">
        <v>26.620153459710235</v>
      </c>
      <c r="P213" s="71">
        <v>23.834051242344096</v>
      </c>
      <c r="Q213" s="71">
        <v>1.6105750198781801</v>
      </c>
      <c r="R213" s="71">
        <v>0</v>
      </c>
      <c r="S213" s="71">
        <v>0</v>
      </c>
      <c r="T213" s="72"/>
      <c r="U213" s="71">
        <v>1359310</v>
      </c>
      <c r="V213" s="71">
        <v>501</v>
      </c>
      <c r="W213" s="71">
        <v>216</v>
      </c>
      <c r="X213" s="71">
        <v>5551</v>
      </c>
      <c r="Y213" s="71">
        <v>11392</v>
      </c>
      <c r="Z213" s="71">
        <v>16666</v>
      </c>
      <c r="AA213" s="71">
        <v>4949</v>
      </c>
      <c r="AB213" s="71">
        <v>26099</v>
      </c>
      <c r="AC213" s="71">
        <v>0</v>
      </c>
      <c r="AD213" s="71">
        <v>0</v>
      </c>
      <c r="AE213" s="72"/>
      <c r="AF213" s="71">
        <v>18044054.885300979</v>
      </c>
      <c r="AG213" s="71">
        <v>686629.38864713442</v>
      </c>
      <c r="AH213" s="71">
        <v>1369797.8553352</v>
      </c>
      <c r="AI213" s="71">
        <v>31939077.834208969</v>
      </c>
      <c r="AJ213" s="71">
        <v>45505074.16951602</v>
      </c>
      <c r="AK213" s="71">
        <v>0</v>
      </c>
      <c r="AL213" s="71">
        <v>0</v>
      </c>
      <c r="AM213" s="71">
        <v>3554487.3268331913</v>
      </c>
      <c r="AN213" s="71">
        <v>0</v>
      </c>
      <c r="AO213" s="71">
        <v>0</v>
      </c>
      <c r="AP213" s="71">
        <v>101099121.45984149</v>
      </c>
      <c r="AQ213" s="72"/>
      <c r="AR213" s="71">
        <v>1631</v>
      </c>
      <c r="AS213" s="71">
        <v>394</v>
      </c>
      <c r="AT213" s="71">
        <v>0</v>
      </c>
      <c r="AU213" s="71">
        <v>0</v>
      </c>
      <c r="AV213" s="71">
        <v>0</v>
      </c>
      <c r="AW213" s="71">
        <v>0</v>
      </c>
      <c r="AX213" s="71"/>
      <c r="AY213" s="72"/>
      <c r="AZ213" s="71">
        <v>8111.6059999999998</v>
      </c>
      <c r="BA213" s="71">
        <v>17652.7</v>
      </c>
      <c r="BB213" s="71">
        <v>0</v>
      </c>
      <c r="BC213" s="71">
        <v>0</v>
      </c>
      <c r="BD213" s="71">
        <v>0</v>
      </c>
      <c r="BE213" s="71">
        <v>0</v>
      </c>
      <c r="BF213" s="71"/>
      <c r="BG213" s="72"/>
      <c r="BH213" s="71">
        <v>0</v>
      </c>
      <c r="BI213" s="71">
        <v>0</v>
      </c>
      <c r="BJ213" s="71">
        <v>0</v>
      </c>
      <c r="BK213" s="71">
        <v>0</v>
      </c>
      <c r="BL213" s="71">
        <v>4.7220000000000004</v>
      </c>
      <c r="BM213" s="71">
        <v>0</v>
      </c>
      <c r="BN213" s="72"/>
      <c r="BO213" s="71">
        <v>0</v>
      </c>
      <c r="BP213" s="71">
        <v>0</v>
      </c>
      <c r="BQ213" s="71">
        <v>0</v>
      </c>
      <c r="BR213" s="71">
        <v>0</v>
      </c>
      <c r="BS213" s="71">
        <v>1</v>
      </c>
      <c r="BT213" s="71">
        <v>0</v>
      </c>
      <c r="BU213"/>
      <c r="BV213" s="70">
        <v>4.7220000000000004</v>
      </c>
      <c r="BW213" s="70">
        <v>0</v>
      </c>
      <c r="BX213" s="70">
        <v>0</v>
      </c>
      <c r="BY213" s="70">
        <v>0</v>
      </c>
      <c r="BZ213" s="70">
        <v>0</v>
      </c>
      <c r="CA213" s="70">
        <v>0</v>
      </c>
      <c r="CB213" s="70">
        <v>0</v>
      </c>
      <c r="CC213" s="70">
        <v>0</v>
      </c>
      <c r="CD213" s="70">
        <v>0</v>
      </c>
    </row>
    <row r="214" spans="1:82">
      <c r="A214" s="70" t="s">
        <v>1881</v>
      </c>
      <c r="B214" s="70">
        <v>102</v>
      </c>
      <c r="C214" s="70">
        <v>17</v>
      </c>
      <c r="D214" s="70">
        <v>6</v>
      </c>
      <c r="E214" s="70">
        <v>2020</v>
      </c>
      <c r="F214" s="70" t="s">
        <v>159</v>
      </c>
      <c r="G214" s="70" t="s">
        <v>1864</v>
      </c>
      <c r="H214" s="70" t="s">
        <v>1865</v>
      </c>
      <c r="I214" s="148"/>
      <c r="J214" s="71">
        <v>22.317319340232501</v>
      </c>
      <c r="K214" s="71">
        <v>0.96764236819403993</v>
      </c>
      <c r="L214" s="71">
        <v>8.1473452425324222</v>
      </c>
      <c r="M214" s="71">
        <v>20.330080175215738</v>
      </c>
      <c r="N214" s="71">
        <v>24.529451476530284</v>
      </c>
      <c r="O214" s="71">
        <v>23.521738130234304</v>
      </c>
      <c r="P214" s="71">
        <v>23.148672394252355</v>
      </c>
      <c r="Q214" s="71">
        <v>1.53451178718028</v>
      </c>
      <c r="R214" s="71">
        <v>0</v>
      </c>
      <c r="S214" s="71">
        <v>0</v>
      </c>
      <c r="T214" s="72"/>
      <c r="U214" s="71">
        <v>1574729</v>
      </c>
      <c r="V214" s="71">
        <v>505</v>
      </c>
      <c r="W214" s="71">
        <v>197</v>
      </c>
      <c r="X214" s="71">
        <v>5572</v>
      </c>
      <c r="Y214" s="71">
        <v>11466</v>
      </c>
      <c r="Z214" s="71">
        <v>16808</v>
      </c>
      <c r="AA214" s="71">
        <v>5109</v>
      </c>
      <c r="AB214" s="71">
        <v>26026</v>
      </c>
      <c r="AC214" s="71">
        <v>0</v>
      </c>
      <c r="AD214" s="71">
        <v>0</v>
      </c>
      <c r="AE214" s="72"/>
      <c r="AF214" s="71">
        <v>19262780.189330019</v>
      </c>
      <c r="AG214" s="71">
        <v>721547.0750482626</v>
      </c>
      <c r="AH214" s="71">
        <v>1366591.1242729193</v>
      </c>
      <c r="AI214" s="71">
        <v>29922386.731260266</v>
      </c>
      <c r="AJ214" s="71">
        <v>54288498.755104631</v>
      </c>
      <c r="AK214" s="71"/>
      <c r="AL214" s="71"/>
      <c r="AM214" s="71">
        <v>3396682.1548909168</v>
      </c>
      <c r="AN214" s="71"/>
      <c r="AO214" s="71"/>
      <c r="AP214" s="71">
        <v>108958486.029907</v>
      </c>
      <c r="AQ214" s="72"/>
      <c r="AR214" s="71">
        <v>1693</v>
      </c>
      <c r="AS214" s="71">
        <v>412</v>
      </c>
      <c r="AT214" s="71">
        <v>0</v>
      </c>
      <c r="AU214" s="71">
        <v>0</v>
      </c>
      <c r="AV214" s="71">
        <v>0</v>
      </c>
      <c r="AW214" s="71">
        <v>0</v>
      </c>
      <c r="AX214" s="71"/>
      <c r="AY214" s="72"/>
      <c r="AZ214" s="71">
        <v>8533.7859999999891</v>
      </c>
      <c r="BA214" s="71">
        <v>21379.39999999998</v>
      </c>
      <c r="BB214" s="71">
        <v>0</v>
      </c>
      <c r="BC214" s="71">
        <v>0</v>
      </c>
      <c r="BD214" s="71">
        <v>0</v>
      </c>
      <c r="BE214" s="71">
        <v>0</v>
      </c>
      <c r="BF214" s="71"/>
      <c r="BG214" s="72"/>
      <c r="BH214" s="71">
        <v>0</v>
      </c>
      <c r="BI214" s="71">
        <v>0</v>
      </c>
      <c r="BJ214" s="71">
        <v>0</v>
      </c>
      <c r="BK214" s="71">
        <v>0</v>
      </c>
      <c r="BL214" s="71">
        <v>3.8279999999999998</v>
      </c>
      <c r="BM214" s="71">
        <v>0</v>
      </c>
      <c r="BN214" s="72"/>
      <c r="BO214" s="71">
        <v>0</v>
      </c>
      <c r="BP214" s="71">
        <v>0</v>
      </c>
      <c r="BQ214" s="71">
        <v>0</v>
      </c>
      <c r="BR214" s="71">
        <v>0</v>
      </c>
      <c r="BS214" s="71">
        <v>1</v>
      </c>
      <c r="BT214" s="71">
        <v>0</v>
      </c>
      <c r="BU214"/>
      <c r="BV214" s="70">
        <v>3.8279999999999998</v>
      </c>
      <c r="BW214" s="70">
        <v>0</v>
      </c>
      <c r="BX214" s="70">
        <v>0</v>
      </c>
      <c r="BY214" s="70">
        <v>0</v>
      </c>
      <c r="BZ214" s="70">
        <v>0</v>
      </c>
      <c r="CA214" s="70">
        <v>0</v>
      </c>
      <c r="CB214" s="70">
        <v>0</v>
      </c>
      <c r="CC214" s="70">
        <v>0</v>
      </c>
      <c r="CD214" s="70">
        <v>0</v>
      </c>
    </row>
    <row r="215" spans="1:82">
      <c r="A215" s="70" t="s">
        <v>1882</v>
      </c>
      <c r="B215" s="70">
        <v>102</v>
      </c>
      <c r="C215" s="70">
        <v>18</v>
      </c>
      <c r="D215" s="70">
        <v>6</v>
      </c>
      <c r="E215" s="70">
        <v>2021</v>
      </c>
      <c r="F215" s="70" t="s">
        <v>160</v>
      </c>
      <c r="G215" s="70" t="s">
        <v>1864</v>
      </c>
      <c r="H215" s="70" t="s">
        <v>1865</v>
      </c>
      <c r="I215" s="148"/>
      <c r="J215" s="71">
        <v>22.288994887359351</v>
      </c>
      <c r="K215" s="71">
        <v>0.97127705412692145</v>
      </c>
      <c r="L215" s="71">
        <v>7.4973870104665616</v>
      </c>
      <c r="M215" s="71">
        <v>18.508425606503629</v>
      </c>
      <c r="N215" s="71">
        <v>20.581026293810446</v>
      </c>
      <c r="O215" s="71">
        <v>22.943569198807545</v>
      </c>
      <c r="P215" s="71">
        <v>23.767409646826945</v>
      </c>
      <c r="Q215" s="71">
        <v>1.52378672885828</v>
      </c>
      <c r="R215" s="71">
        <v>0</v>
      </c>
      <c r="S215" s="71">
        <v>0</v>
      </c>
      <c r="T215" s="72"/>
      <c r="U215" s="71">
        <v>1783972</v>
      </c>
      <c r="V215" s="71">
        <v>505</v>
      </c>
      <c r="W215" s="71">
        <v>197</v>
      </c>
      <c r="X215" s="71">
        <v>5572</v>
      </c>
      <c r="Y215" s="71">
        <v>11502</v>
      </c>
      <c r="Z215" s="71">
        <v>16881</v>
      </c>
      <c r="AA215" s="71">
        <v>5115</v>
      </c>
      <c r="AB215" s="71">
        <v>26098</v>
      </c>
      <c r="AC215" s="71">
        <v>0</v>
      </c>
      <c r="AD215" s="71">
        <v>0</v>
      </c>
      <c r="AE215" s="72"/>
      <c r="AF215" s="71">
        <v>19931651.777130473</v>
      </c>
      <c r="AG215" s="71">
        <v>768977.92391500087</v>
      </c>
      <c r="AH215" s="71">
        <v>1249319.5775164524</v>
      </c>
      <c r="AI215" s="71">
        <v>33044968.741950635</v>
      </c>
      <c r="AJ215" s="71">
        <v>50245515.936421379</v>
      </c>
      <c r="AK215" s="71">
        <v>0</v>
      </c>
      <c r="AL215" s="71">
        <v>0</v>
      </c>
      <c r="AM215" s="71">
        <v>3425724.9440080407</v>
      </c>
      <c r="AN215" s="71">
        <v>0</v>
      </c>
      <c r="AO215" s="71">
        <v>0</v>
      </c>
      <c r="AP215" s="71">
        <v>108666158.90094198</v>
      </c>
      <c r="AQ215" s="72"/>
      <c r="AR215" s="71">
        <v>1755</v>
      </c>
      <c r="AS215" s="71">
        <v>418</v>
      </c>
      <c r="AT215" s="71">
        <v>0</v>
      </c>
      <c r="AU215" s="71">
        <v>0</v>
      </c>
      <c r="AV215" s="71">
        <v>0</v>
      </c>
      <c r="AW215" s="71">
        <v>0</v>
      </c>
      <c r="AX215" s="71"/>
      <c r="AY215" s="72"/>
      <c r="AZ215" s="71">
        <v>8919.6959999999872</v>
      </c>
      <c r="BA215" s="71">
        <v>21715.499999999989</v>
      </c>
      <c r="BB215" s="71">
        <v>0</v>
      </c>
      <c r="BC215" s="71">
        <v>0</v>
      </c>
      <c r="BD215" s="71">
        <v>0</v>
      </c>
      <c r="BE215" s="71">
        <v>0</v>
      </c>
      <c r="BF215" s="71"/>
      <c r="BG215" s="72"/>
      <c r="BH215" s="71">
        <v>0</v>
      </c>
      <c r="BI215" s="71">
        <v>0</v>
      </c>
      <c r="BJ215" s="71">
        <v>0</v>
      </c>
      <c r="BK215" s="71">
        <v>0</v>
      </c>
      <c r="BL215" s="71">
        <v>3.9769999999999999</v>
      </c>
      <c r="BM215" s="71">
        <v>0</v>
      </c>
      <c r="BN215" s="72"/>
      <c r="BO215" s="71">
        <v>0</v>
      </c>
      <c r="BP215" s="71">
        <v>0</v>
      </c>
      <c r="BQ215" s="71">
        <v>0</v>
      </c>
      <c r="BR215" s="71">
        <v>0</v>
      </c>
      <c r="BS215" s="71">
        <v>1</v>
      </c>
      <c r="BT215" s="71">
        <v>0</v>
      </c>
      <c r="BU215"/>
      <c r="BV215" s="70">
        <v>3.9769999999999999</v>
      </c>
      <c r="BW215" s="70">
        <v>0</v>
      </c>
      <c r="BX215" s="70">
        <v>0</v>
      </c>
      <c r="BY215" s="70">
        <v>0</v>
      </c>
      <c r="BZ215" s="70">
        <v>0</v>
      </c>
      <c r="CA215" s="70">
        <v>0</v>
      </c>
      <c r="CB215" s="70">
        <v>0</v>
      </c>
      <c r="CC215" s="70">
        <v>0</v>
      </c>
      <c r="CD215" s="70">
        <v>0</v>
      </c>
    </row>
    <row r="216" spans="1:82">
      <c r="A216" s="70" t="s">
        <v>1883</v>
      </c>
      <c r="B216" s="70">
        <v>102</v>
      </c>
      <c r="C216" s="70">
        <v>19</v>
      </c>
      <c r="D216" s="70">
        <v>6</v>
      </c>
      <c r="E216" s="70">
        <v>2022</v>
      </c>
      <c r="F216" s="70" t="s">
        <v>161</v>
      </c>
      <c r="G216" s="1064" t="s">
        <v>1864</v>
      </c>
      <c r="H216" s="70" t="s">
        <v>1865</v>
      </c>
      <c r="I216" s="148"/>
      <c r="J216" s="71">
        <v>21.121467067032874</v>
      </c>
      <c r="K216" s="71">
        <v>0.98979226711134216</v>
      </c>
      <c r="L216" s="71">
        <v>6.5136279814791163</v>
      </c>
      <c r="M216" s="71">
        <v>19.042933875918134</v>
      </c>
      <c r="N216" s="71">
        <v>31.155112008771518</v>
      </c>
      <c r="O216" s="71">
        <v>24.258532715835653</v>
      </c>
      <c r="P216" s="71">
        <v>23.92313559943765</v>
      </c>
      <c r="Q216" s="71">
        <v>1.5301449464441343</v>
      </c>
      <c r="R216" s="71">
        <v>0</v>
      </c>
      <c r="S216" s="71">
        <v>0</v>
      </c>
      <c r="T216" s="72"/>
      <c r="U216" s="71">
        <v>1894453</v>
      </c>
      <c r="V216" s="71">
        <v>505</v>
      </c>
      <c r="W216" s="71">
        <v>197</v>
      </c>
      <c r="X216" s="71">
        <v>5572</v>
      </c>
      <c r="Y216" s="71">
        <v>11559</v>
      </c>
      <c r="Z216" s="71">
        <v>16958</v>
      </c>
      <c r="AA216" s="71">
        <v>5227</v>
      </c>
      <c r="AB216" s="71">
        <v>25992</v>
      </c>
      <c r="AC216" s="71">
        <v>0</v>
      </c>
      <c r="AD216" s="71">
        <v>0</v>
      </c>
      <c r="AE216" s="72"/>
      <c r="AF216" s="71">
        <v>19541271.512478027</v>
      </c>
      <c r="AG216" s="71">
        <v>770579.8614702503</v>
      </c>
      <c r="AH216" s="71">
        <v>1281167.4047443226</v>
      </c>
      <c r="AI216" s="71">
        <v>30556473.481194083</v>
      </c>
      <c r="AJ216" s="71">
        <v>61745023.661200717</v>
      </c>
      <c r="AK216" s="71">
        <v>0</v>
      </c>
      <c r="AL216" s="71">
        <v>0</v>
      </c>
      <c r="AM216" s="71">
        <v>3356276.6362297479</v>
      </c>
      <c r="AN216" s="71">
        <v>0</v>
      </c>
      <c r="AO216" s="71">
        <v>0</v>
      </c>
      <c r="AP216" s="71">
        <v>117250792.55731715</v>
      </c>
      <c r="AQ216" s="72"/>
      <c r="AR216" s="71">
        <v>1820</v>
      </c>
      <c r="AS216" s="71">
        <v>422</v>
      </c>
      <c r="AT216" s="71">
        <v>0</v>
      </c>
      <c r="AU216" s="71">
        <v>0</v>
      </c>
      <c r="AV216" s="71">
        <v>0</v>
      </c>
      <c r="AW216" s="71">
        <v>0</v>
      </c>
      <c r="AX216" s="71"/>
      <c r="AY216" s="72"/>
      <c r="AZ216" s="71">
        <v>9325.1559999999808</v>
      </c>
      <c r="BA216" s="71">
        <v>21912.599999999984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1884</v>
      </c>
      <c r="B217" s="70">
        <v>102</v>
      </c>
      <c r="C217" s="70">
        <v>20</v>
      </c>
      <c r="D217" s="70">
        <v>6</v>
      </c>
      <c r="E217" s="70">
        <v>2023</v>
      </c>
      <c r="F217" s="70" t="s">
        <v>1539</v>
      </c>
      <c r="G217" s="1064" t="s">
        <v>1864</v>
      </c>
      <c r="H217" s="70" t="s">
        <v>1865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1898</v>
      </c>
      <c r="AS217" s="71">
        <v>424</v>
      </c>
      <c r="AT217" s="71">
        <v>0</v>
      </c>
      <c r="AU217" s="71">
        <v>0</v>
      </c>
      <c r="AV217" s="71">
        <v>0</v>
      </c>
      <c r="AW217" s="71">
        <v>0</v>
      </c>
      <c r="AX217" s="71"/>
      <c r="AY217" s="72"/>
      <c r="AZ217" s="71">
        <v>9825.195999999969</v>
      </c>
      <c r="BA217" s="71">
        <v>22011.599999999984</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1885</v>
      </c>
      <c r="B218" s="70">
        <v>102</v>
      </c>
      <c r="C218" s="70">
        <v>21</v>
      </c>
      <c r="D218" s="70">
        <v>6</v>
      </c>
      <c r="E218" s="70">
        <v>2024</v>
      </c>
      <c r="F218" s="70" t="s">
        <v>1554</v>
      </c>
      <c r="G218" s="70" t="s">
        <v>1864</v>
      </c>
      <c r="H218" s="70" t="s">
        <v>1865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1886</v>
      </c>
      <c r="B219" s="70">
        <v>188</v>
      </c>
      <c r="C219" s="70">
        <v>1</v>
      </c>
      <c r="D219" s="70">
        <v>12</v>
      </c>
      <c r="E219" s="70">
        <v>1990</v>
      </c>
      <c r="F219" s="70" t="s">
        <v>787</v>
      </c>
      <c r="G219" s="70" t="s">
        <v>1887</v>
      </c>
      <c r="H219" s="70" t="s">
        <v>1888</v>
      </c>
      <c r="I219" s="148"/>
      <c r="J219" s="71">
        <v>114.0451462814104</v>
      </c>
      <c r="K219" s="71">
        <v>1.545451700258494</v>
      </c>
      <c r="L219" s="71">
        <v>8.9921914649200136</v>
      </c>
      <c r="M219" s="71">
        <v>9.4768750771328154</v>
      </c>
      <c r="N219" s="71">
        <v>22.262681416788912</v>
      </c>
      <c r="O219" s="71">
        <v>18.509077460794732</v>
      </c>
      <c r="P219" s="71">
        <v>16.1195270979395</v>
      </c>
      <c r="Q219" s="71">
        <v>1.56726084473175</v>
      </c>
      <c r="R219" s="71">
        <v>0</v>
      </c>
      <c r="S219" s="71">
        <v>1.6758577625279361</v>
      </c>
      <c r="T219" s="72"/>
      <c r="U219" s="71">
        <v>6859625</v>
      </c>
      <c r="V219" s="71">
        <v>414</v>
      </c>
      <c r="W219" s="71">
        <v>88</v>
      </c>
      <c r="X219" s="71">
        <v>2896</v>
      </c>
      <c r="Y219" s="71">
        <v>6547</v>
      </c>
      <c r="Z219" s="71">
        <v>7613</v>
      </c>
      <c r="AA219" s="71">
        <v>3914</v>
      </c>
      <c r="AB219" s="71">
        <v>25447</v>
      </c>
      <c r="AC219" s="71">
        <v>0</v>
      </c>
      <c r="AD219" s="71">
        <v>1.6758577625279361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1889</v>
      </c>
      <c r="B220" s="70">
        <v>189</v>
      </c>
      <c r="C220" s="70">
        <v>2</v>
      </c>
      <c r="D220" s="70">
        <v>12</v>
      </c>
      <c r="E220" s="70">
        <v>2005</v>
      </c>
      <c r="F220" s="70" t="s">
        <v>789</v>
      </c>
      <c r="G220" s="70" t="s">
        <v>1887</v>
      </c>
      <c r="H220" s="70" t="s">
        <v>1888</v>
      </c>
      <c r="I220" s="148"/>
      <c r="J220" s="71">
        <v>140.5963265784649</v>
      </c>
      <c r="K220" s="71">
        <v>1.301110913496849</v>
      </c>
      <c r="L220" s="71">
        <v>2.5293297767919949</v>
      </c>
      <c r="M220" s="71">
        <v>21.2428719949799</v>
      </c>
      <c r="N220" s="71">
        <v>33.666613188334601</v>
      </c>
      <c r="O220" s="71">
        <v>33.426753542888889</v>
      </c>
      <c r="P220" s="71">
        <v>22.960877577684251</v>
      </c>
      <c r="Q220" s="71">
        <v>1.51185920132651</v>
      </c>
      <c r="R220" s="71">
        <v>0</v>
      </c>
      <c r="S220" s="71">
        <v>0</v>
      </c>
      <c r="T220" s="72"/>
      <c r="U220" s="71">
        <v>10654950</v>
      </c>
      <c r="V220" s="71">
        <v>448</v>
      </c>
      <c r="W220" s="71">
        <v>28</v>
      </c>
      <c r="X220" s="71">
        <v>3599</v>
      </c>
      <c r="Y220" s="71">
        <v>8116</v>
      </c>
      <c r="Z220" s="71">
        <v>15910</v>
      </c>
      <c r="AA220" s="71">
        <v>4566</v>
      </c>
      <c r="AB220" s="71">
        <v>25662</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1890</v>
      </c>
      <c r="B221" s="70">
        <v>190</v>
      </c>
      <c r="C221" s="70">
        <v>3</v>
      </c>
      <c r="D221" s="70">
        <v>12</v>
      </c>
      <c r="E221" s="70">
        <v>2006</v>
      </c>
      <c r="F221" s="70" t="s">
        <v>790</v>
      </c>
      <c r="G221" s="70" t="s">
        <v>1887</v>
      </c>
      <c r="H221" s="70" t="s">
        <v>1888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1891</v>
      </c>
      <c r="B222" s="70">
        <v>191</v>
      </c>
      <c r="C222" s="70">
        <v>4</v>
      </c>
      <c r="D222" s="70">
        <v>12</v>
      </c>
      <c r="E222" s="70">
        <v>2007</v>
      </c>
      <c r="F222" s="70" t="s">
        <v>791</v>
      </c>
      <c r="G222" s="70" t="s">
        <v>1887</v>
      </c>
      <c r="H222" s="70" t="s">
        <v>1888</v>
      </c>
      <c r="I222" s="148"/>
      <c r="J222" s="71">
        <v>142.9784099795082</v>
      </c>
      <c r="K222" s="71">
        <v>1.5235433088025161</v>
      </c>
      <c r="L222" s="71">
        <v>1.9357812435200339</v>
      </c>
      <c r="M222" s="71">
        <v>19.741689256032679</v>
      </c>
      <c r="N222" s="71">
        <v>34.020682388071073</v>
      </c>
      <c r="O222" s="71">
        <v>32.741078222884887</v>
      </c>
      <c r="P222" s="71">
        <v>23.239687918674811</v>
      </c>
      <c r="Q222" s="71">
        <v>1.58525939934793</v>
      </c>
      <c r="R222" s="71">
        <v>0</v>
      </c>
      <c r="S222" s="71">
        <v>0</v>
      </c>
      <c r="T222" s="72"/>
      <c r="U222" s="71">
        <v>12785009</v>
      </c>
      <c r="V222" s="71">
        <v>569</v>
      </c>
      <c r="W222" s="71">
        <v>25</v>
      </c>
      <c r="X222" s="71">
        <v>4120</v>
      </c>
      <c r="Y222" s="71">
        <v>8283</v>
      </c>
      <c r="Z222" s="71">
        <v>16200</v>
      </c>
      <c r="AA222" s="71">
        <v>4551</v>
      </c>
      <c r="AB222" s="71">
        <v>25485</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1892</v>
      </c>
      <c r="B223" s="70">
        <v>192</v>
      </c>
      <c r="C223" s="70">
        <v>5</v>
      </c>
      <c r="D223" s="70">
        <v>12</v>
      </c>
      <c r="E223" s="70">
        <v>2008</v>
      </c>
      <c r="F223" s="70" t="s">
        <v>792</v>
      </c>
      <c r="G223" s="70" t="s">
        <v>1887</v>
      </c>
      <c r="H223" s="70" t="s">
        <v>1888</v>
      </c>
      <c r="I223" s="148"/>
      <c r="J223" s="71">
        <v>154.55586375527861</v>
      </c>
      <c r="K223" s="71">
        <v>1.1489105446851291</v>
      </c>
      <c r="L223" s="71">
        <v>1.6554596314491099</v>
      </c>
      <c r="M223" s="71">
        <v>20.840807978427168</v>
      </c>
      <c r="N223" s="71">
        <v>29.81291712901854</v>
      </c>
      <c r="O223" s="71">
        <v>31.75194592668786</v>
      </c>
      <c r="P223" s="71">
        <v>22.30528149461465</v>
      </c>
      <c r="Q223" s="71">
        <v>1.55250832758499</v>
      </c>
      <c r="R223" s="71">
        <v>0</v>
      </c>
      <c r="S223" s="71">
        <v>0</v>
      </c>
      <c r="T223" s="72"/>
      <c r="U223" s="71">
        <v>14709615</v>
      </c>
      <c r="V223" s="71">
        <v>569</v>
      </c>
      <c r="W223" s="71">
        <v>25</v>
      </c>
      <c r="X223" s="71">
        <v>4120</v>
      </c>
      <c r="Y223" s="71">
        <v>8364</v>
      </c>
      <c r="Z223" s="71">
        <v>16262</v>
      </c>
      <c r="AA223" s="71">
        <v>4373</v>
      </c>
      <c r="AB223" s="71">
        <v>25369</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1893</v>
      </c>
      <c r="B224" s="70">
        <v>193</v>
      </c>
      <c r="C224" s="70">
        <v>6</v>
      </c>
      <c r="D224" s="70">
        <v>12</v>
      </c>
      <c r="E224" s="70">
        <v>2009</v>
      </c>
      <c r="F224" s="70" t="s">
        <v>176</v>
      </c>
      <c r="G224" s="70" t="s">
        <v>1887</v>
      </c>
      <c r="H224" s="70" t="s">
        <v>1888</v>
      </c>
      <c r="I224" s="148"/>
      <c r="J224" s="71">
        <v>152.6569660634168</v>
      </c>
      <c r="K224" s="71">
        <v>0.95143580441174613</v>
      </c>
      <c r="L224" s="71">
        <v>1.808175321297872</v>
      </c>
      <c r="M224" s="71">
        <v>22.493898111794</v>
      </c>
      <c r="N224" s="71">
        <v>31.025197489420311</v>
      </c>
      <c r="O224" s="71">
        <v>32.398038986048327</v>
      </c>
      <c r="P224" s="71">
        <v>20.842676604799792</v>
      </c>
      <c r="Q224" s="71">
        <v>1.47632230302239</v>
      </c>
      <c r="R224" s="71">
        <v>0</v>
      </c>
      <c r="S224" s="71">
        <v>0</v>
      </c>
      <c r="T224" s="72"/>
      <c r="U224" s="71">
        <v>12402951</v>
      </c>
      <c r="V224" s="71">
        <v>457</v>
      </c>
      <c r="W224" s="71">
        <v>34</v>
      </c>
      <c r="X224" s="71">
        <v>4659</v>
      </c>
      <c r="Y224" s="71">
        <v>8427</v>
      </c>
      <c r="Z224" s="71">
        <v>16378</v>
      </c>
      <c r="AA224" s="71">
        <v>4195</v>
      </c>
      <c r="AB224" s="71">
        <v>25324</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150.44</v>
      </c>
      <c r="BK224" s="71">
        <v>0</v>
      </c>
      <c r="BL224" s="71">
        <v>0</v>
      </c>
      <c r="BM224" s="71">
        <v>0</v>
      </c>
      <c r="BN224" s="72"/>
      <c r="BO224" s="71">
        <v>0</v>
      </c>
      <c r="BP224" s="71">
        <v>0</v>
      </c>
      <c r="BQ224" s="71">
        <v>2</v>
      </c>
      <c r="BR224" s="71">
        <v>0</v>
      </c>
      <c r="BS224" s="71">
        <v>0</v>
      </c>
      <c r="BT224" s="71">
        <v>0</v>
      </c>
      <c r="BU224"/>
      <c r="BV224" s="70">
        <v>146.30000000000001</v>
      </c>
      <c r="BW224" s="70">
        <v>0</v>
      </c>
      <c r="BX224" s="70">
        <v>4.1399999999999997</v>
      </c>
      <c r="BY224" s="70">
        <v>0</v>
      </c>
      <c r="BZ224" s="70">
        <v>0</v>
      </c>
      <c r="CA224" s="70">
        <v>0</v>
      </c>
      <c r="CB224" s="70">
        <v>0</v>
      </c>
      <c r="CC224" s="70">
        <v>0</v>
      </c>
      <c r="CD224" s="70">
        <v>0</v>
      </c>
    </row>
    <row r="225" spans="1:82">
      <c r="A225" s="70" t="s">
        <v>1894</v>
      </c>
      <c r="B225" s="70">
        <v>194</v>
      </c>
      <c r="C225" s="70">
        <v>7</v>
      </c>
      <c r="D225" s="70">
        <v>12</v>
      </c>
      <c r="E225" s="70">
        <v>2010</v>
      </c>
      <c r="F225" s="70" t="s">
        <v>177</v>
      </c>
      <c r="G225" s="70" t="s">
        <v>1887</v>
      </c>
      <c r="H225" s="70" t="s">
        <v>1888</v>
      </c>
      <c r="I225" s="148"/>
      <c r="J225" s="71">
        <v>169.69193095054121</v>
      </c>
      <c r="K225" s="71">
        <v>0.99476846862818857</v>
      </c>
      <c r="L225" s="71">
        <v>1.6784924921371269</v>
      </c>
      <c r="M225" s="71">
        <v>23.219179115015301</v>
      </c>
      <c r="N225" s="71">
        <v>35.649521774292907</v>
      </c>
      <c r="O225" s="71">
        <v>32.267878063230683</v>
      </c>
      <c r="P225" s="71">
        <v>20.708988605135929</v>
      </c>
      <c r="Q225" s="71">
        <v>1.5391041669538801</v>
      </c>
      <c r="R225" s="71">
        <v>0</v>
      </c>
      <c r="S225" s="71">
        <v>0</v>
      </c>
      <c r="T225" s="72"/>
      <c r="U225" s="71">
        <v>13831792</v>
      </c>
      <c r="V225" s="71">
        <v>457</v>
      </c>
      <c r="W225" s="71">
        <v>34</v>
      </c>
      <c r="X225" s="71">
        <v>4659</v>
      </c>
      <c r="Y225" s="71">
        <v>8524</v>
      </c>
      <c r="Z225" s="71">
        <v>16388</v>
      </c>
      <c r="AA225" s="71">
        <v>4064</v>
      </c>
      <c r="AB225" s="71">
        <v>25298</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174.44900000000001</v>
      </c>
      <c r="BK225" s="71">
        <v>0</v>
      </c>
      <c r="BL225" s="71">
        <v>0</v>
      </c>
      <c r="BM225" s="71">
        <v>0</v>
      </c>
      <c r="BN225" s="72"/>
      <c r="BO225" s="71">
        <v>0</v>
      </c>
      <c r="BP225" s="71">
        <v>0</v>
      </c>
      <c r="BQ225" s="71">
        <v>3</v>
      </c>
      <c r="BR225" s="71">
        <v>0</v>
      </c>
      <c r="BS225" s="71">
        <v>0</v>
      </c>
      <c r="BT225" s="71">
        <v>0</v>
      </c>
      <c r="BU225"/>
      <c r="BV225" s="70">
        <v>169.66300000000001</v>
      </c>
      <c r="BW225" s="70">
        <v>0</v>
      </c>
      <c r="BX225" s="70">
        <v>4.7859999999999996</v>
      </c>
      <c r="BY225" s="70">
        <v>0</v>
      </c>
      <c r="BZ225" s="70">
        <v>0</v>
      </c>
      <c r="CA225" s="70">
        <v>0</v>
      </c>
      <c r="CB225" s="70">
        <v>0</v>
      </c>
      <c r="CC225" s="70">
        <v>0</v>
      </c>
      <c r="CD225" s="70">
        <v>0</v>
      </c>
    </row>
    <row r="226" spans="1:82">
      <c r="A226" s="70" t="s">
        <v>1895</v>
      </c>
      <c r="B226" s="70">
        <v>195</v>
      </c>
      <c r="C226" s="70">
        <v>8</v>
      </c>
      <c r="D226" s="70">
        <v>12</v>
      </c>
      <c r="E226" s="70">
        <v>2011</v>
      </c>
      <c r="F226" s="70" t="s">
        <v>178</v>
      </c>
      <c r="G226" s="70" t="s">
        <v>1887</v>
      </c>
      <c r="H226" s="70" t="s">
        <v>1888</v>
      </c>
      <c r="I226" s="148"/>
      <c r="J226" s="71">
        <v>174.3821705113202</v>
      </c>
      <c r="K226" s="71">
        <v>1.3732243980925301</v>
      </c>
      <c r="L226" s="71">
        <v>1.669385912053055</v>
      </c>
      <c r="M226" s="71">
        <v>27.04210943941559</v>
      </c>
      <c r="N226" s="71">
        <v>37.163806866714317</v>
      </c>
      <c r="O226" s="71">
        <v>31.89203179857628</v>
      </c>
      <c r="P226" s="71">
        <v>19.383108960502721</v>
      </c>
      <c r="Q226" s="71">
        <v>1.77856694747158</v>
      </c>
      <c r="R226" s="71">
        <v>0</v>
      </c>
      <c r="S226" s="71">
        <v>0</v>
      </c>
      <c r="T226" s="72"/>
      <c r="U226" s="71">
        <v>13182547</v>
      </c>
      <c r="V226" s="71">
        <v>457</v>
      </c>
      <c r="W226" s="71">
        <v>34</v>
      </c>
      <c r="X226" s="71">
        <v>4659</v>
      </c>
      <c r="Y226" s="71">
        <v>8618</v>
      </c>
      <c r="Z226" s="71">
        <v>16549</v>
      </c>
      <c r="AA226" s="71">
        <v>3917</v>
      </c>
      <c r="AB226" s="71">
        <v>25344</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173.96799999999999</v>
      </c>
      <c r="BK226" s="71">
        <v>0</v>
      </c>
      <c r="BL226" s="71">
        <v>0</v>
      </c>
      <c r="BM226" s="71">
        <v>0</v>
      </c>
      <c r="BN226" s="72"/>
      <c r="BO226" s="71">
        <v>0</v>
      </c>
      <c r="BP226" s="71">
        <v>0</v>
      </c>
      <c r="BQ226" s="71">
        <v>3</v>
      </c>
      <c r="BR226" s="71">
        <v>0</v>
      </c>
      <c r="BS226" s="71">
        <v>0</v>
      </c>
      <c r="BT226" s="71">
        <v>0</v>
      </c>
      <c r="BU226"/>
      <c r="BV226" s="70">
        <v>168.83799999999999</v>
      </c>
      <c r="BW226" s="70">
        <v>0</v>
      </c>
      <c r="BX226" s="70">
        <v>5.13</v>
      </c>
      <c r="BY226" s="70">
        <v>0</v>
      </c>
      <c r="BZ226" s="70">
        <v>0</v>
      </c>
      <c r="CA226" s="70">
        <v>0</v>
      </c>
      <c r="CB226" s="70">
        <v>0</v>
      </c>
      <c r="CC226" s="70">
        <v>0</v>
      </c>
      <c r="CD226" s="70">
        <v>0</v>
      </c>
    </row>
    <row r="227" spans="1:82">
      <c r="A227" s="70" t="s">
        <v>1896</v>
      </c>
      <c r="B227" s="70">
        <v>196</v>
      </c>
      <c r="C227" s="70">
        <v>9</v>
      </c>
      <c r="D227" s="70">
        <v>12</v>
      </c>
      <c r="E227" s="70">
        <v>2012</v>
      </c>
      <c r="F227" s="70" t="s">
        <v>179</v>
      </c>
      <c r="G227" s="70" t="s">
        <v>1887</v>
      </c>
      <c r="H227" s="70" t="s">
        <v>1888</v>
      </c>
      <c r="I227" s="148"/>
      <c r="J227" s="71">
        <v>181.83229235753089</v>
      </c>
      <c r="K227" s="71">
        <v>1.2822658805937841</v>
      </c>
      <c r="L227" s="71">
        <v>1.693979570448229</v>
      </c>
      <c r="M227" s="71">
        <v>25.53635298484723</v>
      </c>
      <c r="N227" s="71">
        <v>36.436143976750387</v>
      </c>
      <c r="O227" s="71">
        <v>31.734754680457765</v>
      </c>
      <c r="P227" s="71">
        <v>18.726990992667709</v>
      </c>
      <c r="Q227" s="71">
        <v>1.9643241999590799</v>
      </c>
      <c r="R227" s="71">
        <v>0</v>
      </c>
      <c r="S227" s="71">
        <v>0</v>
      </c>
      <c r="T227" s="72"/>
      <c r="U227" s="71">
        <v>14456762</v>
      </c>
      <c r="V227" s="71">
        <v>457</v>
      </c>
      <c r="W227" s="71">
        <v>34</v>
      </c>
      <c r="X227" s="71">
        <v>4659</v>
      </c>
      <c r="Y227" s="71">
        <v>8999</v>
      </c>
      <c r="Z227" s="71">
        <v>16598</v>
      </c>
      <c r="AA227" s="71">
        <v>3763</v>
      </c>
      <c r="AB227" s="71">
        <v>25763</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167.303</v>
      </c>
      <c r="BK227" s="71">
        <v>0</v>
      </c>
      <c r="BL227" s="71">
        <v>0</v>
      </c>
      <c r="BM227" s="71">
        <v>0</v>
      </c>
      <c r="BN227" s="72"/>
      <c r="BO227" s="71">
        <v>0</v>
      </c>
      <c r="BP227" s="71">
        <v>0</v>
      </c>
      <c r="BQ227" s="71">
        <v>3</v>
      </c>
      <c r="BR227" s="71">
        <v>0</v>
      </c>
      <c r="BS227" s="71">
        <v>0</v>
      </c>
      <c r="BT227" s="71">
        <v>0</v>
      </c>
      <c r="BU227"/>
      <c r="BV227" s="70">
        <v>162.083</v>
      </c>
      <c r="BW227" s="70">
        <v>0</v>
      </c>
      <c r="BX227" s="70">
        <v>5.22</v>
      </c>
      <c r="BY227" s="70">
        <v>0</v>
      </c>
      <c r="BZ227" s="70">
        <v>0</v>
      </c>
      <c r="CA227" s="70">
        <v>0</v>
      </c>
      <c r="CB227" s="70">
        <v>0</v>
      </c>
      <c r="CC227" s="70">
        <v>0</v>
      </c>
      <c r="CD227" s="70">
        <v>0</v>
      </c>
    </row>
    <row r="228" spans="1:82">
      <c r="A228" s="70" t="s">
        <v>1897</v>
      </c>
      <c r="B228" s="70">
        <v>197</v>
      </c>
      <c r="C228" s="70">
        <v>10</v>
      </c>
      <c r="D228" s="70">
        <v>12</v>
      </c>
      <c r="E228" s="70">
        <v>2013</v>
      </c>
      <c r="F228" s="70" t="s">
        <v>180</v>
      </c>
      <c r="G228" s="70" t="s">
        <v>1887</v>
      </c>
      <c r="H228" s="70" t="s">
        <v>1888</v>
      </c>
      <c r="I228" s="148"/>
      <c r="J228" s="71">
        <v>185.2946021735761</v>
      </c>
      <c r="K228" s="71">
        <v>1.1220276776269631</v>
      </c>
      <c r="L228" s="71">
        <v>1.6069162672278661</v>
      </c>
      <c r="M228" s="71">
        <v>25.712848855240608</v>
      </c>
      <c r="N228" s="71">
        <v>37.498737804641372</v>
      </c>
      <c r="O228" s="71">
        <v>30.647460548363181</v>
      </c>
      <c r="P228" s="71">
        <v>18.332985585986499</v>
      </c>
      <c r="Q228" s="71">
        <v>1.9915790957233399</v>
      </c>
      <c r="R228" s="71">
        <v>0</v>
      </c>
      <c r="S228" s="71">
        <v>0</v>
      </c>
      <c r="T228" s="72"/>
      <c r="U228" s="71">
        <v>14783896</v>
      </c>
      <c r="V228" s="71">
        <v>457</v>
      </c>
      <c r="W228" s="71">
        <v>34</v>
      </c>
      <c r="X228" s="71">
        <v>4659</v>
      </c>
      <c r="Y228" s="71">
        <v>9045</v>
      </c>
      <c r="Z228" s="71">
        <v>16745</v>
      </c>
      <c r="AA228" s="71">
        <v>3670</v>
      </c>
      <c r="AB228" s="71">
        <v>25746</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165.376</v>
      </c>
      <c r="BK228" s="71">
        <v>0</v>
      </c>
      <c r="BL228" s="71">
        <v>0</v>
      </c>
      <c r="BM228" s="71">
        <v>0</v>
      </c>
      <c r="BN228" s="72"/>
      <c r="BO228" s="71">
        <v>0</v>
      </c>
      <c r="BP228" s="71">
        <v>0</v>
      </c>
      <c r="BQ228" s="71">
        <v>2</v>
      </c>
      <c r="BR228" s="71">
        <v>0</v>
      </c>
      <c r="BS228" s="71">
        <v>0</v>
      </c>
      <c r="BT228" s="71">
        <v>0</v>
      </c>
      <c r="BU228"/>
      <c r="BV228" s="70">
        <v>160.69499999999999</v>
      </c>
      <c r="BW228" s="70">
        <v>0</v>
      </c>
      <c r="BX228" s="70">
        <v>4.681</v>
      </c>
      <c r="BY228" s="70">
        <v>0</v>
      </c>
      <c r="BZ228" s="70">
        <v>0</v>
      </c>
      <c r="CA228" s="70">
        <v>0</v>
      </c>
      <c r="CB228" s="70">
        <v>0</v>
      </c>
      <c r="CC228" s="70">
        <v>0</v>
      </c>
      <c r="CD228" s="70">
        <v>0</v>
      </c>
    </row>
    <row r="229" spans="1:82">
      <c r="A229" s="70" t="s">
        <v>1898</v>
      </c>
      <c r="B229" s="70">
        <v>198</v>
      </c>
      <c r="C229" s="70">
        <v>11</v>
      </c>
      <c r="D229" s="70">
        <v>12</v>
      </c>
      <c r="E229" s="70">
        <v>2014</v>
      </c>
      <c r="F229" s="70" t="s">
        <v>181</v>
      </c>
      <c r="G229" s="70" t="s">
        <v>1887</v>
      </c>
      <c r="H229" s="70" t="s">
        <v>1888</v>
      </c>
      <c r="I229" s="148"/>
      <c r="J229" s="71">
        <v>184.56952991691551</v>
      </c>
      <c r="K229" s="71">
        <v>1.2819211197839619</v>
      </c>
      <c r="L229" s="71">
        <v>1.8727998222202289</v>
      </c>
      <c r="M229" s="71">
        <v>35.073573238309322</v>
      </c>
      <c r="N229" s="71">
        <v>33.756301505457493</v>
      </c>
      <c r="O229" s="71">
        <v>29.180425500938878</v>
      </c>
      <c r="P229" s="71">
        <v>17.840782145226093</v>
      </c>
      <c r="Q229" s="71">
        <v>1.9044188197890299</v>
      </c>
      <c r="R229" s="71">
        <v>0</v>
      </c>
      <c r="S229" s="71">
        <v>0</v>
      </c>
      <c r="T229" s="72"/>
      <c r="U229" s="71">
        <v>15408991</v>
      </c>
      <c r="V229" s="71">
        <v>441</v>
      </c>
      <c r="W229" s="71">
        <v>41</v>
      </c>
      <c r="X229" s="71">
        <v>6226</v>
      </c>
      <c r="Y229" s="71">
        <v>9101</v>
      </c>
      <c r="Z229" s="71">
        <v>16792</v>
      </c>
      <c r="AA229" s="71">
        <v>3553</v>
      </c>
      <c r="AB229" s="71">
        <v>25660</v>
      </c>
      <c r="AC229" s="71">
        <v>0</v>
      </c>
      <c r="AD229" s="71">
        <v>0</v>
      </c>
      <c r="AE229" s="72"/>
      <c r="AF229" s="71"/>
      <c r="AG229" s="71"/>
      <c r="AH229" s="71"/>
      <c r="AI229" s="71"/>
      <c r="AJ229" s="71"/>
      <c r="AK229" s="71"/>
      <c r="AL229" s="71"/>
      <c r="AM229" s="71"/>
      <c r="AN229" s="71"/>
      <c r="AO229" s="71"/>
      <c r="AP229" s="71"/>
      <c r="AQ229" s="72"/>
      <c r="AR229" s="71">
        <v>720</v>
      </c>
      <c r="AS229" s="71">
        <v>94</v>
      </c>
      <c r="AT229" s="71">
        <v>0</v>
      </c>
      <c r="AU229" s="71">
        <v>0</v>
      </c>
      <c r="AV229" s="71">
        <v>0</v>
      </c>
      <c r="AW229" s="71">
        <v>0</v>
      </c>
      <c r="AX229" s="71"/>
      <c r="AY229" s="72"/>
      <c r="AZ229" s="71">
        <v>2955.7</v>
      </c>
      <c r="BA229" s="71">
        <v>7378.6</v>
      </c>
      <c r="BB229" s="71">
        <v>0</v>
      </c>
      <c r="BC229" s="71">
        <v>0</v>
      </c>
      <c r="BD229" s="71">
        <v>0</v>
      </c>
      <c r="BE229" s="71">
        <v>0</v>
      </c>
      <c r="BF229" s="71"/>
      <c r="BG229" s="72"/>
      <c r="BH229" s="71">
        <v>0</v>
      </c>
      <c r="BI229" s="71">
        <v>0</v>
      </c>
      <c r="BJ229" s="71">
        <v>163.22399999999999</v>
      </c>
      <c r="BK229" s="71">
        <v>0</v>
      </c>
      <c r="BL229" s="71">
        <v>0</v>
      </c>
      <c r="BM229" s="71">
        <v>0</v>
      </c>
      <c r="BN229" s="72"/>
      <c r="BO229" s="71">
        <v>0</v>
      </c>
      <c r="BP229" s="71">
        <v>0</v>
      </c>
      <c r="BQ229" s="71">
        <v>2</v>
      </c>
      <c r="BR229" s="71">
        <v>0</v>
      </c>
      <c r="BS229" s="71">
        <v>0</v>
      </c>
      <c r="BT229" s="71">
        <v>0</v>
      </c>
      <c r="BU229"/>
      <c r="BV229" s="70">
        <v>157.80199999999999</v>
      </c>
      <c r="BW229" s="70">
        <v>0</v>
      </c>
      <c r="BX229" s="70">
        <v>5.4219999999999997</v>
      </c>
      <c r="BY229" s="70">
        <v>0</v>
      </c>
      <c r="BZ229" s="70">
        <v>0</v>
      </c>
      <c r="CA229" s="70">
        <v>0</v>
      </c>
      <c r="CB229" s="70">
        <v>0</v>
      </c>
      <c r="CC229" s="70">
        <v>0</v>
      </c>
      <c r="CD229" s="70">
        <v>0</v>
      </c>
    </row>
    <row r="230" spans="1:82">
      <c r="A230" s="70" t="s">
        <v>1899</v>
      </c>
      <c r="B230" s="70">
        <v>199</v>
      </c>
      <c r="C230" s="70">
        <v>12</v>
      </c>
      <c r="D230" s="70">
        <v>12</v>
      </c>
      <c r="E230" s="70">
        <v>2015</v>
      </c>
      <c r="F230" s="70" t="s">
        <v>182</v>
      </c>
      <c r="G230" s="70" t="s">
        <v>1887</v>
      </c>
      <c r="H230" s="70" t="s">
        <v>1888</v>
      </c>
      <c r="I230" s="148"/>
      <c r="J230" s="71">
        <v>175.464913449276</v>
      </c>
      <c r="K230" s="71">
        <v>1.212985990982987</v>
      </c>
      <c r="L230" s="71">
        <v>3.4673572759906661</v>
      </c>
      <c r="M230" s="71">
        <v>28.668455542267129</v>
      </c>
      <c r="N230" s="71">
        <v>31.947279402458911</v>
      </c>
      <c r="O230" s="71">
        <v>28.960793006847954</v>
      </c>
      <c r="P230" s="71">
        <v>17.372448970276984</v>
      </c>
      <c r="Q230" s="71">
        <v>1.85449498835239</v>
      </c>
      <c r="R230" s="71">
        <v>0</v>
      </c>
      <c r="S230" s="71">
        <v>0</v>
      </c>
      <c r="T230" s="72"/>
      <c r="U230" s="71">
        <v>15268151</v>
      </c>
      <c r="V230" s="71">
        <v>441</v>
      </c>
      <c r="W230" s="71">
        <v>41</v>
      </c>
      <c r="X230" s="71">
        <v>6226</v>
      </c>
      <c r="Y230" s="71">
        <v>9193</v>
      </c>
      <c r="Z230" s="71">
        <v>16826</v>
      </c>
      <c r="AA230" s="71">
        <v>3457</v>
      </c>
      <c r="AB230" s="71">
        <v>25525</v>
      </c>
      <c r="AC230" s="71">
        <v>0</v>
      </c>
      <c r="AD230" s="71">
        <v>0</v>
      </c>
      <c r="AE230" s="72"/>
      <c r="AF230" s="71">
        <v>119570565.30241141</v>
      </c>
      <c r="AG230" s="71">
        <v>903772.32708513096</v>
      </c>
      <c r="AH230" s="71">
        <v>558557.80331038625</v>
      </c>
      <c r="AI230" s="71">
        <v>41149470.03459087</v>
      </c>
      <c r="AJ230" s="71">
        <v>47195583.123995468</v>
      </c>
      <c r="AK230" s="71">
        <v>0</v>
      </c>
      <c r="AL230" s="71">
        <v>0</v>
      </c>
      <c r="AM230" s="71">
        <v>3498094.176652106</v>
      </c>
      <c r="AN230" s="71">
        <v>0</v>
      </c>
      <c r="AO230" s="71">
        <v>0</v>
      </c>
      <c r="AP230" s="71">
        <v>212876042.7680454</v>
      </c>
      <c r="AQ230" s="72"/>
      <c r="AR230" s="71">
        <v>790</v>
      </c>
      <c r="AS230" s="71">
        <v>151</v>
      </c>
      <c r="AT230" s="71">
        <v>0</v>
      </c>
      <c r="AU230" s="71">
        <v>0</v>
      </c>
      <c r="AV230" s="71">
        <v>0</v>
      </c>
      <c r="AW230" s="71">
        <v>0</v>
      </c>
      <c r="AX230" s="71"/>
      <c r="AY230" s="72"/>
      <c r="AZ230" s="71">
        <v>3281</v>
      </c>
      <c r="BA230" s="71">
        <v>14230.9</v>
      </c>
      <c r="BB230" s="71">
        <v>0</v>
      </c>
      <c r="BC230" s="71">
        <v>0</v>
      </c>
      <c r="BD230" s="71">
        <v>0</v>
      </c>
      <c r="BE230" s="71">
        <v>0</v>
      </c>
      <c r="BF230" s="71"/>
      <c r="BG230" s="72"/>
      <c r="BH230" s="71">
        <v>0</v>
      </c>
      <c r="BI230" s="71">
        <v>0</v>
      </c>
      <c r="BJ230" s="71">
        <v>148.90899999999999</v>
      </c>
      <c r="BK230" s="71">
        <v>0</v>
      </c>
      <c r="BL230" s="71">
        <v>2.8029999999999999</v>
      </c>
      <c r="BM230" s="71">
        <v>0</v>
      </c>
      <c r="BN230" s="72"/>
      <c r="BO230" s="71">
        <v>0</v>
      </c>
      <c r="BP230" s="71">
        <v>0</v>
      </c>
      <c r="BQ230" s="71">
        <v>2</v>
      </c>
      <c r="BR230" s="71">
        <v>0</v>
      </c>
      <c r="BS230" s="71">
        <v>1</v>
      </c>
      <c r="BT230" s="71">
        <v>0</v>
      </c>
      <c r="BU230"/>
      <c r="BV230" s="70">
        <v>151.71199999999999</v>
      </c>
      <c r="BW230" s="70">
        <v>0</v>
      </c>
      <c r="BX230" s="70">
        <v>0</v>
      </c>
      <c r="BY230" s="70">
        <v>0</v>
      </c>
      <c r="BZ230" s="70">
        <v>0</v>
      </c>
      <c r="CA230" s="70">
        <v>0</v>
      </c>
      <c r="CB230" s="70">
        <v>0</v>
      </c>
      <c r="CC230" s="70">
        <v>0</v>
      </c>
      <c r="CD230" s="70">
        <v>0</v>
      </c>
    </row>
    <row r="231" spans="1:82">
      <c r="A231" s="70" t="s">
        <v>1900</v>
      </c>
      <c r="B231" s="70">
        <v>200</v>
      </c>
      <c r="C231" s="70">
        <v>13</v>
      </c>
      <c r="D231" s="70">
        <v>12</v>
      </c>
      <c r="E231" s="70">
        <v>2016</v>
      </c>
      <c r="F231" s="70" t="s">
        <v>155</v>
      </c>
      <c r="G231" s="70" t="s">
        <v>1887</v>
      </c>
      <c r="H231" s="70" t="s">
        <v>1888</v>
      </c>
      <c r="I231" s="148"/>
      <c r="J231" s="71">
        <v>179.9063423384259</v>
      </c>
      <c r="K231" s="71">
        <v>1.1353703036889495</v>
      </c>
      <c r="L231" s="71">
        <v>2.0348261505100926</v>
      </c>
      <c r="M231" s="71">
        <v>27.776386853603434</v>
      </c>
      <c r="N231" s="71">
        <v>32.969034583656757</v>
      </c>
      <c r="O231" s="71">
        <v>28.683920997862124</v>
      </c>
      <c r="P231" s="71">
        <v>16.480784800333957</v>
      </c>
      <c r="Q231" s="71">
        <v>1.8067672724364094</v>
      </c>
      <c r="R231" s="71">
        <v>0</v>
      </c>
      <c r="S231" s="71">
        <v>0</v>
      </c>
      <c r="T231" s="72"/>
      <c r="U231" s="71">
        <v>14353913</v>
      </c>
      <c r="V231" s="71">
        <v>441</v>
      </c>
      <c r="W231" s="71">
        <v>41</v>
      </c>
      <c r="X231" s="71">
        <v>6226</v>
      </c>
      <c r="Y231" s="71">
        <v>9341</v>
      </c>
      <c r="Z231" s="71">
        <v>16870</v>
      </c>
      <c r="AA231" s="71">
        <v>3392</v>
      </c>
      <c r="AB231" s="71">
        <v>25580</v>
      </c>
      <c r="AC231" s="71">
        <v>0</v>
      </c>
      <c r="AD231" s="71">
        <v>0</v>
      </c>
      <c r="AE231" s="72"/>
      <c r="AF231" s="71">
        <v>125191054.340646</v>
      </c>
      <c r="AG231" s="71">
        <v>831802.87562862353</v>
      </c>
      <c r="AH231" s="71">
        <v>264072.81490000221</v>
      </c>
      <c r="AI231" s="71">
        <v>42321280.490547948</v>
      </c>
      <c r="AJ231" s="71">
        <v>48684546.051791973</v>
      </c>
      <c r="AK231" s="71">
        <v>0</v>
      </c>
      <c r="AL231" s="71">
        <v>0</v>
      </c>
      <c r="AM231" s="71">
        <v>3508355.227794026</v>
      </c>
      <c r="AN231" s="71">
        <v>0</v>
      </c>
      <c r="AO231" s="71">
        <v>0</v>
      </c>
      <c r="AP231" s="71">
        <v>220801111.80130857</v>
      </c>
      <c r="AQ231" s="72"/>
      <c r="AR231" s="71">
        <v>876</v>
      </c>
      <c r="AS231" s="71">
        <v>190</v>
      </c>
      <c r="AT231" s="71">
        <v>0</v>
      </c>
      <c r="AU231" s="71">
        <v>0</v>
      </c>
      <c r="AV231" s="71">
        <v>0</v>
      </c>
      <c r="AW231" s="71">
        <v>0</v>
      </c>
      <c r="AX231" s="71"/>
      <c r="AY231" s="72"/>
      <c r="AZ231" s="71">
        <v>3700.1</v>
      </c>
      <c r="BA231" s="71">
        <v>18799</v>
      </c>
      <c r="BB231" s="71">
        <v>0</v>
      </c>
      <c r="BC231" s="71">
        <v>0</v>
      </c>
      <c r="BD231" s="71">
        <v>0</v>
      </c>
      <c r="BE231" s="71">
        <v>0</v>
      </c>
      <c r="BF231" s="71"/>
      <c r="BG231" s="72"/>
      <c r="BH231" s="71">
        <v>0</v>
      </c>
      <c r="BI231" s="71">
        <v>0</v>
      </c>
      <c r="BJ231" s="71">
        <v>153.05699999999999</v>
      </c>
      <c r="BK231" s="71">
        <v>0</v>
      </c>
      <c r="BL231" s="71">
        <v>2.9079999999999999</v>
      </c>
      <c r="BM231" s="71">
        <v>0</v>
      </c>
      <c r="BN231" s="72"/>
      <c r="BO231" s="71">
        <v>0</v>
      </c>
      <c r="BP231" s="71">
        <v>0</v>
      </c>
      <c r="BQ231" s="71">
        <v>2</v>
      </c>
      <c r="BR231" s="71">
        <v>0</v>
      </c>
      <c r="BS231" s="71">
        <v>1</v>
      </c>
      <c r="BT231" s="71">
        <v>0</v>
      </c>
      <c r="BU231"/>
      <c r="BV231" s="70">
        <v>151.5</v>
      </c>
      <c r="BW231" s="70">
        <v>0</v>
      </c>
      <c r="BX231" s="70">
        <v>4.4649999999999999</v>
      </c>
      <c r="BY231" s="70">
        <v>0</v>
      </c>
      <c r="BZ231" s="70">
        <v>0</v>
      </c>
      <c r="CA231" s="70">
        <v>0</v>
      </c>
      <c r="CB231" s="70">
        <v>0</v>
      </c>
      <c r="CC231" s="70">
        <v>0</v>
      </c>
      <c r="CD231" s="70">
        <v>0</v>
      </c>
    </row>
    <row r="232" spans="1:82">
      <c r="A232" s="70" t="s">
        <v>1901</v>
      </c>
      <c r="B232" s="70">
        <v>201</v>
      </c>
      <c r="C232" s="70">
        <v>14</v>
      </c>
      <c r="D232" s="70">
        <v>12</v>
      </c>
      <c r="E232" s="70">
        <v>2017</v>
      </c>
      <c r="F232" s="70" t="s">
        <v>156</v>
      </c>
      <c r="G232" s="70" t="s">
        <v>1887</v>
      </c>
      <c r="H232" s="70" t="s">
        <v>1888</v>
      </c>
      <c r="I232" s="148"/>
      <c r="J232" s="71">
        <v>182.1768427601879</v>
      </c>
      <c r="K232" s="71">
        <v>1.1462442941739466</v>
      </c>
      <c r="L232" s="71">
        <v>1.9884121538113659</v>
      </c>
      <c r="M232" s="71">
        <v>26.242481028289852</v>
      </c>
      <c r="N232" s="71">
        <v>32.431060746517922</v>
      </c>
      <c r="O232" s="71">
        <v>28.3479989659739</v>
      </c>
      <c r="P232" s="71">
        <v>16.077052406432504</v>
      </c>
      <c r="Q232" s="71">
        <v>1.7514189393452</v>
      </c>
      <c r="R232" s="71">
        <v>0</v>
      </c>
      <c r="S232" s="71">
        <v>0</v>
      </c>
      <c r="T232" s="72"/>
      <c r="U232" s="71">
        <v>15532604</v>
      </c>
      <c r="V232" s="71">
        <v>441</v>
      </c>
      <c r="W232" s="71">
        <v>41</v>
      </c>
      <c r="X232" s="71">
        <v>6226</v>
      </c>
      <c r="Y232" s="71">
        <v>9479</v>
      </c>
      <c r="Z232" s="71">
        <v>16949</v>
      </c>
      <c r="AA232" s="71">
        <v>3330</v>
      </c>
      <c r="AB232" s="71">
        <v>25642</v>
      </c>
      <c r="AC232" s="71">
        <v>0</v>
      </c>
      <c r="AD232" s="71">
        <v>0</v>
      </c>
      <c r="AE232" s="72"/>
      <c r="AF232" s="71">
        <v>138287124.07318959</v>
      </c>
      <c r="AG232" s="71">
        <v>876192.01069462125</v>
      </c>
      <c r="AH232" s="71">
        <v>323265.69043700281</v>
      </c>
      <c r="AI232" s="71">
        <v>41608315.011654779</v>
      </c>
      <c r="AJ232" s="71">
        <v>46548738.984729007</v>
      </c>
      <c r="AK232" s="71">
        <v>0</v>
      </c>
      <c r="AL232" s="71">
        <v>0</v>
      </c>
      <c r="AM232" s="71">
        <v>3522361.5927423518</v>
      </c>
      <c r="AN232" s="71">
        <v>0</v>
      </c>
      <c r="AO232" s="71">
        <v>0</v>
      </c>
      <c r="AP232" s="71">
        <v>231165997.36344734</v>
      </c>
      <c r="AQ232" s="72"/>
      <c r="AR232" s="71">
        <v>931</v>
      </c>
      <c r="AS232" s="71">
        <v>204</v>
      </c>
      <c r="AT232" s="71">
        <v>0</v>
      </c>
      <c r="AU232" s="71">
        <v>0</v>
      </c>
      <c r="AV232" s="71">
        <v>0</v>
      </c>
      <c r="AW232" s="71">
        <v>0</v>
      </c>
      <c r="AX232" s="71"/>
      <c r="AY232" s="72"/>
      <c r="AZ232" s="71">
        <v>3954.5</v>
      </c>
      <c r="BA232" s="71">
        <v>19483.2</v>
      </c>
      <c r="BB232" s="71">
        <v>0</v>
      </c>
      <c r="BC232" s="71">
        <v>0</v>
      </c>
      <c r="BD232" s="71">
        <v>0</v>
      </c>
      <c r="BE232" s="71">
        <v>0</v>
      </c>
      <c r="BF232" s="71"/>
      <c r="BG232" s="72"/>
      <c r="BH232" s="71">
        <v>0</v>
      </c>
      <c r="BI232" s="71">
        <v>0</v>
      </c>
      <c r="BJ232" s="71">
        <v>151.173</v>
      </c>
      <c r="BK232" s="71">
        <v>0</v>
      </c>
      <c r="BL232" s="71">
        <v>2.6869999999999998</v>
      </c>
      <c r="BM232" s="71">
        <v>0</v>
      </c>
      <c r="BN232" s="72"/>
      <c r="BO232" s="71">
        <v>0</v>
      </c>
      <c r="BP232" s="71">
        <v>0</v>
      </c>
      <c r="BQ232" s="71">
        <v>2</v>
      </c>
      <c r="BR232" s="71">
        <v>0</v>
      </c>
      <c r="BS232" s="71">
        <v>1</v>
      </c>
      <c r="BT232" s="71">
        <v>0</v>
      </c>
      <c r="BU232"/>
      <c r="BV232" s="70">
        <v>149.73099999999999</v>
      </c>
      <c r="BW232" s="70">
        <v>0</v>
      </c>
      <c r="BX232" s="70">
        <v>4.1289999999999996</v>
      </c>
      <c r="BY232" s="70">
        <v>0</v>
      </c>
      <c r="BZ232" s="70">
        <v>0</v>
      </c>
      <c r="CA232" s="70">
        <v>0</v>
      </c>
      <c r="CB232" s="70">
        <v>0</v>
      </c>
      <c r="CC232" s="70">
        <v>0</v>
      </c>
      <c r="CD232" s="70">
        <v>0</v>
      </c>
    </row>
    <row r="233" spans="1:82">
      <c r="A233" s="70" t="s">
        <v>1902</v>
      </c>
      <c r="B233" s="70">
        <v>202</v>
      </c>
      <c r="C233" s="70">
        <v>15</v>
      </c>
      <c r="D233" s="70">
        <v>12</v>
      </c>
      <c r="E233" s="70">
        <v>2018</v>
      </c>
      <c r="F233" s="70" t="s">
        <v>183</v>
      </c>
      <c r="G233" s="70" t="s">
        <v>1887</v>
      </c>
      <c r="H233" s="70" t="s">
        <v>1888</v>
      </c>
      <c r="I233" s="148"/>
      <c r="J233" s="71">
        <v>188.40517353222774</v>
      </c>
      <c r="K233" s="71">
        <v>1.0616999779267653</v>
      </c>
      <c r="L233" s="71">
        <v>1.8284662566268484</v>
      </c>
      <c r="M233" s="71">
        <v>27.159238378226757</v>
      </c>
      <c r="N233" s="71">
        <v>29.718233806883681</v>
      </c>
      <c r="O233" s="71">
        <v>27.941768441589943</v>
      </c>
      <c r="P233" s="71">
        <v>15.711482548538296</v>
      </c>
      <c r="Q233" s="71">
        <v>1.62863389453759</v>
      </c>
      <c r="R233" s="71">
        <v>0</v>
      </c>
      <c r="S233" s="71">
        <v>0</v>
      </c>
      <c r="T233" s="72"/>
      <c r="U233" s="71">
        <v>16744375</v>
      </c>
      <c r="V233" s="71">
        <v>441</v>
      </c>
      <c r="W233" s="71">
        <v>41</v>
      </c>
      <c r="X233" s="71">
        <v>6226</v>
      </c>
      <c r="Y233" s="71">
        <v>9631</v>
      </c>
      <c r="Z233" s="71">
        <v>17026</v>
      </c>
      <c r="AA233" s="71">
        <v>3287</v>
      </c>
      <c r="AB233" s="71">
        <v>25696</v>
      </c>
      <c r="AC233" s="71">
        <v>0</v>
      </c>
      <c r="AD233" s="71">
        <v>0</v>
      </c>
      <c r="AE233" s="72"/>
      <c r="AF233" s="71">
        <v>151586229.72427741</v>
      </c>
      <c r="AG233" s="71">
        <v>794204.01939343312</v>
      </c>
      <c r="AH233" s="71">
        <v>299182.3708563337</v>
      </c>
      <c r="AI233" s="71">
        <v>42346249.505249873</v>
      </c>
      <c r="AJ233" s="71">
        <v>44040701.844282649</v>
      </c>
      <c r="AK233" s="71">
        <v>0</v>
      </c>
      <c r="AL233" s="71">
        <v>0</v>
      </c>
      <c r="AM233" s="71">
        <v>3537082.9408465289</v>
      </c>
      <c r="AN233" s="71">
        <v>0</v>
      </c>
      <c r="AO233" s="71">
        <v>0</v>
      </c>
      <c r="AP233" s="71">
        <v>242603650.40490621</v>
      </c>
      <c r="AQ233" s="72"/>
      <c r="AR233" s="71">
        <v>991</v>
      </c>
      <c r="AS233" s="71">
        <v>224</v>
      </c>
      <c r="AT233" s="71">
        <v>0</v>
      </c>
      <c r="AU233" s="71">
        <v>0</v>
      </c>
      <c r="AV233" s="71">
        <v>0</v>
      </c>
      <c r="AW233" s="71">
        <v>0</v>
      </c>
      <c r="AX233" s="71"/>
      <c r="AY233" s="72"/>
      <c r="AZ233" s="71">
        <v>4260.3</v>
      </c>
      <c r="BA233" s="71">
        <v>21404</v>
      </c>
      <c r="BB233" s="71">
        <v>0</v>
      </c>
      <c r="BC233" s="71">
        <v>0</v>
      </c>
      <c r="BD233" s="71">
        <v>0</v>
      </c>
      <c r="BE233" s="71">
        <v>0</v>
      </c>
      <c r="BF233" s="71"/>
      <c r="BG233" s="72"/>
      <c r="BH233" s="71">
        <v>0</v>
      </c>
      <c r="BI233" s="71">
        <v>0</v>
      </c>
      <c r="BJ233" s="71">
        <v>151.78399999999999</v>
      </c>
      <c r="BK233" s="71">
        <v>0</v>
      </c>
      <c r="BL233" s="71">
        <v>2.5190000000000001</v>
      </c>
      <c r="BM233" s="71">
        <v>0</v>
      </c>
      <c r="BN233" s="72"/>
      <c r="BO233" s="71">
        <v>0</v>
      </c>
      <c r="BP233" s="71">
        <v>0</v>
      </c>
      <c r="BQ233" s="71">
        <v>2</v>
      </c>
      <c r="BR233" s="71">
        <v>0</v>
      </c>
      <c r="BS233" s="71">
        <v>1</v>
      </c>
      <c r="BT233" s="71">
        <v>0</v>
      </c>
      <c r="BU233"/>
      <c r="BV233" s="70">
        <v>150.09399999999999</v>
      </c>
      <c r="BW233" s="70">
        <v>0</v>
      </c>
      <c r="BX233" s="70">
        <v>4.2089999999999996</v>
      </c>
      <c r="BY233" s="70">
        <v>0</v>
      </c>
      <c r="BZ233" s="70">
        <v>0</v>
      </c>
      <c r="CA233" s="70">
        <v>0</v>
      </c>
      <c r="CB233" s="70">
        <v>0</v>
      </c>
      <c r="CC233" s="70">
        <v>0</v>
      </c>
      <c r="CD233" s="70">
        <v>0</v>
      </c>
    </row>
    <row r="234" spans="1:82">
      <c r="A234" s="70" t="s">
        <v>1903</v>
      </c>
      <c r="B234" s="70">
        <v>203</v>
      </c>
      <c r="C234" s="70">
        <v>16</v>
      </c>
      <c r="D234" s="70">
        <v>12</v>
      </c>
      <c r="E234" s="70">
        <v>2019</v>
      </c>
      <c r="F234" s="70" t="s">
        <v>158</v>
      </c>
      <c r="G234" s="70" t="s">
        <v>1887</v>
      </c>
      <c r="H234" s="70" t="s">
        <v>1888</v>
      </c>
      <c r="I234" s="148"/>
      <c r="J234" s="71">
        <v>195.79025848748995</v>
      </c>
      <c r="K234" s="71">
        <v>0.98986813263682738</v>
      </c>
      <c r="L234" s="71">
        <v>1.8414635144530938</v>
      </c>
      <c r="M234" s="71">
        <v>24.215625195150967</v>
      </c>
      <c r="N234" s="71">
        <v>28.221252063448773</v>
      </c>
      <c r="O234" s="71">
        <v>27.238298148832275</v>
      </c>
      <c r="P234" s="71">
        <v>15.62288588202955</v>
      </c>
      <c r="Q234" s="71">
        <v>1.5994054701407201</v>
      </c>
      <c r="R234" s="71">
        <v>0</v>
      </c>
      <c r="S234" s="71">
        <v>1.6714231350528939</v>
      </c>
      <c r="T234" s="72"/>
      <c r="U234" s="71">
        <v>17123780</v>
      </c>
      <c r="V234" s="71">
        <v>441</v>
      </c>
      <c r="W234" s="71">
        <v>41</v>
      </c>
      <c r="X234" s="71">
        <v>6226</v>
      </c>
      <c r="Y234" s="71">
        <v>9852</v>
      </c>
      <c r="Z234" s="71">
        <v>17053</v>
      </c>
      <c r="AA234" s="71">
        <v>3244</v>
      </c>
      <c r="AB234" s="71">
        <v>25918</v>
      </c>
      <c r="AC234" s="71">
        <v>0</v>
      </c>
      <c r="AD234" s="71">
        <v>1.6714231350528941</v>
      </c>
      <c r="AE234" s="72"/>
      <c r="AF234" s="71">
        <v>164397599.4662078</v>
      </c>
      <c r="AG234" s="71">
        <v>780131.80226401181</v>
      </c>
      <c r="AH234" s="71">
        <v>329058.16589038487</v>
      </c>
      <c r="AI234" s="71">
        <v>40631161.97684861</v>
      </c>
      <c r="AJ234" s="71">
        <v>43959999.180965237</v>
      </c>
      <c r="AK234" s="71">
        <v>0</v>
      </c>
      <c r="AL234" s="71">
        <v>0</v>
      </c>
      <c r="AM234" s="71">
        <v>3529836.4894004613</v>
      </c>
      <c r="AN234" s="71">
        <v>0</v>
      </c>
      <c r="AO234" s="71">
        <v>0</v>
      </c>
      <c r="AP234" s="71">
        <v>253627787.08157653</v>
      </c>
      <c r="AQ234" s="72"/>
      <c r="AR234" s="71">
        <v>1055</v>
      </c>
      <c r="AS234" s="71">
        <v>254</v>
      </c>
      <c r="AT234" s="71">
        <v>0</v>
      </c>
      <c r="AU234" s="71">
        <v>0</v>
      </c>
      <c r="AV234" s="71">
        <v>0</v>
      </c>
      <c r="AW234" s="71">
        <v>1</v>
      </c>
      <c r="AX234" s="71"/>
      <c r="AY234" s="72"/>
      <c r="AZ234" s="71">
        <v>4566</v>
      </c>
      <c r="BA234" s="71">
        <v>22808.1</v>
      </c>
      <c r="BB234" s="71">
        <v>0</v>
      </c>
      <c r="BC234" s="71">
        <v>0</v>
      </c>
      <c r="BD234" s="71">
        <v>0</v>
      </c>
      <c r="BE234" s="71">
        <v>1733.7929999999999</v>
      </c>
      <c r="BF234" s="71"/>
      <c r="BG234" s="72"/>
      <c r="BH234" s="71">
        <v>0</v>
      </c>
      <c r="BI234" s="71">
        <v>0</v>
      </c>
      <c r="BJ234" s="71">
        <v>147.31700000000001</v>
      </c>
      <c r="BK234" s="71">
        <v>0</v>
      </c>
      <c r="BL234" s="71">
        <v>2.31</v>
      </c>
      <c r="BM234" s="71">
        <v>0</v>
      </c>
      <c r="BN234" s="72"/>
      <c r="BO234" s="71">
        <v>0</v>
      </c>
      <c r="BP234" s="71">
        <v>0</v>
      </c>
      <c r="BQ234" s="71">
        <v>2</v>
      </c>
      <c r="BR234" s="71">
        <v>0</v>
      </c>
      <c r="BS234" s="71">
        <v>1</v>
      </c>
      <c r="BT234" s="71">
        <v>0</v>
      </c>
      <c r="BU234"/>
      <c r="BV234" s="70">
        <v>145.59700000000001</v>
      </c>
      <c r="BW234" s="70">
        <v>0</v>
      </c>
      <c r="BX234" s="70">
        <v>4.024</v>
      </c>
      <c r="BY234" s="70">
        <v>1E-3</v>
      </c>
      <c r="BZ234" s="70">
        <v>5.0000000000000001E-3</v>
      </c>
      <c r="CA234" s="70">
        <v>0</v>
      </c>
      <c r="CB234" s="70">
        <v>0</v>
      </c>
      <c r="CC234" s="70">
        <v>0</v>
      </c>
      <c r="CD234" s="70">
        <v>0</v>
      </c>
    </row>
    <row r="235" spans="1:82">
      <c r="A235" s="70" t="s">
        <v>1904</v>
      </c>
      <c r="B235" s="70">
        <v>204</v>
      </c>
      <c r="C235" s="70">
        <v>17</v>
      </c>
      <c r="D235" s="70">
        <v>12</v>
      </c>
      <c r="E235" s="70">
        <v>2020</v>
      </c>
      <c r="F235" s="70" t="s">
        <v>159</v>
      </c>
      <c r="G235" s="1064" t="s">
        <v>1887</v>
      </c>
      <c r="H235" s="70" t="s">
        <v>1888</v>
      </c>
      <c r="I235" s="148"/>
      <c r="J235" s="71">
        <v>166.02266722043339</v>
      </c>
      <c r="K235" s="71">
        <v>0.89157327385750262</v>
      </c>
      <c r="L235" s="71">
        <v>3.5421790126228823</v>
      </c>
      <c r="M235" s="71">
        <v>23.844190938681315</v>
      </c>
      <c r="N235" s="71">
        <v>28.40169574158524</v>
      </c>
      <c r="O235" s="71">
        <v>23.986351234663019</v>
      </c>
      <c r="P235" s="71">
        <v>14.675778016242585</v>
      </c>
      <c r="Q235" s="71">
        <v>1.5295590864147799</v>
      </c>
      <c r="R235" s="71">
        <v>0</v>
      </c>
      <c r="S235" s="71">
        <v>3.2685782066334541</v>
      </c>
      <c r="T235" s="72"/>
      <c r="U235" s="71">
        <v>14796039</v>
      </c>
      <c r="V235" s="71">
        <v>378</v>
      </c>
      <c r="W235" s="71">
        <v>84</v>
      </c>
      <c r="X235" s="71">
        <v>6801</v>
      </c>
      <c r="Y235" s="71">
        <v>9980</v>
      </c>
      <c r="Z235" s="71">
        <v>17140</v>
      </c>
      <c r="AA235" s="71">
        <v>3239</v>
      </c>
      <c r="AB235" s="71">
        <v>25942</v>
      </c>
      <c r="AC235" s="71">
        <v>0</v>
      </c>
      <c r="AD235" s="71">
        <v>3.2685782066334541</v>
      </c>
      <c r="AE235" s="72"/>
      <c r="AF235" s="71">
        <v>144536955.69091019</v>
      </c>
      <c r="AG235" s="71">
        <v>684948.01111615042</v>
      </c>
      <c r="AH235" s="71">
        <v>660150.54499624087</v>
      </c>
      <c r="AI235" s="71">
        <v>42874402.689055435</v>
      </c>
      <c r="AJ235" s="71">
        <v>50829778.004091747</v>
      </c>
      <c r="AK235" s="71"/>
      <c r="AL235" s="71"/>
      <c r="AM235" s="71">
        <v>3385719.221631452</v>
      </c>
      <c r="AN235" s="71"/>
      <c r="AO235" s="71"/>
      <c r="AP235" s="71">
        <v>242971954.16180119</v>
      </c>
      <c r="AQ235" s="72"/>
      <c r="AR235" s="71">
        <v>1121</v>
      </c>
      <c r="AS235" s="71">
        <v>266</v>
      </c>
      <c r="AT235" s="71">
        <v>0</v>
      </c>
      <c r="AU235" s="71">
        <v>0</v>
      </c>
      <c r="AV235" s="71">
        <v>0</v>
      </c>
      <c r="AW235" s="71">
        <v>1</v>
      </c>
      <c r="AX235" s="71"/>
      <c r="AY235" s="72"/>
      <c r="AZ235" s="71">
        <v>4961.0000000000009</v>
      </c>
      <c r="BA235" s="71">
        <v>23118.500000000011</v>
      </c>
      <c r="BB235" s="71">
        <v>0</v>
      </c>
      <c r="BC235" s="71">
        <v>0</v>
      </c>
      <c r="BD235" s="71">
        <v>0</v>
      </c>
      <c r="BE235" s="71">
        <v>1733.7940000000001</v>
      </c>
      <c r="BF235" s="71"/>
      <c r="BG235" s="72"/>
      <c r="BH235" s="71">
        <v>0</v>
      </c>
      <c r="BI235" s="71">
        <v>0</v>
      </c>
      <c r="BJ235" s="71">
        <v>136.72399999999999</v>
      </c>
      <c r="BK235" s="71">
        <v>0</v>
      </c>
      <c r="BL235" s="71">
        <v>2.2269999999999999</v>
      </c>
      <c r="BM235" s="71">
        <v>0</v>
      </c>
      <c r="BN235" s="72"/>
      <c r="BO235" s="71">
        <v>0</v>
      </c>
      <c r="BP235" s="71">
        <v>0</v>
      </c>
      <c r="BQ235" s="71">
        <v>2</v>
      </c>
      <c r="BR235" s="71">
        <v>0</v>
      </c>
      <c r="BS235" s="71">
        <v>1</v>
      </c>
      <c r="BT235" s="71">
        <v>0</v>
      </c>
      <c r="BU235"/>
      <c r="BV235" s="70">
        <v>134.77199999999999</v>
      </c>
      <c r="BW235" s="70">
        <v>0</v>
      </c>
      <c r="BX235" s="70">
        <v>4.1790000000000003</v>
      </c>
      <c r="BY235" s="70">
        <v>0</v>
      </c>
      <c r="BZ235" s="70">
        <v>0</v>
      </c>
      <c r="CA235" s="70">
        <v>0</v>
      </c>
      <c r="CB235" s="70">
        <v>0</v>
      </c>
      <c r="CC235" s="70">
        <v>0</v>
      </c>
      <c r="CD235" s="70">
        <v>0</v>
      </c>
    </row>
    <row r="236" spans="1:82">
      <c r="A236" s="70" t="s">
        <v>1905</v>
      </c>
      <c r="B236" s="70">
        <v>204</v>
      </c>
      <c r="C236" s="70">
        <v>18</v>
      </c>
      <c r="D236" s="70">
        <v>12</v>
      </c>
      <c r="E236" s="70">
        <v>2021</v>
      </c>
      <c r="F236" s="70" t="s">
        <v>160</v>
      </c>
      <c r="G236" s="1064" t="s">
        <v>1887</v>
      </c>
      <c r="H236" s="70" t="s">
        <v>1888</v>
      </c>
      <c r="I236" s="148"/>
      <c r="J236" s="71">
        <v>172.63510472796744</v>
      </c>
      <c r="K236" s="71">
        <v>0.97718984677271314</v>
      </c>
      <c r="L236" s="71">
        <v>3.3883216303009616</v>
      </c>
      <c r="M236" s="71">
        <v>27.362357519259564</v>
      </c>
      <c r="N236" s="71">
        <v>29.647920722874311</v>
      </c>
      <c r="O236" s="71">
        <v>23.336359406642114</v>
      </c>
      <c r="P236" s="71">
        <v>15.357045724880361</v>
      </c>
      <c r="Q236" s="71">
        <v>1.5117005976270099</v>
      </c>
      <c r="R236" s="71">
        <v>0</v>
      </c>
      <c r="S236" s="71">
        <v>2.3707992487352261</v>
      </c>
      <c r="T236" s="72"/>
      <c r="U236" s="71">
        <v>15179773</v>
      </c>
      <c r="V236" s="71">
        <v>378</v>
      </c>
      <c r="W236" s="71">
        <v>84</v>
      </c>
      <c r="X236" s="71">
        <v>6801</v>
      </c>
      <c r="Y236" s="71">
        <v>10041</v>
      </c>
      <c r="Z236" s="71">
        <v>17170</v>
      </c>
      <c r="AA236" s="71">
        <v>3305</v>
      </c>
      <c r="AB236" s="71">
        <v>25891</v>
      </c>
      <c r="AC236" s="71">
        <v>0</v>
      </c>
      <c r="AD236" s="71">
        <v>2.3707992487352261</v>
      </c>
      <c r="AE236" s="72"/>
      <c r="AF236" s="71">
        <v>150701798.83833781</v>
      </c>
      <c r="AG236" s="71">
        <v>725882.97065120377</v>
      </c>
      <c r="AH236" s="71">
        <v>603119.1301129536</v>
      </c>
      <c r="AI236" s="71">
        <v>45885279.453303613</v>
      </c>
      <c r="AJ236" s="71">
        <v>49323477.143837906</v>
      </c>
      <c r="AK236" s="71">
        <v>0</v>
      </c>
      <c r="AL236" s="71">
        <v>0</v>
      </c>
      <c r="AM236" s="71">
        <v>3398553.3192318254</v>
      </c>
      <c r="AN236" s="71">
        <v>0</v>
      </c>
      <c r="AO236" s="71">
        <v>0</v>
      </c>
      <c r="AP236" s="71">
        <v>250638110.85547531</v>
      </c>
      <c r="AQ236" s="72"/>
      <c r="AR236" s="71">
        <v>1239</v>
      </c>
      <c r="AS236" s="71">
        <v>275</v>
      </c>
      <c r="AT236" s="71">
        <v>0</v>
      </c>
      <c r="AU236" s="71">
        <v>0</v>
      </c>
      <c r="AV236" s="71">
        <v>0</v>
      </c>
      <c r="AW236" s="71">
        <v>1</v>
      </c>
      <c r="AX236" s="71"/>
      <c r="AY236" s="72"/>
      <c r="AZ236" s="71">
        <v>5802.2000000000053</v>
      </c>
      <c r="BA236" s="71">
        <v>24768.700000000012</v>
      </c>
      <c r="BB236" s="71">
        <v>0</v>
      </c>
      <c r="BC236" s="71">
        <v>0</v>
      </c>
      <c r="BD236" s="71">
        <v>0</v>
      </c>
      <c r="BE236" s="71">
        <v>1733.7940000000001</v>
      </c>
      <c r="BF236" s="71"/>
      <c r="BG236" s="72"/>
      <c r="BH236" s="71">
        <v>0</v>
      </c>
      <c r="BI236" s="71">
        <v>0</v>
      </c>
      <c r="BJ236" s="71">
        <v>150.453</v>
      </c>
      <c r="BK236" s="71">
        <v>0</v>
      </c>
      <c r="BL236" s="71">
        <v>2.1920000000000002</v>
      </c>
      <c r="BM236" s="71">
        <v>0</v>
      </c>
      <c r="BN236" s="72"/>
      <c r="BO236" s="71">
        <v>0</v>
      </c>
      <c r="BP236" s="71">
        <v>0</v>
      </c>
      <c r="BQ236" s="71">
        <v>2</v>
      </c>
      <c r="BR236" s="71">
        <v>0</v>
      </c>
      <c r="BS236" s="71">
        <v>1</v>
      </c>
      <c r="BT236" s="71">
        <v>0</v>
      </c>
      <c r="BU236"/>
      <c r="BV236" s="70">
        <v>148.24700000000001</v>
      </c>
      <c r="BW236" s="70">
        <v>0</v>
      </c>
      <c r="BX236" s="70">
        <v>4.3979999999999997</v>
      </c>
      <c r="BY236" s="70">
        <v>0</v>
      </c>
      <c r="BZ236" s="70">
        <v>0</v>
      </c>
      <c r="CA236" s="70">
        <v>0</v>
      </c>
      <c r="CB236" s="70">
        <v>0</v>
      </c>
      <c r="CC236" s="70">
        <v>0</v>
      </c>
      <c r="CD236" s="70">
        <v>0</v>
      </c>
    </row>
    <row r="237" spans="1:82">
      <c r="A237" s="70" t="s">
        <v>1906</v>
      </c>
      <c r="B237" s="70">
        <v>204</v>
      </c>
      <c r="C237" s="70">
        <v>19</v>
      </c>
      <c r="D237" s="70">
        <v>12</v>
      </c>
      <c r="E237" s="70">
        <v>2022</v>
      </c>
      <c r="F237" s="70" t="s">
        <v>161</v>
      </c>
      <c r="G237" s="70" t="s">
        <v>1887</v>
      </c>
      <c r="H237" s="70" t="s">
        <v>1888</v>
      </c>
      <c r="I237" s="148"/>
      <c r="J237" s="71">
        <v>204.70756524132639</v>
      </c>
      <c r="K237" s="71">
        <v>0.9157414116959498</v>
      </c>
      <c r="L237" s="71">
        <v>3.0705271900923057</v>
      </c>
      <c r="M237" s="71">
        <v>25.230319102579948</v>
      </c>
      <c r="N237" s="71">
        <v>27.828008393404271</v>
      </c>
      <c r="O237" s="71">
        <v>24.660505100146882</v>
      </c>
      <c r="P237" s="71">
        <v>15.112721207067747</v>
      </c>
      <c r="Q237" s="71">
        <v>1.5267304955787233</v>
      </c>
      <c r="R237" s="71">
        <v>0</v>
      </c>
      <c r="S237" s="71">
        <v>2.4572232902574611</v>
      </c>
      <c r="T237" s="72"/>
      <c r="U237" s="71">
        <v>20354702</v>
      </c>
      <c r="V237" s="71">
        <v>378</v>
      </c>
      <c r="W237" s="71">
        <v>84</v>
      </c>
      <c r="X237" s="71">
        <v>6801</v>
      </c>
      <c r="Y237" s="71">
        <v>10168</v>
      </c>
      <c r="Z237" s="71">
        <v>17239</v>
      </c>
      <c r="AA237" s="71">
        <v>3302</v>
      </c>
      <c r="AB237" s="71">
        <v>25934</v>
      </c>
      <c r="AC237" s="71">
        <v>0</v>
      </c>
      <c r="AD237" s="71">
        <v>2.4572232902574611</v>
      </c>
      <c r="AE237" s="72"/>
      <c r="AF237" s="71">
        <v>182136140.96837404</v>
      </c>
      <c r="AG237" s="71">
        <v>731820.72836615401</v>
      </c>
      <c r="AH237" s="71">
        <v>669509.0124891036</v>
      </c>
      <c r="AI237" s="71">
        <v>41876478.315660581</v>
      </c>
      <c r="AJ237" s="71">
        <v>45658258.445410982</v>
      </c>
      <c r="AK237" s="71">
        <v>0</v>
      </c>
      <c r="AL237" s="71">
        <v>0</v>
      </c>
      <c r="AM237" s="71">
        <v>3348787.2531541353</v>
      </c>
      <c r="AN237" s="71">
        <v>0</v>
      </c>
      <c r="AO237" s="71">
        <v>0</v>
      </c>
      <c r="AP237" s="71">
        <v>274420994.72345501</v>
      </c>
      <c r="AQ237" s="72"/>
      <c r="AR237" s="71">
        <v>1323</v>
      </c>
      <c r="AS237" s="71">
        <v>278</v>
      </c>
      <c r="AT237" s="71">
        <v>0</v>
      </c>
      <c r="AU237" s="71">
        <v>0</v>
      </c>
      <c r="AV237" s="71">
        <v>0</v>
      </c>
      <c r="AW237" s="71">
        <v>1</v>
      </c>
      <c r="AX237" s="71"/>
      <c r="AY237" s="72"/>
      <c r="AZ237" s="71">
        <v>6285.5000000000091</v>
      </c>
      <c r="BA237" s="71">
        <v>24867.700000000008</v>
      </c>
      <c r="BB237" s="71">
        <v>0</v>
      </c>
      <c r="BC237" s="71">
        <v>0</v>
      </c>
      <c r="BD237" s="71">
        <v>0</v>
      </c>
      <c r="BE237" s="71">
        <v>1733.7940000000001</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1907</v>
      </c>
      <c r="B238" s="70">
        <v>204</v>
      </c>
      <c r="C238" s="70">
        <v>20</v>
      </c>
      <c r="D238" s="70">
        <v>12</v>
      </c>
      <c r="E238" s="70">
        <v>2023</v>
      </c>
      <c r="F238" s="70" t="s">
        <v>1539</v>
      </c>
      <c r="G238" s="70" t="s">
        <v>1887</v>
      </c>
      <c r="H238" s="70" t="s">
        <v>1888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1392</v>
      </c>
      <c r="AS238" s="71">
        <v>279</v>
      </c>
      <c r="AT238" s="71">
        <v>0</v>
      </c>
      <c r="AU238" s="71">
        <v>0</v>
      </c>
      <c r="AV238" s="71">
        <v>0</v>
      </c>
      <c r="AW238" s="71">
        <v>1</v>
      </c>
      <c r="AX238" s="71"/>
      <c r="AY238" s="72"/>
      <c r="AZ238" s="71">
        <v>6695.9000000000015</v>
      </c>
      <c r="BA238" s="71">
        <v>24914.700000000008</v>
      </c>
      <c r="BB238" s="71">
        <v>0</v>
      </c>
      <c r="BC238" s="71">
        <v>0</v>
      </c>
      <c r="BD238" s="71">
        <v>0</v>
      </c>
      <c r="BE238" s="71">
        <v>1733.7940000000001</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1908</v>
      </c>
      <c r="B239" s="70">
        <v>204</v>
      </c>
      <c r="C239" s="70">
        <v>21</v>
      </c>
      <c r="D239" s="70">
        <v>12</v>
      </c>
      <c r="E239" s="70">
        <v>2024</v>
      </c>
      <c r="F239" s="70" t="s">
        <v>1554</v>
      </c>
      <c r="G239" s="70" t="s">
        <v>1887</v>
      </c>
      <c r="H239" s="70" t="s">
        <v>1888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1909</v>
      </c>
      <c r="B240" s="70">
        <v>409</v>
      </c>
      <c r="C240" s="70">
        <v>1</v>
      </c>
      <c r="D240" s="70">
        <v>25</v>
      </c>
      <c r="E240" s="70">
        <v>1990</v>
      </c>
      <c r="F240" s="70" t="s">
        <v>787</v>
      </c>
      <c r="G240" s="70" t="s">
        <v>1910</v>
      </c>
      <c r="H240" s="70" t="s">
        <v>1911</v>
      </c>
      <c r="I240" s="148"/>
      <c r="J240" s="71">
        <v>134.9666877267376</v>
      </c>
      <c r="K240" s="71">
        <v>1.2848818673567279</v>
      </c>
      <c r="L240" s="71">
        <v>1.021813054861384</v>
      </c>
      <c r="M240" s="71">
        <v>8.6397003154175156</v>
      </c>
      <c r="N240" s="71">
        <v>20.86598671562361</v>
      </c>
      <c r="O240" s="71">
        <v>25.00779860261849</v>
      </c>
      <c r="P240" s="71">
        <v>25.43952960755551</v>
      </c>
      <c r="Q240" s="71">
        <v>1.6247235856495299</v>
      </c>
      <c r="R240" s="71">
        <v>0</v>
      </c>
      <c r="S240" s="71">
        <v>1.7257363149931471</v>
      </c>
      <c r="T240" s="72"/>
      <c r="U240" s="71">
        <v>26138495</v>
      </c>
      <c r="V240" s="71">
        <v>453</v>
      </c>
      <c r="W240" s="71">
        <v>14</v>
      </c>
      <c r="X240" s="71">
        <v>3435</v>
      </c>
      <c r="Y240" s="71">
        <v>7298</v>
      </c>
      <c r="Z240" s="71">
        <v>10286</v>
      </c>
      <c r="AA240" s="71">
        <v>6177</v>
      </c>
      <c r="AB240" s="71">
        <v>26380</v>
      </c>
      <c r="AC240" s="71">
        <v>0</v>
      </c>
      <c r="AD240" s="71">
        <v>1.7257363149931471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1912</v>
      </c>
      <c r="B241" s="70">
        <v>410</v>
      </c>
      <c r="C241" s="70">
        <v>2</v>
      </c>
      <c r="D241" s="70">
        <v>25</v>
      </c>
      <c r="E241" s="70">
        <v>2005</v>
      </c>
      <c r="F241" s="70" t="s">
        <v>789</v>
      </c>
      <c r="G241" s="70" t="s">
        <v>1910</v>
      </c>
      <c r="H241" s="70" t="s">
        <v>1911</v>
      </c>
      <c r="I241" s="148"/>
      <c r="J241" s="71">
        <v>128.04432356333879</v>
      </c>
      <c r="K241" s="71">
        <v>1.1847427230618359</v>
      </c>
      <c r="L241" s="71">
        <v>2.2682006635506342</v>
      </c>
      <c r="M241" s="71">
        <v>18.40468296042846</v>
      </c>
      <c r="N241" s="71">
        <v>30.608998151748999</v>
      </c>
      <c r="O241" s="71">
        <v>38.985973522429049</v>
      </c>
      <c r="P241" s="71">
        <v>24.38901801396597</v>
      </c>
      <c r="Q241" s="71">
        <v>1.6438861855901199</v>
      </c>
      <c r="R241" s="71">
        <v>0</v>
      </c>
      <c r="S241" s="71">
        <v>2.7763049102816399</v>
      </c>
      <c r="T241" s="72"/>
      <c r="U241" s="71">
        <v>22739842</v>
      </c>
      <c r="V241" s="71">
        <v>526</v>
      </c>
      <c r="W241" s="71">
        <v>29</v>
      </c>
      <c r="X241" s="71">
        <v>4005</v>
      </c>
      <c r="Y241" s="71">
        <v>8950</v>
      </c>
      <c r="Z241" s="71">
        <v>18556</v>
      </c>
      <c r="AA241" s="71">
        <v>4850</v>
      </c>
      <c r="AB241" s="71">
        <v>27903</v>
      </c>
      <c r="AC241" s="71">
        <v>0</v>
      </c>
      <c r="AD241" s="71">
        <v>2.7763049102816399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1913</v>
      </c>
      <c r="B242" s="70">
        <v>411</v>
      </c>
      <c r="C242" s="70">
        <v>3</v>
      </c>
      <c r="D242" s="70">
        <v>25</v>
      </c>
      <c r="E242" s="70">
        <v>2006</v>
      </c>
      <c r="F242" s="70" t="s">
        <v>790</v>
      </c>
      <c r="G242" s="70" t="s">
        <v>1910</v>
      </c>
      <c r="H242" s="70" t="s">
        <v>1911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1914</v>
      </c>
      <c r="B243" s="70">
        <v>412</v>
      </c>
      <c r="C243" s="70">
        <v>4</v>
      </c>
      <c r="D243" s="70">
        <v>25</v>
      </c>
      <c r="E243" s="70">
        <v>2007</v>
      </c>
      <c r="F243" s="70" t="s">
        <v>791</v>
      </c>
      <c r="G243" s="70" t="s">
        <v>1910</v>
      </c>
      <c r="H243" s="70" t="s">
        <v>1911</v>
      </c>
      <c r="I243" s="148"/>
      <c r="J243" s="71">
        <v>140.4663683329928</v>
      </c>
      <c r="K243" s="71">
        <v>1.1965856669394781</v>
      </c>
      <c r="L243" s="71">
        <v>1.515894272470109</v>
      </c>
      <c r="M243" s="71">
        <v>22.431519105971471</v>
      </c>
      <c r="N243" s="71">
        <v>30.789816411913911</v>
      </c>
      <c r="O243" s="71">
        <v>38.135271912815753</v>
      </c>
      <c r="P243" s="71">
        <v>24.40907674165361</v>
      </c>
      <c r="Q243" s="71">
        <v>1.7223561902509299</v>
      </c>
      <c r="R243" s="71">
        <v>0</v>
      </c>
      <c r="S243" s="71">
        <v>2.491922916549334</v>
      </c>
      <c r="T243" s="72"/>
      <c r="U243" s="71">
        <v>25160982</v>
      </c>
      <c r="V243" s="71">
        <v>511</v>
      </c>
      <c r="W243" s="71">
        <v>36</v>
      </c>
      <c r="X243" s="71">
        <v>5231</v>
      </c>
      <c r="Y243" s="71">
        <v>9154</v>
      </c>
      <c r="Z243" s="71">
        <v>18869</v>
      </c>
      <c r="AA243" s="71">
        <v>4780</v>
      </c>
      <c r="AB243" s="71">
        <v>27689</v>
      </c>
      <c r="AC243" s="71">
        <v>0</v>
      </c>
      <c r="AD243" s="71">
        <v>2.491922916549334</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1915</v>
      </c>
      <c r="B244" s="70">
        <v>413</v>
      </c>
      <c r="C244" s="70">
        <v>5</v>
      </c>
      <c r="D244" s="70">
        <v>25</v>
      </c>
      <c r="E244" s="70">
        <v>2008</v>
      </c>
      <c r="F244" s="70" t="s">
        <v>792</v>
      </c>
      <c r="G244" s="70" t="s">
        <v>1910</v>
      </c>
      <c r="H244" s="70" t="s">
        <v>1911</v>
      </c>
      <c r="I244" s="148"/>
      <c r="J244" s="71">
        <v>141.26973487170599</v>
      </c>
      <c r="K244" s="71">
        <v>0.89393671728741664</v>
      </c>
      <c r="L244" s="71">
        <v>1.335985539853668</v>
      </c>
      <c r="M244" s="71">
        <v>23.78093685202899</v>
      </c>
      <c r="N244" s="71">
        <v>32.098808809513308</v>
      </c>
      <c r="O244" s="71">
        <v>36.982757827905218</v>
      </c>
      <c r="P244" s="71">
        <v>23.98850648734798</v>
      </c>
      <c r="Q244" s="71">
        <v>1.6876314458516799</v>
      </c>
      <c r="R244" s="71">
        <v>0</v>
      </c>
      <c r="S244" s="71">
        <v>2.8246606474180349</v>
      </c>
      <c r="T244" s="72"/>
      <c r="U244" s="71">
        <v>26536236</v>
      </c>
      <c r="V244" s="71">
        <v>511</v>
      </c>
      <c r="W244" s="71">
        <v>36</v>
      </c>
      <c r="X244" s="71">
        <v>5231</v>
      </c>
      <c r="Y244" s="71">
        <v>9235</v>
      </c>
      <c r="Z244" s="71">
        <v>18941</v>
      </c>
      <c r="AA244" s="71">
        <v>4703</v>
      </c>
      <c r="AB244" s="71">
        <v>27577</v>
      </c>
      <c r="AC244" s="71">
        <v>0</v>
      </c>
      <c r="AD244" s="71">
        <v>2.8246606474180349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1916</v>
      </c>
      <c r="B245" s="70">
        <v>414</v>
      </c>
      <c r="C245" s="70">
        <v>6</v>
      </c>
      <c r="D245" s="70">
        <v>25</v>
      </c>
      <c r="E245" s="70">
        <v>2009</v>
      </c>
      <c r="F245" s="70" t="s">
        <v>176</v>
      </c>
      <c r="G245" s="70" t="s">
        <v>1910</v>
      </c>
      <c r="H245" s="70" t="s">
        <v>1911</v>
      </c>
      <c r="I245" s="148"/>
      <c r="J245" s="71">
        <v>109.0084503758287</v>
      </c>
      <c r="K245" s="71">
        <v>1.004543306007208</v>
      </c>
      <c r="L245" s="71">
        <v>1.3585548840484249</v>
      </c>
      <c r="M245" s="71">
        <v>23.674986096535591</v>
      </c>
      <c r="N245" s="71">
        <v>28.643285212701731</v>
      </c>
      <c r="O245" s="71">
        <v>37.762764943440139</v>
      </c>
      <c r="P245" s="71">
        <v>22.914523123083821</v>
      </c>
      <c r="Q245" s="71">
        <v>1.6010786499055101</v>
      </c>
      <c r="R245" s="71">
        <v>0</v>
      </c>
      <c r="S245" s="71">
        <v>3.2426832167791608</v>
      </c>
      <c r="T245" s="72"/>
      <c r="U245" s="71">
        <v>18441470</v>
      </c>
      <c r="V245" s="71">
        <v>607</v>
      </c>
      <c r="W245" s="71">
        <v>53</v>
      </c>
      <c r="X245" s="71">
        <v>5572</v>
      </c>
      <c r="Y245" s="71">
        <v>9293</v>
      </c>
      <c r="Z245" s="71">
        <v>19090</v>
      </c>
      <c r="AA245" s="71">
        <v>4612</v>
      </c>
      <c r="AB245" s="71">
        <v>27464</v>
      </c>
      <c r="AC245" s="71">
        <v>0</v>
      </c>
      <c r="AD245" s="71">
        <v>3.2426832167791608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62.295999999999999</v>
      </c>
      <c r="BK245" s="71">
        <v>0</v>
      </c>
      <c r="BL245" s="71">
        <v>0</v>
      </c>
      <c r="BM245" s="71">
        <v>0</v>
      </c>
      <c r="BN245" s="72"/>
      <c r="BO245" s="71">
        <v>0</v>
      </c>
      <c r="BP245" s="71">
        <v>0</v>
      </c>
      <c r="BQ245" s="71">
        <v>7</v>
      </c>
      <c r="BR245" s="71">
        <v>0</v>
      </c>
      <c r="BS245" s="71">
        <v>0</v>
      </c>
      <c r="BT245" s="71">
        <v>0</v>
      </c>
      <c r="BU245"/>
      <c r="BV245" s="70">
        <v>62.295999999999999</v>
      </c>
      <c r="BW245" s="70">
        <v>0</v>
      </c>
      <c r="BX245" s="70">
        <v>0</v>
      </c>
      <c r="BY245" s="70">
        <v>0</v>
      </c>
      <c r="BZ245" s="70">
        <v>0</v>
      </c>
      <c r="CA245" s="70">
        <v>0</v>
      </c>
      <c r="CB245" s="70">
        <v>0</v>
      </c>
      <c r="CC245" s="70">
        <v>0</v>
      </c>
      <c r="CD245" s="70">
        <v>0</v>
      </c>
    </row>
    <row r="246" spans="1:82">
      <c r="A246" s="70" t="s">
        <v>1917</v>
      </c>
      <c r="B246" s="70">
        <v>415</v>
      </c>
      <c r="C246" s="70">
        <v>7</v>
      </c>
      <c r="D246" s="70">
        <v>25</v>
      </c>
      <c r="E246" s="70">
        <v>2010</v>
      </c>
      <c r="F246" s="70" t="s">
        <v>177</v>
      </c>
      <c r="G246" s="70" t="s">
        <v>1910</v>
      </c>
      <c r="H246" s="70" t="s">
        <v>1911</v>
      </c>
      <c r="I246" s="148"/>
      <c r="J246" s="71">
        <v>117.481066528285</v>
      </c>
      <c r="K246" s="71">
        <v>1.0711978723283311</v>
      </c>
      <c r="L246" s="71">
        <v>1.3056331921721851</v>
      </c>
      <c r="M246" s="71">
        <v>24.508892477655191</v>
      </c>
      <c r="N246" s="71">
        <v>30.717782558557111</v>
      </c>
      <c r="O246" s="71">
        <v>37.747589110946763</v>
      </c>
      <c r="P246" s="71">
        <v>23.129453562675199</v>
      </c>
      <c r="Q246" s="71">
        <v>1.6633981749025999</v>
      </c>
      <c r="R246" s="71">
        <v>0</v>
      </c>
      <c r="S246" s="71">
        <v>3.5229528887794479</v>
      </c>
      <c r="T246" s="72"/>
      <c r="U246" s="71">
        <v>21372712</v>
      </c>
      <c r="V246" s="71">
        <v>607</v>
      </c>
      <c r="W246" s="71">
        <v>53</v>
      </c>
      <c r="X246" s="71">
        <v>5572</v>
      </c>
      <c r="Y246" s="71">
        <v>9365</v>
      </c>
      <c r="Z246" s="71">
        <v>19171</v>
      </c>
      <c r="AA246" s="71">
        <v>4539</v>
      </c>
      <c r="AB246" s="71">
        <v>27341</v>
      </c>
      <c r="AC246" s="71">
        <v>0</v>
      </c>
      <c r="AD246" s="71">
        <v>3.5229528887794479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62.884</v>
      </c>
      <c r="BK246" s="71">
        <v>0</v>
      </c>
      <c r="BL246" s="71">
        <v>0</v>
      </c>
      <c r="BM246" s="71">
        <v>0</v>
      </c>
      <c r="BN246" s="72"/>
      <c r="BO246" s="71">
        <v>0</v>
      </c>
      <c r="BP246" s="71">
        <v>0</v>
      </c>
      <c r="BQ246" s="71">
        <v>7</v>
      </c>
      <c r="BR246" s="71">
        <v>0</v>
      </c>
      <c r="BS246" s="71">
        <v>0</v>
      </c>
      <c r="BT246" s="71">
        <v>0</v>
      </c>
      <c r="BU246"/>
      <c r="BV246" s="70">
        <v>62.884</v>
      </c>
      <c r="BW246" s="70">
        <v>0</v>
      </c>
      <c r="BX246" s="70">
        <v>0</v>
      </c>
      <c r="BY246" s="70">
        <v>0</v>
      </c>
      <c r="BZ246" s="70">
        <v>0</v>
      </c>
      <c r="CA246" s="70">
        <v>0</v>
      </c>
      <c r="CB246" s="70">
        <v>0</v>
      </c>
      <c r="CC246" s="70">
        <v>0</v>
      </c>
      <c r="CD246" s="70">
        <v>0</v>
      </c>
    </row>
    <row r="247" spans="1:82">
      <c r="A247" s="70" t="s">
        <v>1918</v>
      </c>
      <c r="B247" s="70">
        <v>416</v>
      </c>
      <c r="C247" s="70">
        <v>8</v>
      </c>
      <c r="D247" s="70">
        <v>25</v>
      </c>
      <c r="E247" s="70">
        <v>2011</v>
      </c>
      <c r="F247" s="70" t="s">
        <v>178</v>
      </c>
      <c r="G247" s="70" t="s">
        <v>1910</v>
      </c>
      <c r="H247" s="70" t="s">
        <v>1911</v>
      </c>
      <c r="I247" s="148"/>
      <c r="J247" s="71">
        <v>189.66838400243691</v>
      </c>
      <c r="K247" s="71">
        <v>1.4000670992187261</v>
      </c>
      <c r="L247" s="71">
        <v>2.0559115339264138</v>
      </c>
      <c r="M247" s="71">
        <v>28.927005886070301</v>
      </c>
      <c r="N247" s="71">
        <v>32.814555189617053</v>
      </c>
      <c r="O247" s="71">
        <v>37.353510928261763</v>
      </c>
      <c r="P247" s="71">
        <v>22.441255842706113</v>
      </c>
      <c r="Q247" s="71">
        <v>1.9079734125575001</v>
      </c>
      <c r="R247" s="71">
        <v>0</v>
      </c>
      <c r="S247" s="71">
        <v>2.6283320008940132</v>
      </c>
      <c r="T247" s="72"/>
      <c r="U247" s="71">
        <v>30634565</v>
      </c>
      <c r="V247" s="71">
        <v>607</v>
      </c>
      <c r="W247" s="71">
        <v>53</v>
      </c>
      <c r="X247" s="71">
        <v>5572</v>
      </c>
      <c r="Y247" s="71">
        <v>9427</v>
      </c>
      <c r="Z247" s="71">
        <v>19383</v>
      </c>
      <c r="AA247" s="71">
        <v>4535</v>
      </c>
      <c r="AB247" s="71">
        <v>27188</v>
      </c>
      <c r="AC247" s="71">
        <v>0</v>
      </c>
      <c r="AD247" s="71">
        <v>2.6283320008940132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62.405000000000001</v>
      </c>
      <c r="BK247" s="71">
        <v>0</v>
      </c>
      <c r="BL247" s="71">
        <v>0</v>
      </c>
      <c r="BM247" s="71">
        <v>0</v>
      </c>
      <c r="BN247" s="72"/>
      <c r="BO247" s="71">
        <v>0</v>
      </c>
      <c r="BP247" s="71">
        <v>0</v>
      </c>
      <c r="BQ247" s="71">
        <v>7</v>
      </c>
      <c r="BR247" s="71">
        <v>0</v>
      </c>
      <c r="BS247" s="71">
        <v>0</v>
      </c>
      <c r="BT247" s="71">
        <v>0</v>
      </c>
      <c r="BU247"/>
      <c r="BV247" s="70">
        <v>62.405000000000001</v>
      </c>
      <c r="BW247" s="70">
        <v>0</v>
      </c>
      <c r="BX247" s="70">
        <v>0</v>
      </c>
      <c r="BY247" s="70">
        <v>0</v>
      </c>
      <c r="BZ247" s="70">
        <v>0</v>
      </c>
      <c r="CA247" s="70">
        <v>0</v>
      </c>
      <c r="CB247" s="70">
        <v>0</v>
      </c>
      <c r="CC247" s="70">
        <v>0</v>
      </c>
      <c r="CD247" s="70">
        <v>0</v>
      </c>
    </row>
    <row r="248" spans="1:82">
      <c r="A248" s="70" t="s">
        <v>1919</v>
      </c>
      <c r="B248" s="70">
        <v>417</v>
      </c>
      <c r="C248" s="70">
        <v>9</v>
      </c>
      <c r="D248" s="70">
        <v>25</v>
      </c>
      <c r="E248" s="70">
        <v>2012</v>
      </c>
      <c r="F248" s="70" t="s">
        <v>179</v>
      </c>
      <c r="G248" s="70" t="s">
        <v>1910</v>
      </c>
      <c r="H248" s="70" t="s">
        <v>1911</v>
      </c>
      <c r="I248" s="148"/>
      <c r="J248" s="71">
        <v>194.05985405906981</v>
      </c>
      <c r="K248" s="71">
        <v>1.332120914730907</v>
      </c>
      <c r="L248" s="71">
        <v>2.035389995878496</v>
      </c>
      <c r="M248" s="71">
        <v>29.486753637948819</v>
      </c>
      <c r="N248" s="71">
        <v>39.498591962276983</v>
      </c>
      <c r="O248" s="71">
        <v>37.484026118229572</v>
      </c>
      <c r="P248" s="71">
        <v>22.713257212472872</v>
      </c>
      <c r="Q248" s="71">
        <v>2.0932560876325201</v>
      </c>
      <c r="R248" s="71">
        <v>0</v>
      </c>
      <c r="S248" s="71">
        <v>2.6853445794087829</v>
      </c>
      <c r="T248" s="72"/>
      <c r="U248" s="71">
        <v>29648496</v>
      </c>
      <c r="V248" s="71">
        <v>607</v>
      </c>
      <c r="W248" s="71">
        <v>53</v>
      </c>
      <c r="X248" s="71">
        <v>5572</v>
      </c>
      <c r="Y248" s="71">
        <v>9668</v>
      </c>
      <c r="Z248" s="71">
        <v>19605</v>
      </c>
      <c r="AA248" s="71">
        <v>4564</v>
      </c>
      <c r="AB248" s="71">
        <v>27454</v>
      </c>
      <c r="AC248" s="71">
        <v>0</v>
      </c>
      <c r="AD248" s="71">
        <v>2.6853445794087829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67.456999999999994</v>
      </c>
      <c r="BK248" s="71">
        <v>0</v>
      </c>
      <c r="BL248" s="71">
        <v>0</v>
      </c>
      <c r="BM248" s="71">
        <v>0</v>
      </c>
      <c r="BN248" s="72"/>
      <c r="BO248" s="71">
        <v>0</v>
      </c>
      <c r="BP248" s="71">
        <v>0</v>
      </c>
      <c r="BQ248" s="71">
        <v>7</v>
      </c>
      <c r="BR248" s="71">
        <v>0</v>
      </c>
      <c r="BS248" s="71">
        <v>0</v>
      </c>
      <c r="BT248" s="71">
        <v>0</v>
      </c>
      <c r="BU248"/>
      <c r="BV248" s="70">
        <v>67.456999999999994</v>
      </c>
      <c r="BW248" s="70">
        <v>0</v>
      </c>
      <c r="BX248" s="70">
        <v>0</v>
      </c>
      <c r="BY248" s="70">
        <v>0</v>
      </c>
      <c r="BZ248" s="70">
        <v>0</v>
      </c>
      <c r="CA248" s="70">
        <v>0</v>
      </c>
      <c r="CB248" s="70">
        <v>0</v>
      </c>
      <c r="CC248" s="70">
        <v>0</v>
      </c>
      <c r="CD248" s="70">
        <v>0</v>
      </c>
    </row>
    <row r="249" spans="1:82">
      <c r="A249" s="70" t="s">
        <v>1920</v>
      </c>
      <c r="B249" s="70">
        <v>418</v>
      </c>
      <c r="C249" s="70">
        <v>10</v>
      </c>
      <c r="D249" s="70">
        <v>25</v>
      </c>
      <c r="E249" s="70">
        <v>2013</v>
      </c>
      <c r="F249" s="70" t="s">
        <v>180</v>
      </c>
      <c r="G249" s="70" t="s">
        <v>1910</v>
      </c>
      <c r="H249" s="70" t="s">
        <v>1911</v>
      </c>
      <c r="I249" s="148"/>
      <c r="J249" s="71">
        <v>169.29260769883939</v>
      </c>
      <c r="K249" s="71">
        <v>1.147241267645315</v>
      </c>
      <c r="L249" s="71">
        <v>1.967236700108822</v>
      </c>
      <c r="M249" s="71">
        <v>28.029839146878381</v>
      </c>
      <c r="N249" s="71">
        <v>32.689252323063627</v>
      </c>
      <c r="O249" s="71">
        <v>36.452999208226309</v>
      </c>
      <c r="P249" s="71">
        <v>22.673956832368596</v>
      </c>
      <c r="Q249" s="71">
        <v>2.11503750622495</v>
      </c>
      <c r="R249" s="71">
        <v>0</v>
      </c>
      <c r="S249" s="71">
        <v>3.333903533000198</v>
      </c>
      <c r="T249" s="72"/>
      <c r="U249" s="71">
        <v>24901818</v>
      </c>
      <c r="V249" s="71">
        <v>607</v>
      </c>
      <c r="W249" s="71">
        <v>53</v>
      </c>
      <c r="X249" s="71">
        <v>5572</v>
      </c>
      <c r="Y249" s="71">
        <v>9691</v>
      </c>
      <c r="Z249" s="71">
        <v>19917</v>
      </c>
      <c r="AA249" s="71">
        <v>4539</v>
      </c>
      <c r="AB249" s="71">
        <v>27342</v>
      </c>
      <c r="AC249" s="71">
        <v>0</v>
      </c>
      <c r="AD249" s="71">
        <v>3.333903533000198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74.173000000000002</v>
      </c>
      <c r="BK249" s="71">
        <v>0</v>
      </c>
      <c r="BL249" s="71">
        <v>0</v>
      </c>
      <c r="BM249" s="71">
        <v>0</v>
      </c>
      <c r="BN249" s="72"/>
      <c r="BO249" s="71">
        <v>0</v>
      </c>
      <c r="BP249" s="71">
        <v>0</v>
      </c>
      <c r="BQ249" s="71">
        <v>7</v>
      </c>
      <c r="BR249" s="71">
        <v>0</v>
      </c>
      <c r="BS249" s="71">
        <v>0</v>
      </c>
      <c r="BT249" s="71">
        <v>0</v>
      </c>
      <c r="BU249"/>
      <c r="BV249" s="70">
        <v>74.173000000000002</v>
      </c>
      <c r="BW249" s="70">
        <v>0</v>
      </c>
      <c r="BX249" s="70">
        <v>0</v>
      </c>
      <c r="BY249" s="70">
        <v>0</v>
      </c>
      <c r="BZ249" s="70">
        <v>0</v>
      </c>
      <c r="CA249" s="70">
        <v>0</v>
      </c>
      <c r="CB249" s="70">
        <v>0</v>
      </c>
      <c r="CC249" s="70">
        <v>0</v>
      </c>
      <c r="CD249" s="70">
        <v>0</v>
      </c>
    </row>
    <row r="250" spans="1:82">
      <c r="A250" s="70" t="s">
        <v>1921</v>
      </c>
      <c r="B250" s="70">
        <v>419</v>
      </c>
      <c r="C250" s="70">
        <v>11</v>
      </c>
      <c r="D250" s="70">
        <v>25</v>
      </c>
      <c r="E250" s="70">
        <v>2014</v>
      </c>
      <c r="F250" s="70" t="s">
        <v>181</v>
      </c>
      <c r="G250" s="70" t="s">
        <v>1910</v>
      </c>
      <c r="H250" s="70" t="s">
        <v>1911</v>
      </c>
      <c r="I250" s="148"/>
      <c r="J250" s="71">
        <v>140.12594665318471</v>
      </c>
      <c r="K250" s="71">
        <v>1.2981041311923529</v>
      </c>
      <c r="L250" s="71">
        <v>0.70637746797331735</v>
      </c>
      <c r="M250" s="71">
        <v>27.227616447316869</v>
      </c>
      <c r="N250" s="71">
        <v>34.00729975459052</v>
      </c>
      <c r="O250" s="71">
        <v>34.739512040809259</v>
      </c>
      <c r="P250" s="71">
        <v>22.344914310795417</v>
      </c>
      <c r="Q250" s="71">
        <v>2.0161902438966699</v>
      </c>
      <c r="R250" s="71">
        <v>0</v>
      </c>
      <c r="S250" s="71">
        <v>2.704736194038484</v>
      </c>
      <c r="T250" s="72"/>
      <c r="U250" s="71">
        <v>24675895</v>
      </c>
      <c r="V250" s="71">
        <v>611</v>
      </c>
      <c r="W250" s="71">
        <v>30</v>
      </c>
      <c r="X250" s="71">
        <v>5582</v>
      </c>
      <c r="Y250" s="71">
        <v>9751</v>
      </c>
      <c r="Z250" s="71">
        <v>19991</v>
      </c>
      <c r="AA250" s="71">
        <v>4450</v>
      </c>
      <c r="AB250" s="71">
        <v>27166</v>
      </c>
      <c r="AC250" s="71">
        <v>0</v>
      </c>
      <c r="AD250" s="71">
        <v>2.704736194038484</v>
      </c>
      <c r="AE250" s="72"/>
      <c r="AF250" s="71"/>
      <c r="AG250" s="71"/>
      <c r="AH250" s="71"/>
      <c r="AI250" s="71"/>
      <c r="AJ250" s="71"/>
      <c r="AK250" s="71"/>
      <c r="AL250" s="71"/>
      <c r="AM250" s="71"/>
      <c r="AN250" s="71"/>
      <c r="AO250" s="71"/>
      <c r="AP250" s="71"/>
      <c r="AQ250" s="72"/>
      <c r="AR250" s="71">
        <v>327</v>
      </c>
      <c r="AS250" s="71">
        <v>131</v>
      </c>
      <c r="AT250" s="71">
        <v>0</v>
      </c>
      <c r="AU250" s="71">
        <v>0</v>
      </c>
      <c r="AV250" s="71">
        <v>0</v>
      </c>
      <c r="AW250" s="71">
        <v>0</v>
      </c>
      <c r="AX250" s="71"/>
      <c r="AY250" s="72"/>
      <c r="AZ250" s="71">
        <v>1468.3</v>
      </c>
      <c r="BA250" s="71">
        <v>9476.1999999999989</v>
      </c>
      <c r="BB250" s="71">
        <v>0</v>
      </c>
      <c r="BC250" s="71">
        <v>0</v>
      </c>
      <c r="BD250" s="71">
        <v>0</v>
      </c>
      <c r="BE250" s="71">
        <v>0</v>
      </c>
      <c r="BF250" s="71"/>
      <c r="BG250" s="72"/>
      <c r="BH250" s="71">
        <v>0</v>
      </c>
      <c r="BI250" s="71">
        <v>0</v>
      </c>
      <c r="BJ250" s="71">
        <v>72.316000000000003</v>
      </c>
      <c r="BK250" s="71">
        <v>0</v>
      </c>
      <c r="BL250" s="71">
        <v>0</v>
      </c>
      <c r="BM250" s="71">
        <v>0</v>
      </c>
      <c r="BN250" s="72"/>
      <c r="BO250" s="71">
        <v>0</v>
      </c>
      <c r="BP250" s="71">
        <v>0</v>
      </c>
      <c r="BQ250" s="71">
        <v>6</v>
      </c>
      <c r="BR250" s="71">
        <v>0</v>
      </c>
      <c r="BS250" s="71">
        <v>0</v>
      </c>
      <c r="BT250" s="71">
        <v>0</v>
      </c>
      <c r="BU250"/>
      <c r="BV250" s="70">
        <v>72.316000000000003</v>
      </c>
      <c r="BW250" s="70">
        <v>0</v>
      </c>
      <c r="BX250" s="70">
        <v>0</v>
      </c>
      <c r="BY250" s="70">
        <v>0</v>
      </c>
      <c r="BZ250" s="70">
        <v>0</v>
      </c>
      <c r="CA250" s="70">
        <v>0</v>
      </c>
      <c r="CB250" s="70">
        <v>0</v>
      </c>
      <c r="CC250" s="70">
        <v>0</v>
      </c>
      <c r="CD250" s="70">
        <v>0</v>
      </c>
    </row>
    <row r="251" spans="1:82">
      <c r="A251" s="70" t="s">
        <v>1922</v>
      </c>
      <c r="B251" s="70">
        <v>420</v>
      </c>
      <c r="C251" s="70">
        <v>12</v>
      </c>
      <c r="D251" s="70">
        <v>25</v>
      </c>
      <c r="E251" s="70">
        <v>2015</v>
      </c>
      <c r="F251" s="70" t="s">
        <v>182</v>
      </c>
      <c r="G251" s="70" t="s">
        <v>1910</v>
      </c>
      <c r="H251" s="70" t="s">
        <v>1911</v>
      </c>
      <c r="I251" s="148"/>
      <c r="J251" s="71">
        <v>145.74637372474581</v>
      </c>
      <c r="K251" s="71">
        <v>1.3033193536773899</v>
      </c>
      <c r="L251" s="71">
        <v>0.75952459784117587</v>
      </c>
      <c r="M251" s="71">
        <v>27.068958263201122</v>
      </c>
      <c r="N251" s="71">
        <v>31.742204844011411</v>
      </c>
      <c r="O251" s="71">
        <v>34.358454178218167</v>
      </c>
      <c r="P251" s="71">
        <v>22.422871653276225</v>
      </c>
      <c r="Q251" s="71">
        <v>1.95839030013864</v>
      </c>
      <c r="R251" s="71">
        <v>0</v>
      </c>
      <c r="S251" s="71">
        <v>3.0415229665283969</v>
      </c>
      <c r="T251" s="72"/>
      <c r="U251" s="71">
        <v>29492104</v>
      </c>
      <c r="V251" s="71">
        <v>611</v>
      </c>
      <c r="W251" s="71">
        <v>30</v>
      </c>
      <c r="X251" s="71">
        <v>5582</v>
      </c>
      <c r="Y251" s="71">
        <v>9878</v>
      </c>
      <c r="Z251" s="71">
        <v>19962</v>
      </c>
      <c r="AA251" s="71">
        <v>4462</v>
      </c>
      <c r="AB251" s="71">
        <v>26955</v>
      </c>
      <c r="AC251" s="71">
        <v>0</v>
      </c>
      <c r="AD251" s="71">
        <v>3.0415229665283969</v>
      </c>
      <c r="AE251" s="72"/>
      <c r="AF251" s="71">
        <v>201174312.38419279</v>
      </c>
      <c r="AG251" s="71">
        <v>1017126.948109196</v>
      </c>
      <c r="AH251" s="71">
        <v>160373.43853631499</v>
      </c>
      <c r="AI251" s="71">
        <v>35573950.391970783</v>
      </c>
      <c r="AJ251" s="71">
        <v>44388354.077999733</v>
      </c>
      <c r="AK251" s="71">
        <v>0</v>
      </c>
      <c r="AL251" s="71">
        <v>0</v>
      </c>
      <c r="AM251" s="71">
        <v>3694069.6780277179</v>
      </c>
      <c r="AN251" s="71">
        <v>0</v>
      </c>
      <c r="AO251" s="71">
        <v>0</v>
      </c>
      <c r="AP251" s="71">
        <v>286008186.91883653</v>
      </c>
      <c r="AQ251" s="72"/>
      <c r="AR251" s="71">
        <v>400</v>
      </c>
      <c r="AS251" s="71">
        <v>207</v>
      </c>
      <c r="AT251" s="71">
        <v>0</v>
      </c>
      <c r="AU251" s="71">
        <v>0</v>
      </c>
      <c r="AV251" s="71">
        <v>0</v>
      </c>
      <c r="AW251" s="71">
        <v>0</v>
      </c>
      <c r="AX251" s="71"/>
      <c r="AY251" s="72"/>
      <c r="AZ251" s="71">
        <v>1833.4</v>
      </c>
      <c r="BA251" s="71">
        <v>13483.6</v>
      </c>
      <c r="BB251" s="71">
        <v>0</v>
      </c>
      <c r="BC251" s="71">
        <v>0</v>
      </c>
      <c r="BD251" s="71">
        <v>0</v>
      </c>
      <c r="BE251" s="71">
        <v>0</v>
      </c>
      <c r="BF251" s="71"/>
      <c r="BG251" s="72"/>
      <c r="BH251" s="71">
        <v>0</v>
      </c>
      <c r="BI251" s="71">
        <v>0</v>
      </c>
      <c r="BJ251" s="71">
        <v>66.918999999999997</v>
      </c>
      <c r="BK251" s="71">
        <v>0</v>
      </c>
      <c r="BL251" s="71">
        <v>0</v>
      </c>
      <c r="BM251" s="71">
        <v>0</v>
      </c>
      <c r="BN251" s="72"/>
      <c r="BO251" s="71">
        <v>0</v>
      </c>
      <c r="BP251" s="71">
        <v>0</v>
      </c>
      <c r="BQ251" s="71">
        <v>6</v>
      </c>
      <c r="BR251" s="71">
        <v>0</v>
      </c>
      <c r="BS251" s="71">
        <v>0</v>
      </c>
      <c r="BT251" s="71">
        <v>0</v>
      </c>
      <c r="BU251"/>
      <c r="BV251" s="70">
        <v>66.918999999999997</v>
      </c>
      <c r="BW251" s="70">
        <v>0</v>
      </c>
      <c r="BX251" s="70">
        <v>0</v>
      </c>
      <c r="BY251" s="70">
        <v>0</v>
      </c>
      <c r="BZ251" s="70">
        <v>0</v>
      </c>
      <c r="CA251" s="70">
        <v>0</v>
      </c>
      <c r="CB251" s="70">
        <v>0</v>
      </c>
      <c r="CC251" s="70">
        <v>0</v>
      </c>
      <c r="CD251" s="70">
        <v>0</v>
      </c>
    </row>
    <row r="252" spans="1:82">
      <c r="A252" s="70" t="s">
        <v>1923</v>
      </c>
      <c r="B252" s="70">
        <v>421</v>
      </c>
      <c r="C252" s="70">
        <v>13</v>
      </c>
      <c r="D252" s="70">
        <v>25</v>
      </c>
      <c r="E252" s="70">
        <v>2016</v>
      </c>
      <c r="F252" s="70" t="s">
        <v>155</v>
      </c>
      <c r="G252" s="70" t="s">
        <v>1910</v>
      </c>
      <c r="H252" s="70" t="s">
        <v>1911</v>
      </c>
      <c r="I252" s="148"/>
      <c r="J252" s="71">
        <v>113.21975129911685</v>
      </c>
      <c r="K252" s="71">
        <v>1.301514226813711</v>
      </c>
      <c r="L252" s="71">
        <v>0.820448554544699</v>
      </c>
      <c r="M252" s="71">
        <v>22.669783644093538</v>
      </c>
      <c r="N252" s="71">
        <v>31.810028684404539</v>
      </c>
      <c r="O252" s="71">
        <v>34.058543065096401</v>
      </c>
      <c r="P252" s="71">
        <v>21.941988254218206</v>
      </c>
      <c r="Q252" s="71">
        <v>1.8991539648659177</v>
      </c>
      <c r="R252" s="71">
        <v>0</v>
      </c>
      <c r="S252" s="71">
        <v>3.3450888297782351</v>
      </c>
      <c r="T252" s="72"/>
      <c r="U252" s="71">
        <v>22304043</v>
      </c>
      <c r="V252" s="71">
        <v>611</v>
      </c>
      <c r="W252" s="71">
        <v>30</v>
      </c>
      <c r="X252" s="71">
        <v>5582</v>
      </c>
      <c r="Y252" s="71">
        <v>10028</v>
      </c>
      <c r="Z252" s="71">
        <v>20031</v>
      </c>
      <c r="AA252" s="71">
        <v>4516</v>
      </c>
      <c r="AB252" s="71">
        <v>26888</v>
      </c>
      <c r="AC252" s="71">
        <v>0</v>
      </c>
      <c r="AD252" s="71">
        <v>3.3450888297782351</v>
      </c>
      <c r="AE252" s="72"/>
      <c r="AF252" s="71">
        <v>155356749.15599841</v>
      </c>
      <c r="AG252" s="71">
        <v>978047.89459663571</v>
      </c>
      <c r="AH252" s="71">
        <v>133177.10762296311</v>
      </c>
      <c r="AI252" s="71">
        <v>35124916.723172799</v>
      </c>
      <c r="AJ252" s="71">
        <v>43500783.344718173</v>
      </c>
      <c r="AK252" s="71">
        <v>0</v>
      </c>
      <c r="AL252" s="71">
        <v>0</v>
      </c>
      <c r="AM252" s="71">
        <v>3687750.405196473</v>
      </c>
      <c r="AN252" s="71">
        <v>0</v>
      </c>
      <c r="AO252" s="71">
        <v>0</v>
      </c>
      <c r="AP252" s="71">
        <v>238781424.63130546</v>
      </c>
      <c r="AQ252" s="72"/>
      <c r="AR252" s="71">
        <v>471</v>
      </c>
      <c r="AS252" s="71">
        <v>275</v>
      </c>
      <c r="AT252" s="71">
        <v>0</v>
      </c>
      <c r="AU252" s="71">
        <v>0</v>
      </c>
      <c r="AV252" s="71">
        <v>0</v>
      </c>
      <c r="AW252" s="71">
        <v>0</v>
      </c>
      <c r="AX252" s="71"/>
      <c r="AY252" s="72"/>
      <c r="AZ252" s="71">
        <v>2196.3000000000002</v>
      </c>
      <c r="BA252" s="71">
        <v>17485.3</v>
      </c>
      <c r="BB252" s="71">
        <v>0</v>
      </c>
      <c r="BC252" s="71">
        <v>0</v>
      </c>
      <c r="BD252" s="71">
        <v>0</v>
      </c>
      <c r="BE252" s="71">
        <v>0</v>
      </c>
      <c r="BF252" s="71"/>
      <c r="BG252" s="72"/>
      <c r="BH252" s="71">
        <v>0</v>
      </c>
      <c r="BI252" s="71">
        <v>0</v>
      </c>
      <c r="BJ252" s="71">
        <v>67.649000000000001</v>
      </c>
      <c r="BK252" s="71">
        <v>0</v>
      </c>
      <c r="BL252" s="71">
        <v>0</v>
      </c>
      <c r="BM252" s="71">
        <v>0</v>
      </c>
      <c r="BN252" s="72"/>
      <c r="BO252" s="71">
        <v>0</v>
      </c>
      <c r="BP252" s="71">
        <v>0</v>
      </c>
      <c r="BQ252" s="71">
        <v>6</v>
      </c>
      <c r="BR252" s="71">
        <v>0</v>
      </c>
      <c r="BS252" s="71">
        <v>0</v>
      </c>
      <c r="BT252" s="71">
        <v>0</v>
      </c>
      <c r="BU252"/>
      <c r="BV252" s="70">
        <v>67.649000000000001</v>
      </c>
      <c r="BW252" s="70">
        <v>0</v>
      </c>
      <c r="BX252" s="70">
        <v>0</v>
      </c>
      <c r="BY252" s="70">
        <v>0</v>
      </c>
      <c r="BZ252" s="70">
        <v>0</v>
      </c>
      <c r="CA252" s="70">
        <v>0</v>
      </c>
      <c r="CB252" s="70">
        <v>0</v>
      </c>
      <c r="CC252" s="70">
        <v>0</v>
      </c>
      <c r="CD252" s="70">
        <v>0</v>
      </c>
    </row>
    <row r="253" spans="1:82">
      <c r="A253" s="70" t="s">
        <v>1924</v>
      </c>
      <c r="B253" s="70">
        <v>422</v>
      </c>
      <c r="C253" s="70">
        <v>14</v>
      </c>
      <c r="D253" s="70">
        <v>25</v>
      </c>
      <c r="E253" s="70">
        <v>2017</v>
      </c>
      <c r="F253" s="70" t="s">
        <v>156</v>
      </c>
      <c r="G253" s="70" t="s">
        <v>1910</v>
      </c>
      <c r="H253" s="70" t="s">
        <v>1911</v>
      </c>
      <c r="I253" s="148"/>
      <c r="J253" s="71">
        <v>113.46542390967026</v>
      </c>
      <c r="K253" s="71">
        <v>1.3119817615356</v>
      </c>
      <c r="L253" s="71">
        <v>0.72381617089331951</v>
      </c>
      <c r="M253" s="71">
        <v>21.40578360932987</v>
      </c>
      <c r="N253" s="71">
        <v>30.93090928549233</v>
      </c>
      <c r="O253" s="71">
        <v>33.638265101402276</v>
      </c>
      <c r="P253" s="71">
        <v>21.547112579552032</v>
      </c>
      <c r="Q253" s="71">
        <v>1.83099163509191</v>
      </c>
      <c r="R253" s="71">
        <v>0</v>
      </c>
      <c r="S253" s="71">
        <v>3.0553763095788988</v>
      </c>
      <c r="T253" s="72"/>
      <c r="U253" s="71">
        <v>23514870</v>
      </c>
      <c r="V253" s="71">
        <v>611</v>
      </c>
      <c r="W253" s="71">
        <v>30</v>
      </c>
      <c r="X253" s="71">
        <v>5582</v>
      </c>
      <c r="Y253" s="71">
        <v>10141</v>
      </c>
      <c r="Z253" s="71">
        <v>20112</v>
      </c>
      <c r="AA253" s="71">
        <v>4463</v>
      </c>
      <c r="AB253" s="71">
        <v>26807</v>
      </c>
      <c r="AC253" s="71">
        <v>0</v>
      </c>
      <c r="AD253" s="71">
        <v>3.0553763095788988</v>
      </c>
      <c r="AE253" s="72"/>
      <c r="AF253" s="71">
        <v>162594954.6456359</v>
      </c>
      <c r="AG253" s="71">
        <v>991807.92067334289</v>
      </c>
      <c r="AH253" s="71">
        <v>154944.28536273679</v>
      </c>
      <c r="AI253" s="71">
        <v>34524113.561802194</v>
      </c>
      <c r="AJ253" s="71">
        <v>44538073.163767993</v>
      </c>
      <c r="AK253" s="71">
        <v>0</v>
      </c>
      <c r="AL253" s="71">
        <v>0</v>
      </c>
      <c r="AM253" s="71">
        <v>3682394.010476728</v>
      </c>
      <c r="AN253" s="71">
        <v>0</v>
      </c>
      <c r="AO253" s="71">
        <v>0</v>
      </c>
      <c r="AP253" s="71">
        <v>246486287.58771893</v>
      </c>
      <c r="AQ253" s="72"/>
      <c r="AR253" s="71">
        <v>531</v>
      </c>
      <c r="AS253" s="71">
        <v>335</v>
      </c>
      <c r="AT253" s="71">
        <v>0</v>
      </c>
      <c r="AU253" s="71">
        <v>0</v>
      </c>
      <c r="AV253" s="71">
        <v>0</v>
      </c>
      <c r="AW253" s="71">
        <v>0</v>
      </c>
      <c r="AX253" s="71"/>
      <c r="AY253" s="72"/>
      <c r="AZ253" s="71">
        <v>2522.3000000000002</v>
      </c>
      <c r="BA253" s="71">
        <v>21481.8</v>
      </c>
      <c r="BB253" s="71">
        <v>0</v>
      </c>
      <c r="BC253" s="71">
        <v>0</v>
      </c>
      <c r="BD253" s="71">
        <v>0</v>
      </c>
      <c r="BE253" s="71">
        <v>0</v>
      </c>
      <c r="BF253" s="71"/>
      <c r="BG253" s="72"/>
      <c r="BH253" s="71">
        <v>0</v>
      </c>
      <c r="BI253" s="71">
        <v>0</v>
      </c>
      <c r="BJ253" s="71">
        <v>69.257000000000005</v>
      </c>
      <c r="BK253" s="71">
        <v>0</v>
      </c>
      <c r="BL253" s="71">
        <v>0</v>
      </c>
      <c r="BM253" s="71">
        <v>0</v>
      </c>
      <c r="BN253" s="72"/>
      <c r="BO253" s="71">
        <v>0</v>
      </c>
      <c r="BP253" s="71">
        <v>0</v>
      </c>
      <c r="BQ253" s="71">
        <v>6</v>
      </c>
      <c r="BR253" s="71">
        <v>0</v>
      </c>
      <c r="BS253" s="71">
        <v>0</v>
      </c>
      <c r="BT253" s="71">
        <v>0</v>
      </c>
      <c r="BU253"/>
      <c r="BV253" s="70">
        <v>69.257000000000005</v>
      </c>
      <c r="BW253" s="70">
        <v>0</v>
      </c>
      <c r="BX253" s="70">
        <v>0</v>
      </c>
      <c r="BY253" s="70">
        <v>0</v>
      </c>
      <c r="BZ253" s="70">
        <v>0</v>
      </c>
      <c r="CA253" s="70">
        <v>0</v>
      </c>
      <c r="CB253" s="70">
        <v>0</v>
      </c>
      <c r="CC253" s="70">
        <v>0</v>
      </c>
      <c r="CD253" s="70">
        <v>0</v>
      </c>
    </row>
    <row r="254" spans="1:82">
      <c r="A254" s="70" t="s">
        <v>1925</v>
      </c>
      <c r="B254" s="70">
        <v>423</v>
      </c>
      <c r="C254" s="70">
        <v>15</v>
      </c>
      <c r="D254" s="70">
        <v>25</v>
      </c>
      <c r="E254" s="70">
        <v>2018</v>
      </c>
      <c r="F254" s="70" t="s">
        <v>183</v>
      </c>
      <c r="G254" s="1064" t="s">
        <v>1910</v>
      </c>
      <c r="H254" s="70" t="s">
        <v>1911</v>
      </c>
      <c r="I254" s="148"/>
      <c r="J254" s="71">
        <v>127.19687495552535</v>
      </c>
      <c r="K254" s="71">
        <v>1.2330602315726071</v>
      </c>
      <c r="L254" s="71">
        <v>0.65227710745964007</v>
      </c>
      <c r="M254" s="71">
        <v>21.108737775525462</v>
      </c>
      <c r="N254" s="71">
        <v>32.510202867203695</v>
      </c>
      <c r="O254" s="71">
        <v>32.948836191812603</v>
      </c>
      <c r="P254" s="71">
        <v>21.51904302814707</v>
      </c>
      <c r="Q254" s="71">
        <v>1.6904302070832899</v>
      </c>
      <c r="R254" s="71">
        <v>0</v>
      </c>
      <c r="S254" s="71">
        <v>2.7834522579287846</v>
      </c>
      <c r="T254" s="72"/>
      <c r="U254" s="71">
        <v>26047944</v>
      </c>
      <c r="V254" s="71">
        <v>611</v>
      </c>
      <c r="W254" s="71">
        <v>30</v>
      </c>
      <c r="X254" s="71">
        <v>5582</v>
      </c>
      <c r="Y254" s="71">
        <v>10260</v>
      </c>
      <c r="Z254" s="71">
        <v>20077</v>
      </c>
      <c r="AA254" s="71">
        <v>4502</v>
      </c>
      <c r="AB254" s="71">
        <v>26671</v>
      </c>
      <c r="AC254" s="71">
        <v>0</v>
      </c>
      <c r="AD254" s="71">
        <v>2.783452257928785</v>
      </c>
      <c r="AE254" s="72"/>
      <c r="AF254" s="71">
        <v>183551623.2095944</v>
      </c>
      <c r="AG254" s="71">
        <v>877021.68671287096</v>
      </c>
      <c r="AH254" s="71">
        <v>146606.25857877819</v>
      </c>
      <c r="AI254" s="71">
        <v>33091070.934728011</v>
      </c>
      <c r="AJ254" s="71">
        <v>44063492.142516173</v>
      </c>
      <c r="AK254" s="71">
        <v>0</v>
      </c>
      <c r="AL254" s="71">
        <v>0</v>
      </c>
      <c r="AM254" s="71">
        <v>3671292.773790387</v>
      </c>
      <c r="AN254" s="71">
        <v>0</v>
      </c>
      <c r="AO254" s="71">
        <v>0</v>
      </c>
      <c r="AP254" s="71">
        <v>265401107.00592059</v>
      </c>
      <c r="AQ254" s="72"/>
      <c r="AR254" s="71">
        <v>594</v>
      </c>
      <c r="AS254" s="71">
        <v>375</v>
      </c>
      <c r="AT254" s="71">
        <v>0</v>
      </c>
      <c r="AU254" s="71">
        <v>0</v>
      </c>
      <c r="AV254" s="71">
        <v>0</v>
      </c>
      <c r="AW254" s="71">
        <v>0</v>
      </c>
      <c r="AX254" s="71"/>
      <c r="AY254" s="72"/>
      <c r="AZ254" s="71">
        <v>2830.9</v>
      </c>
      <c r="BA254" s="71">
        <v>24617.3</v>
      </c>
      <c r="BB254" s="71">
        <v>0</v>
      </c>
      <c r="BC254" s="71">
        <v>0</v>
      </c>
      <c r="BD254" s="71">
        <v>0</v>
      </c>
      <c r="BE254" s="71">
        <v>0</v>
      </c>
      <c r="BF254" s="71"/>
      <c r="BG254" s="72"/>
      <c r="BH254" s="71">
        <v>0</v>
      </c>
      <c r="BI254" s="71">
        <v>0</v>
      </c>
      <c r="BJ254" s="71">
        <v>68.278000000000006</v>
      </c>
      <c r="BK254" s="71">
        <v>0</v>
      </c>
      <c r="BL254" s="71">
        <v>0</v>
      </c>
      <c r="BM254" s="71">
        <v>0</v>
      </c>
      <c r="BN254" s="72"/>
      <c r="BO254" s="71">
        <v>0</v>
      </c>
      <c r="BP254" s="71">
        <v>0</v>
      </c>
      <c r="BQ254" s="71">
        <v>6</v>
      </c>
      <c r="BR254" s="71">
        <v>0</v>
      </c>
      <c r="BS254" s="71">
        <v>0</v>
      </c>
      <c r="BT254" s="71">
        <v>0</v>
      </c>
      <c r="BU254"/>
      <c r="BV254" s="70">
        <v>68.278000000000006</v>
      </c>
      <c r="BW254" s="70">
        <v>0</v>
      </c>
      <c r="BX254" s="70">
        <v>0</v>
      </c>
      <c r="BY254" s="70">
        <v>0</v>
      </c>
      <c r="BZ254" s="70">
        <v>0</v>
      </c>
      <c r="CA254" s="70">
        <v>0</v>
      </c>
      <c r="CB254" s="70">
        <v>0</v>
      </c>
      <c r="CC254" s="70">
        <v>0</v>
      </c>
      <c r="CD254" s="70">
        <v>0</v>
      </c>
    </row>
    <row r="255" spans="1:82">
      <c r="A255" s="70" t="s">
        <v>1926</v>
      </c>
      <c r="B255" s="70">
        <v>424</v>
      </c>
      <c r="C255" s="70">
        <v>16</v>
      </c>
      <c r="D255" s="70">
        <v>25</v>
      </c>
      <c r="E255" s="70">
        <v>2019</v>
      </c>
      <c r="F255" s="70" t="s">
        <v>158</v>
      </c>
      <c r="G255" s="1064" t="s">
        <v>1910</v>
      </c>
      <c r="H255" s="70" t="s">
        <v>1911</v>
      </c>
      <c r="I255" s="148"/>
      <c r="J255" s="71">
        <v>114.76883187003078</v>
      </c>
      <c r="K255" s="71">
        <v>1.129632614644605</v>
      </c>
      <c r="L255" s="71">
        <v>0.65749477301384207</v>
      </c>
      <c r="M255" s="71">
        <v>19.953835915582008</v>
      </c>
      <c r="N255" s="71">
        <v>28.614605504544652</v>
      </c>
      <c r="O255" s="71">
        <v>32.039701082942976</v>
      </c>
      <c r="P255" s="71">
        <v>21.666881499152574</v>
      </c>
      <c r="Q255" s="71">
        <v>1.62717506893551</v>
      </c>
      <c r="R255" s="71">
        <v>0</v>
      </c>
      <c r="S255" s="71">
        <v>3.7585591585395406</v>
      </c>
      <c r="T255" s="72"/>
      <c r="U255" s="71">
        <v>24539211</v>
      </c>
      <c r="V255" s="71">
        <v>611</v>
      </c>
      <c r="W255" s="71">
        <v>30</v>
      </c>
      <c r="X255" s="71">
        <v>5582</v>
      </c>
      <c r="Y255" s="71">
        <v>10316</v>
      </c>
      <c r="Z255" s="71">
        <v>20059</v>
      </c>
      <c r="AA255" s="71">
        <v>4499</v>
      </c>
      <c r="AB255" s="71">
        <v>26368</v>
      </c>
      <c r="AC255" s="71">
        <v>0</v>
      </c>
      <c r="AD255" s="71">
        <v>3.758559158539541</v>
      </c>
      <c r="AE255" s="72"/>
      <c r="AF255" s="71">
        <v>169268551.3780112</v>
      </c>
      <c r="AG255" s="71">
        <v>847996.88683040242</v>
      </c>
      <c r="AH255" s="71">
        <v>154844.47641831191</v>
      </c>
      <c r="AI255" s="71">
        <v>32480620.872636329</v>
      </c>
      <c r="AJ255" s="71">
        <v>40065900.253418207</v>
      </c>
      <c r="AK255" s="71">
        <v>0</v>
      </c>
      <c r="AL255" s="71">
        <v>0</v>
      </c>
      <c r="AM255" s="71">
        <v>3591123.1018022751</v>
      </c>
      <c r="AN255" s="71">
        <v>0</v>
      </c>
      <c r="AO255" s="71">
        <v>0</v>
      </c>
      <c r="AP255" s="71">
        <v>246409036.96911672</v>
      </c>
      <c r="AQ255" s="72"/>
      <c r="AR255" s="71">
        <v>657</v>
      </c>
      <c r="AS255" s="71">
        <v>416</v>
      </c>
      <c r="AT255" s="71">
        <v>0</v>
      </c>
      <c r="AU255" s="71">
        <v>0</v>
      </c>
      <c r="AV255" s="71">
        <v>0</v>
      </c>
      <c r="AW255" s="71">
        <v>0</v>
      </c>
      <c r="AX255" s="71"/>
      <c r="AY255" s="72"/>
      <c r="AZ255" s="71">
        <v>3143.5</v>
      </c>
      <c r="BA255" s="71">
        <v>27720.69999999999</v>
      </c>
      <c r="BB255" s="71">
        <v>0</v>
      </c>
      <c r="BC255" s="71">
        <v>0</v>
      </c>
      <c r="BD255" s="71">
        <v>0</v>
      </c>
      <c r="BE255" s="71">
        <v>0</v>
      </c>
      <c r="BF255" s="71"/>
      <c r="BG255" s="72"/>
      <c r="BH255" s="71">
        <v>0</v>
      </c>
      <c r="BI255" s="71">
        <v>0</v>
      </c>
      <c r="BJ255" s="71">
        <v>67.73</v>
      </c>
      <c r="BK255" s="71">
        <v>0</v>
      </c>
      <c r="BL255" s="71">
        <v>0</v>
      </c>
      <c r="BM255" s="71">
        <v>0</v>
      </c>
      <c r="BN255" s="72"/>
      <c r="BO255" s="71">
        <v>0</v>
      </c>
      <c r="BP255" s="71">
        <v>0</v>
      </c>
      <c r="BQ255" s="71">
        <v>7</v>
      </c>
      <c r="BR255" s="71">
        <v>0</v>
      </c>
      <c r="BS255" s="71">
        <v>0</v>
      </c>
      <c r="BT255" s="71">
        <v>0</v>
      </c>
      <c r="BU255"/>
      <c r="BV255" s="70">
        <v>67.73</v>
      </c>
      <c r="BW255" s="70">
        <v>0</v>
      </c>
      <c r="BX255" s="70">
        <v>0</v>
      </c>
      <c r="BY255" s="70">
        <v>0</v>
      </c>
      <c r="BZ255" s="70">
        <v>0</v>
      </c>
      <c r="CA255" s="70">
        <v>0</v>
      </c>
      <c r="CB255" s="70">
        <v>0</v>
      </c>
      <c r="CC255" s="70">
        <v>0</v>
      </c>
      <c r="CD255" s="70">
        <v>0</v>
      </c>
    </row>
    <row r="256" spans="1:82">
      <c r="A256" s="70" t="s">
        <v>1927</v>
      </c>
      <c r="B256" s="70">
        <v>425</v>
      </c>
      <c r="C256" s="70">
        <v>17</v>
      </c>
      <c r="D256" s="70">
        <v>25</v>
      </c>
      <c r="E256" s="70">
        <v>2020</v>
      </c>
      <c r="F256" s="70" t="s">
        <v>159</v>
      </c>
      <c r="G256" s="70" t="s">
        <v>1910</v>
      </c>
      <c r="H256" s="70" t="s">
        <v>1911</v>
      </c>
      <c r="I256" s="148"/>
      <c r="J256" s="71">
        <v>158.72393970280461</v>
      </c>
      <c r="K256" s="71">
        <v>1.1483971798866706</v>
      </c>
      <c r="L256" s="71">
        <v>1.2505424350758916</v>
      </c>
      <c r="M256" s="71">
        <v>20.671265738929332</v>
      </c>
      <c r="N256" s="71">
        <v>27.194341125646449</v>
      </c>
      <c r="O256" s="71">
        <v>28.079704639644895</v>
      </c>
      <c r="P256" s="71">
        <v>20.683830393376784</v>
      </c>
      <c r="Q256" s="71">
        <v>1.54394550292411</v>
      </c>
      <c r="R256" s="71">
        <v>0</v>
      </c>
      <c r="S256" s="71">
        <v>3.2105691354118679</v>
      </c>
      <c r="T256" s="72"/>
      <c r="U256" s="71">
        <v>30522839</v>
      </c>
      <c r="V256" s="71">
        <v>536</v>
      </c>
      <c r="W256" s="71">
        <v>70</v>
      </c>
      <c r="X256" s="71">
        <v>6052</v>
      </c>
      <c r="Y256" s="71">
        <v>10401</v>
      </c>
      <c r="Z256" s="71">
        <v>20065</v>
      </c>
      <c r="AA256" s="71">
        <v>4565</v>
      </c>
      <c r="AB256" s="71">
        <v>26186</v>
      </c>
      <c r="AC256" s="71">
        <v>0</v>
      </c>
      <c r="AD256" s="71">
        <v>3.2105691354118679</v>
      </c>
      <c r="AE256" s="72"/>
      <c r="AF256" s="71">
        <v>237538137.54674989</v>
      </c>
      <c r="AG256" s="71">
        <v>811055.508577656</v>
      </c>
      <c r="AH256" s="71">
        <v>314401.68756824936</v>
      </c>
      <c r="AI256" s="71">
        <v>34244113.646089338</v>
      </c>
      <c r="AJ256" s="71">
        <v>41496326.027795993</v>
      </c>
      <c r="AK256" s="71"/>
      <c r="AL256" s="71"/>
      <c r="AM256" s="71">
        <v>3417563.9325279933</v>
      </c>
      <c r="AN256" s="71"/>
      <c r="AO256" s="71"/>
      <c r="AP256" s="71">
        <v>317821598.34930909</v>
      </c>
      <c r="AQ256" s="72"/>
      <c r="AR256" s="71">
        <v>721</v>
      </c>
      <c r="AS256" s="71">
        <v>440</v>
      </c>
      <c r="AT256" s="71">
        <v>0</v>
      </c>
      <c r="AU256" s="71">
        <v>0</v>
      </c>
      <c r="AV256" s="71">
        <v>0</v>
      </c>
      <c r="AW256" s="71">
        <v>0</v>
      </c>
      <c r="AX256" s="71"/>
      <c r="AY256" s="72"/>
      <c r="AZ256" s="71">
        <v>3515.400000000001</v>
      </c>
      <c r="BA256" s="71">
        <v>30018.10000000002</v>
      </c>
      <c r="BB256" s="71">
        <v>0</v>
      </c>
      <c r="BC256" s="71">
        <v>0</v>
      </c>
      <c r="BD256" s="71">
        <v>0</v>
      </c>
      <c r="BE256" s="71">
        <v>0</v>
      </c>
      <c r="BF256" s="71"/>
      <c r="BG256" s="72"/>
      <c r="BH256" s="71">
        <v>0</v>
      </c>
      <c r="BI256" s="71">
        <v>0</v>
      </c>
      <c r="BJ256" s="71">
        <v>60.648000000000003</v>
      </c>
      <c r="BK256" s="71">
        <v>0</v>
      </c>
      <c r="BL256" s="71">
        <v>0</v>
      </c>
      <c r="BM256" s="71">
        <v>0</v>
      </c>
      <c r="BN256" s="72"/>
      <c r="BO256" s="71">
        <v>0</v>
      </c>
      <c r="BP256" s="71">
        <v>0</v>
      </c>
      <c r="BQ256" s="71">
        <v>7</v>
      </c>
      <c r="BR256" s="71">
        <v>0</v>
      </c>
      <c r="BS256" s="71">
        <v>0</v>
      </c>
      <c r="BT256" s="71">
        <v>0</v>
      </c>
      <c r="BU256"/>
      <c r="BV256" s="70">
        <v>60.648000000000003</v>
      </c>
      <c r="BW256" s="70">
        <v>0</v>
      </c>
      <c r="BX256" s="70">
        <v>0</v>
      </c>
      <c r="BY256" s="70">
        <v>0</v>
      </c>
      <c r="BZ256" s="70">
        <v>0</v>
      </c>
      <c r="CA256" s="70">
        <v>0</v>
      </c>
      <c r="CB256" s="70">
        <v>0</v>
      </c>
      <c r="CC256" s="70">
        <v>0</v>
      </c>
      <c r="CD256" s="70">
        <v>0</v>
      </c>
    </row>
    <row r="257" spans="1:82">
      <c r="A257" s="70" t="s">
        <v>1928</v>
      </c>
      <c r="B257" s="70">
        <v>425</v>
      </c>
      <c r="C257" s="70">
        <v>18</v>
      </c>
      <c r="D257" s="70">
        <v>25</v>
      </c>
      <c r="E257" s="70">
        <v>2021</v>
      </c>
      <c r="F257" s="70" t="s">
        <v>160</v>
      </c>
      <c r="G257" s="70" t="s">
        <v>1910</v>
      </c>
      <c r="H257" s="70" t="s">
        <v>1911</v>
      </c>
      <c r="I257" s="148"/>
      <c r="J257" s="71">
        <v>120.93418529403623</v>
      </c>
      <c r="K257" s="71">
        <v>1.2604980267915649</v>
      </c>
      <c r="L257" s="71">
        <v>1.2247972130956604</v>
      </c>
      <c r="M257" s="71">
        <v>23.01133438336101</v>
      </c>
      <c r="N257" s="71">
        <v>29.954194545929134</v>
      </c>
      <c r="O257" s="71">
        <v>27.23436050030837</v>
      </c>
      <c r="P257" s="71">
        <v>21.518450454439019</v>
      </c>
      <c r="Q257" s="71">
        <v>1.51829834076292</v>
      </c>
      <c r="R257" s="71">
        <v>0</v>
      </c>
      <c r="S257" s="71">
        <v>3.6180957991478411</v>
      </c>
      <c r="T257" s="72"/>
      <c r="U257" s="71">
        <v>24699468</v>
      </c>
      <c r="V257" s="71">
        <v>536</v>
      </c>
      <c r="W257" s="71">
        <v>70</v>
      </c>
      <c r="X257" s="71">
        <v>6052</v>
      </c>
      <c r="Y257" s="71">
        <v>10483</v>
      </c>
      <c r="Z257" s="71">
        <v>20038</v>
      </c>
      <c r="AA257" s="71">
        <v>4631</v>
      </c>
      <c r="AB257" s="71">
        <v>26004</v>
      </c>
      <c r="AC257" s="71">
        <v>0</v>
      </c>
      <c r="AD257" s="71">
        <v>3.6180957991478411</v>
      </c>
      <c r="AE257" s="72"/>
      <c r="AF257" s="71">
        <v>177938545.01280424</v>
      </c>
      <c r="AG257" s="71">
        <v>876503.50361241051</v>
      </c>
      <c r="AH257" s="71">
        <v>293887.80876255309</v>
      </c>
      <c r="AI257" s="71">
        <v>37697788.672330551</v>
      </c>
      <c r="AJ257" s="71">
        <v>44250039.856871188</v>
      </c>
      <c r="AK257" s="71">
        <v>0</v>
      </c>
      <c r="AL257" s="71">
        <v>0</v>
      </c>
      <c r="AM257" s="71">
        <v>3413386.1385541074</v>
      </c>
      <c r="AN257" s="71">
        <v>0</v>
      </c>
      <c r="AO257" s="71">
        <v>0</v>
      </c>
      <c r="AP257" s="71">
        <v>264470150.99293503</v>
      </c>
      <c r="AQ257" s="72"/>
      <c r="AR257" s="71">
        <v>785</v>
      </c>
      <c r="AS257" s="71">
        <v>457</v>
      </c>
      <c r="AT257" s="71">
        <v>0</v>
      </c>
      <c r="AU257" s="71">
        <v>0</v>
      </c>
      <c r="AV257" s="71">
        <v>0</v>
      </c>
      <c r="AW257" s="71">
        <v>0</v>
      </c>
      <c r="AX257" s="71"/>
      <c r="AY257" s="72"/>
      <c r="AZ257" s="71">
        <v>3913.8000000000029</v>
      </c>
      <c r="BA257" s="71">
        <v>32228.500000000011</v>
      </c>
      <c r="BB257" s="71">
        <v>0</v>
      </c>
      <c r="BC257" s="71">
        <v>0</v>
      </c>
      <c r="BD257" s="71">
        <v>0</v>
      </c>
      <c r="BE257" s="71">
        <v>0</v>
      </c>
      <c r="BF257" s="71"/>
      <c r="BG257" s="72"/>
      <c r="BH257" s="71">
        <v>0</v>
      </c>
      <c r="BI257" s="71">
        <v>0</v>
      </c>
      <c r="BJ257" s="71">
        <v>61.902999999999999</v>
      </c>
      <c r="BK257" s="71">
        <v>0</v>
      </c>
      <c r="BL257" s="71">
        <v>0</v>
      </c>
      <c r="BM257" s="71">
        <v>0</v>
      </c>
      <c r="BN257" s="72"/>
      <c r="BO257" s="71">
        <v>0</v>
      </c>
      <c r="BP257" s="71">
        <v>0</v>
      </c>
      <c r="BQ257" s="71">
        <v>7</v>
      </c>
      <c r="BR257" s="71">
        <v>0</v>
      </c>
      <c r="BS257" s="71">
        <v>0</v>
      </c>
      <c r="BT257" s="71">
        <v>0</v>
      </c>
      <c r="BU257"/>
      <c r="BV257" s="70">
        <v>61.902999999999999</v>
      </c>
      <c r="BW257" s="70">
        <v>0</v>
      </c>
      <c r="BX257" s="70">
        <v>0</v>
      </c>
      <c r="BY257" s="70">
        <v>0</v>
      </c>
      <c r="BZ257" s="70">
        <v>0</v>
      </c>
      <c r="CA257" s="70">
        <v>0</v>
      </c>
      <c r="CB257" s="70">
        <v>0</v>
      </c>
      <c r="CC257" s="70">
        <v>0</v>
      </c>
      <c r="CD257" s="70">
        <v>0</v>
      </c>
    </row>
    <row r="258" spans="1:82">
      <c r="A258" s="70" t="s">
        <v>1929</v>
      </c>
      <c r="B258" s="70">
        <v>425</v>
      </c>
      <c r="C258" s="70">
        <v>19</v>
      </c>
      <c r="D258" s="70">
        <v>25</v>
      </c>
      <c r="E258" s="70">
        <v>2022</v>
      </c>
      <c r="F258" s="70" t="s">
        <v>161</v>
      </c>
      <c r="G258" s="70" t="s">
        <v>1910</v>
      </c>
      <c r="H258" s="70" t="s">
        <v>1911</v>
      </c>
      <c r="I258" s="148"/>
      <c r="J258" s="71">
        <v>114.73773552467816</v>
      </c>
      <c r="K258" s="71">
        <v>1.1145548301099097</v>
      </c>
      <c r="L258" s="71">
        <v>1.1838003126568064</v>
      </c>
      <c r="M258" s="71">
        <v>22.124224456919009</v>
      </c>
      <c r="N258" s="71">
        <v>32.777816990844038</v>
      </c>
      <c r="O258" s="71">
        <v>28.552913846448853</v>
      </c>
      <c r="P258" s="71">
        <v>21.639293115389552</v>
      </c>
      <c r="Q258" s="71">
        <v>1.5194306351078448</v>
      </c>
      <c r="R258" s="71">
        <v>0</v>
      </c>
      <c r="S258" s="71">
        <v>3.7069263787282321</v>
      </c>
      <c r="T258" s="72"/>
      <c r="U258" s="71">
        <v>27512725</v>
      </c>
      <c r="V258" s="71">
        <v>536</v>
      </c>
      <c r="W258" s="71">
        <v>70</v>
      </c>
      <c r="X258" s="71">
        <v>6052</v>
      </c>
      <c r="Y258" s="71">
        <v>10663</v>
      </c>
      <c r="Z258" s="71">
        <v>19960</v>
      </c>
      <c r="AA258" s="71">
        <v>4728</v>
      </c>
      <c r="AB258" s="71">
        <v>25810</v>
      </c>
      <c r="AC258" s="71">
        <v>0</v>
      </c>
      <c r="AD258" s="71">
        <v>3.7069263787282321</v>
      </c>
      <c r="AE258" s="72"/>
      <c r="AF258" s="71">
        <v>166206006.23023134</v>
      </c>
      <c r="AG258" s="71">
        <v>834376.12858846039</v>
      </c>
      <c r="AH258" s="71">
        <v>332492.71265885845</v>
      </c>
      <c r="AI258" s="71">
        <v>35384376.592187442</v>
      </c>
      <c r="AJ258" s="71">
        <v>51863060.266648941</v>
      </c>
      <c r="AK258" s="71">
        <v>0</v>
      </c>
      <c r="AL258" s="71">
        <v>0</v>
      </c>
      <c r="AM258" s="71">
        <v>3332775.4686476523</v>
      </c>
      <c r="AN258" s="71">
        <v>0</v>
      </c>
      <c r="AO258" s="71">
        <v>0</v>
      </c>
      <c r="AP258" s="71">
        <v>257953087.39896271</v>
      </c>
      <c r="AQ258" s="72"/>
      <c r="AR258" s="71">
        <v>865</v>
      </c>
      <c r="AS258" s="71">
        <v>466</v>
      </c>
      <c r="AT258" s="71">
        <v>0</v>
      </c>
      <c r="AU258" s="71">
        <v>0</v>
      </c>
      <c r="AV258" s="71">
        <v>0</v>
      </c>
      <c r="AW258" s="71">
        <v>0</v>
      </c>
      <c r="AX258" s="71"/>
      <c r="AY258" s="72"/>
      <c r="AZ258" s="71">
        <v>4382.0000000000055</v>
      </c>
      <c r="BA258" s="71">
        <v>35307.400000000023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1930</v>
      </c>
      <c r="B259" s="70">
        <v>425</v>
      </c>
      <c r="C259" s="70">
        <v>20</v>
      </c>
      <c r="D259" s="70">
        <v>25</v>
      </c>
      <c r="E259" s="70">
        <v>2023</v>
      </c>
      <c r="F259" s="70" t="s">
        <v>1539</v>
      </c>
      <c r="G259" s="70" t="s">
        <v>1910</v>
      </c>
      <c r="H259" s="70" t="s">
        <v>1911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932</v>
      </c>
      <c r="AS259" s="71">
        <v>470</v>
      </c>
      <c r="AT259" s="71">
        <v>0</v>
      </c>
      <c r="AU259" s="71">
        <v>0</v>
      </c>
      <c r="AV259" s="71">
        <v>0</v>
      </c>
      <c r="AW259" s="71">
        <v>0</v>
      </c>
      <c r="AX259" s="71"/>
      <c r="AY259" s="72"/>
      <c r="AZ259" s="71">
        <v>4757.700000000008</v>
      </c>
      <c r="BA259" s="71">
        <v>35686.400000000023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1931</v>
      </c>
      <c r="B260" s="70">
        <v>425</v>
      </c>
      <c r="C260" s="70">
        <v>21</v>
      </c>
      <c r="D260" s="70">
        <v>25</v>
      </c>
      <c r="E260" s="70">
        <v>2024</v>
      </c>
      <c r="F260" s="70" t="s">
        <v>1554</v>
      </c>
      <c r="G260" s="70" t="s">
        <v>1910</v>
      </c>
      <c r="H260" s="70" t="s">
        <v>1911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1932</v>
      </c>
      <c r="B261" s="70">
        <v>273</v>
      </c>
      <c r="C261" s="70">
        <v>1</v>
      </c>
      <c r="D261" s="70">
        <v>17</v>
      </c>
      <c r="E261" s="70">
        <v>1990</v>
      </c>
      <c r="F261" s="70" t="s">
        <v>787</v>
      </c>
      <c r="G261" s="70" t="s">
        <v>1933</v>
      </c>
      <c r="H261" s="70" t="s">
        <v>1934</v>
      </c>
      <c r="I261" s="148"/>
      <c r="J261" s="71">
        <v>72.647253015818862</v>
      </c>
      <c r="K261" s="71">
        <v>2.9960462529786751</v>
      </c>
      <c r="L261" s="71">
        <v>4.9869952501466601</v>
      </c>
      <c r="M261" s="71">
        <v>12.86642826398762</v>
      </c>
      <c r="N261" s="71">
        <v>24.3289214610143</v>
      </c>
      <c r="O261" s="71">
        <v>20.889267508623188</v>
      </c>
      <c r="P261" s="71">
        <v>26.094359655734461</v>
      </c>
      <c r="Q261" s="71">
        <v>1.76773375114908</v>
      </c>
      <c r="R261" s="71">
        <v>0</v>
      </c>
      <c r="S261" s="71">
        <v>1.403203003653239</v>
      </c>
      <c r="T261" s="72"/>
      <c r="U261" s="71">
        <v>5865965</v>
      </c>
      <c r="V261" s="71">
        <v>870</v>
      </c>
      <c r="W261" s="71">
        <v>52</v>
      </c>
      <c r="X261" s="71">
        <v>4754</v>
      </c>
      <c r="Y261" s="71">
        <v>7394</v>
      </c>
      <c r="Z261" s="71">
        <v>8592</v>
      </c>
      <c r="AA261" s="71">
        <v>6336</v>
      </c>
      <c r="AB261" s="71">
        <v>28702</v>
      </c>
      <c r="AC261" s="71">
        <v>0</v>
      </c>
      <c r="AD261" s="71">
        <v>1.403203003653239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1935</v>
      </c>
      <c r="B262" s="70">
        <v>274</v>
      </c>
      <c r="C262" s="70">
        <v>2</v>
      </c>
      <c r="D262" s="70">
        <v>17</v>
      </c>
      <c r="E262" s="70">
        <v>2005</v>
      </c>
      <c r="F262" s="70" t="s">
        <v>789</v>
      </c>
      <c r="G262" s="70" t="s">
        <v>1933</v>
      </c>
      <c r="H262" s="70" t="s">
        <v>1934</v>
      </c>
      <c r="I262" s="148"/>
      <c r="J262" s="71">
        <v>42.174137592937647</v>
      </c>
      <c r="K262" s="71">
        <v>1.9528271536919251</v>
      </c>
      <c r="L262" s="71">
        <v>7.9371798201669552</v>
      </c>
      <c r="M262" s="71">
        <v>22.23389487894876</v>
      </c>
      <c r="N262" s="71">
        <v>30.958139938085608</v>
      </c>
      <c r="O262" s="71">
        <v>31.615700019697801</v>
      </c>
      <c r="P262" s="71">
        <v>27.426330772818641</v>
      </c>
      <c r="Q262" s="71">
        <v>1.5938090161907199</v>
      </c>
      <c r="R262" s="71">
        <v>0</v>
      </c>
      <c r="S262" s="71">
        <v>2.158361417081256</v>
      </c>
      <c r="T262" s="72"/>
      <c r="U262" s="71">
        <v>4280724</v>
      </c>
      <c r="V262" s="71">
        <v>828</v>
      </c>
      <c r="W262" s="71">
        <v>125</v>
      </c>
      <c r="X262" s="71">
        <v>4467</v>
      </c>
      <c r="Y262" s="71">
        <v>8756</v>
      </c>
      <c r="Z262" s="71">
        <v>15048</v>
      </c>
      <c r="AA262" s="71">
        <v>5454</v>
      </c>
      <c r="AB262" s="71">
        <v>27053</v>
      </c>
      <c r="AC262" s="71">
        <v>0</v>
      </c>
      <c r="AD262" s="71">
        <v>2.158361417081256</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1936</v>
      </c>
      <c r="B263" s="70">
        <v>275</v>
      </c>
      <c r="C263" s="70">
        <v>3</v>
      </c>
      <c r="D263" s="70">
        <v>17</v>
      </c>
      <c r="E263" s="70">
        <v>2006</v>
      </c>
      <c r="F263" s="70" t="s">
        <v>790</v>
      </c>
      <c r="G263" s="70" t="s">
        <v>1933</v>
      </c>
      <c r="H263" s="70" t="s">
        <v>1934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1937</v>
      </c>
      <c r="B264" s="70">
        <v>276</v>
      </c>
      <c r="C264" s="70">
        <v>4</v>
      </c>
      <c r="D264" s="70">
        <v>17</v>
      </c>
      <c r="E264" s="70">
        <v>2007</v>
      </c>
      <c r="F264" s="70" t="s">
        <v>791</v>
      </c>
      <c r="G264" s="70" t="s">
        <v>1933</v>
      </c>
      <c r="H264" s="70" t="s">
        <v>1934</v>
      </c>
      <c r="I264" s="148"/>
      <c r="J264" s="71">
        <v>33.775981944726951</v>
      </c>
      <c r="K264" s="71">
        <v>1.725578994427897</v>
      </c>
      <c r="L264" s="71">
        <v>13.451396001394929</v>
      </c>
      <c r="M264" s="71">
        <v>23.166559685102019</v>
      </c>
      <c r="N264" s="71">
        <v>33.16763541742079</v>
      </c>
      <c r="O264" s="71">
        <v>30.938297866414931</v>
      </c>
      <c r="P264" s="71">
        <v>27.53425560481093</v>
      </c>
      <c r="Q264" s="71">
        <v>1.6692964975829301</v>
      </c>
      <c r="R264" s="71">
        <v>0</v>
      </c>
      <c r="S264" s="71">
        <v>2.49098509533788</v>
      </c>
      <c r="T264" s="72"/>
      <c r="U264" s="71">
        <v>4839357</v>
      </c>
      <c r="V264" s="71">
        <v>723</v>
      </c>
      <c r="W264" s="71">
        <v>127</v>
      </c>
      <c r="X264" s="71">
        <v>5871</v>
      </c>
      <c r="Y264" s="71">
        <v>9008</v>
      </c>
      <c r="Z264" s="71">
        <v>15308</v>
      </c>
      <c r="AA264" s="71">
        <v>5392</v>
      </c>
      <c r="AB264" s="71">
        <v>26836</v>
      </c>
      <c r="AC264" s="71">
        <v>0</v>
      </c>
      <c r="AD264" s="71">
        <v>2.49098509533788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1938</v>
      </c>
      <c r="B265" s="70">
        <v>277</v>
      </c>
      <c r="C265" s="70">
        <v>5</v>
      </c>
      <c r="D265" s="70">
        <v>17</v>
      </c>
      <c r="E265" s="70">
        <v>2008</v>
      </c>
      <c r="F265" s="70" t="s">
        <v>792</v>
      </c>
      <c r="G265" s="70" t="s">
        <v>1933</v>
      </c>
      <c r="H265" s="70" t="s">
        <v>1934</v>
      </c>
      <c r="I265" s="148"/>
      <c r="J265" s="71">
        <v>36.507313494028743</v>
      </c>
      <c r="K265" s="71">
        <v>1.279649173524896</v>
      </c>
      <c r="L265" s="71">
        <v>11.77605771873764</v>
      </c>
      <c r="M265" s="71">
        <v>25.037773434728521</v>
      </c>
      <c r="N265" s="71">
        <v>28.659738402488841</v>
      </c>
      <c r="O265" s="71">
        <v>29.98100662306555</v>
      </c>
      <c r="P265" s="71">
        <v>27.01321079247181</v>
      </c>
      <c r="Q265" s="71">
        <v>1.6366542911795099</v>
      </c>
      <c r="R265" s="71">
        <v>0</v>
      </c>
      <c r="S265" s="71">
        <v>3.0150555149041658</v>
      </c>
      <c r="T265" s="72"/>
      <c r="U265" s="71">
        <v>4943769</v>
      </c>
      <c r="V265" s="71">
        <v>723</v>
      </c>
      <c r="W265" s="71">
        <v>127</v>
      </c>
      <c r="X265" s="71">
        <v>5871</v>
      </c>
      <c r="Y265" s="71">
        <v>9077</v>
      </c>
      <c r="Z265" s="71">
        <v>15355</v>
      </c>
      <c r="AA265" s="71">
        <v>5296</v>
      </c>
      <c r="AB265" s="71">
        <v>26744</v>
      </c>
      <c r="AC265" s="71">
        <v>0</v>
      </c>
      <c r="AD265" s="71">
        <v>3.0150555149041658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1939</v>
      </c>
      <c r="B266" s="70">
        <v>278</v>
      </c>
      <c r="C266" s="70">
        <v>6</v>
      </c>
      <c r="D266" s="70">
        <v>17</v>
      </c>
      <c r="E266" s="70">
        <v>2009</v>
      </c>
      <c r="F266" s="70" t="s">
        <v>176</v>
      </c>
      <c r="G266" s="70" t="s">
        <v>1933</v>
      </c>
      <c r="H266" s="70" t="s">
        <v>1934</v>
      </c>
      <c r="I266" s="148"/>
      <c r="J266" s="71">
        <v>32.876805307912363</v>
      </c>
      <c r="K266" s="71">
        <v>1.195128201515484</v>
      </c>
      <c r="L266" s="71">
        <v>8.8184721514196305</v>
      </c>
      <c r="M266" s="71">
        <v>27.108726922728831</v>
      </c>
      <c r="N266" s="71">
        <v>28.14061604594831</v>
      </c>
      <c r="O266" s="71">
        <v>30.518802385929519</v>
      </c>
      <c r="P266" s="71">
        <v>26.14898855090853</v>
      </c>
      <c r="Q266" s="71">
        <v>1.5418485338152099</v>
      </c>
      <c r="R266" s="71">
        <v>0</v>
      </c>
      <c r="S266" s="71">
        <v>2.4773978060859321</v>
      </c>
      <c r="T266" s="72"/>
      <c r="U266" s="71">
        <v>3971643</v>
      </c>
      <c r="V266" s="71">
        <v>668</v>
      </c>
      <c r="W266" s="71">
        <v>137</v>
      </c>
      <c r="X266" s="71">
        <v>6191</v>
      </c>
      <c r="Y266" s="71">
        <v>9074</v>
      </c>
      <c r="Z266" s="71">
        <v>15428</v>
      </c>
      <c r="AA266" s="71">
        <v>5263</v>
      </c>
      <c r="AB266" s="71">
        <v>26448</v>
      </c>
      <c r="AC266" s="71">
        <v>0</v>
      </c>
      <c r="AD266" s="71">
        <v>2.4773978060859321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3.21</v>
      </c>
      <c r="BI266" s="71">
        <v>0</v>
      </c>
      <c r="BJ266" s="71">
        <v>20.492999999999999</v>
      </c>
      <c r="BK266" s="71">
        <v>0</v>
      </c>
      <c r="BL266" s="71">
        <v>31.616999999999997</v>
      </c>
      <c r="BM266" s="71">
        <v>0</v>
      </c>
      <c r="BN266" s="72"/>
      <c r="BO266" s="71">
        <v>1</v>
      </c>
      <c r="BP266" s="71">
        <v>0</v>
      </c>
      <c r="BQ266" s="71">
        <v>4</v>
      </c>
      <c r="BR266" s="71">
        <v>0</v>
      </c>
      <c r="BS266" s="71">
        <v>2</v>
      </c>
      <c r="BT266" s="71">
        <v>0</v>
      </c>
      <c r="BU266"/>
      <c r="BV266" s="70">
        <v>37.433</v>
      </c>
      <c r="BW266" s="70">
        <v>0</v>
      </c>
      <c r="BX266" s="70">
        <v>17.887</v>
      </c>
      <c r="BY266" s="70">
        <v>0</v>
      </c>
      <c r="BZ266" s="70">
        <v>0</v>
      </c>
      <c r="CA266" s="70">
        <v>0</v>
      </c>
      <c r="CB266" s="70">
        <v>0</v>
      </c>
      <c r="CC266" s="70">
        <v>0</v>
      </c>
      <c r="CD266" s="70">
        <v>0</v>
      </c>
    </row>
    <row r="267" spans="1:82">
      <c r="A267" s="70" t="s">
        <v>1940</v>
      </c>
      <c r="B267" s="70">
        <v>279</v>
      </c>
      <c r="C267" s="70">
        <v>7</v>
      </c>
      <c r="D267" s="70">
        <v>17</v>
      </c>
      <c r="E267" s="70">
        <v>2010</v>
      </c>
      <c r="F267" s="70" t="s">
        <v>177</v>
      </c>
      <c r="G267" s="70" t="s">
        <v>1933</v>
      </c>
      <c r="H267" s="70" t="s">
        <v>1934</v>
      </c>
      <c r="I267" s="148"/>
      <c r="J267" s="71">
        <v>31.797300908433279</v>
      </c>
      <c r="K267" s="71">
        <v>1.297693200830766</v>
      </c>
      <c r="L267" s="71">
        <v>8.3807194716286446</v>
      </c>
      <c r="M267" s="71">
        <v>28.523049915044819</v>
      </c>
      <c r="N267" s="71">
        <v>32.218719446343322</v>
      </c>
      <c r="O267" s="71">
        <v>30.304790778080509</v>
      </c>
      <c r="P267" s="71">
        <v>26.411094473528429</v>
      </c>
      <c r="Q267" s="71">
        <v>1.5939200755010099</v>
      </c>
      <c r="R267" s="71">
        <v>0</v>
      </c>
      <c r="S267" s="71">
        <v>3.131591228170326</v>
      </c>
      <c r="T267" s="72"/>
      <c r="U267" s="71">
        <v>4217176</v>
      </c>
      <c r="V267" s="71">
        <v>668</v>
      </c>
      <c r="W267" s="71">
        <v>137</v>
      </c>
      <c r="X267" s="71">
        <v>6191</v>
      </c>
      <c r="Y267" s="71">
        <v>9117</v>
      </c>
      <c r="Z267" s="71">
        <v>15391</v>
      </c>
      <c r="AA267" s="71">
        <v>5183</v>
      </c>
      <c r="AB267" s="71">
        <v>26199</v>
      </c>
      <c r="AC267" s="71">
        <v>0</v>
      </c>
      <c r="AD267" s="71">
        <v>3.131591228170326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3.19</v>
      </c>
      <c r="BI267" s="71">
        <v>0</v>
      </c>
      <c r="BJ267" s="71">
        <v>26.856000000000002</v>
      </c>
      <c r="BK267" s="71">
        <v>0</v>
      </c>
      <c r="BL267" s="71">
        <v>27.915999999999997</v>
      </c>
      <c r="BM267" s="71">
        <v>0</v>
      </c>
      <c r="BN267" s="72"/>
      <c r="BO267" s="71">
        <v>1</v>
      </c>
      <c r="BP267" s="71">
        <v>0</v>
      </c>
      <c r="BQ267" s="71">
        <v>5</v>
      </c>
      <c r="BR267" s="71">
        <v>0</v>
      </c>
      <c r="BS267" s="71">
        <v>2</v>
      </c>
      <c r="BT267" s="71">
        <v>0</v>
      </c>
      <c r="BU267"/>
      <c r="BV267" s="70">
        <v>43.26</v>
      </c>
      <c r="BW267" s="70">
        <v>0</v>
      </c>
      <c r="BX267" s="70">
        <v>14.702</v>
      </c>
      <c r="BY267" s="70">
        <v>0</v>
      </c>
      <c r="BZ267" s="70">
        <v>0</v>
      </c>
      <c r="CA267" s="70">
        <v>0</v>
      </c>
      <c r="CB267" s="70">
        <v>0</v>
      </c>
      <c r="CC267" s="70">
        <v>0</v>
      </c>
      <c r="CD267" s="70">
        <v>0</v>
      </c>
    </row>
    <row r="268" spans="1:82">
      <c r="A268" s="70" t="s">
        <v>1941</v>
      </c>
      <c r="B268" s="70">
        <v>280</v>
      </c>
      <c r="C268" s="70">
        <v>8</v>
      </c>
      <c r="D268" s="70">
        <v>17</v>
      </c>
      <c r="E268" s="70">
        <v>2011</v>
      </c>
      <c r="F268" s="70" t="s">
        <v>178</v>
      </c>
      <c r="G268" s="70" t="s">
        <v>1933</v>
      </c>
      <c r="H268" s="70" t="s">
        <v>1934</v>
      </c>
      <c r="I268" s="148"/>
      <c r="J268" s="71">
        <v>39.761348112939011</v>
      </c>
      <c r="K268" s="71">
        <v>1.7338837175843029</v>
      </c>
      <c r="L268" s="71">
        <v>5.9871066439322522</v>
      </c>
      <c r="M268" s="71">
        <v>34.020813421897998</v>
      </c>
      <c r="N268" s="71">
        <v>41.20116028024978</v>
      </c>
      <c r="O268" s="71">
        <v>29.874329381928174</v>
      </c>
      <c r="P268" s="71">
        <v>25.618165710626137</v>
      </c>
      <c r="Q268" s="71">
        <v>1.8223574215570599</v>
      </c>
      <c r="R268" s="71">
        <v>0</v>
      </c>
      <c r="S268" s="71">
        <v>3.3779670002185149</v>
      </c>
      <c r="T268" s="72"/>
      <c r="U268" s="71">
        <v>4054639</v>
      </c>
      <c r="V268" s="71">
        <v>668</v>
      </c>
      <c r="W268" s="71">
        <v>137</v>
      </c>
      <c r="X268" s="71">
        <v>6191</v>
      </c>
      <c r="Y268" s="71">
        <v>9161</v>
      </c>
      <c r="Z268" s="71">
        <v>15502</v>
      </c>
      <c r="AA268" s="71">
        <v>5177</v>
      </c>
      <c r="AB268" s="71">
        <v>25968</v>
      </c>
      <c r="AC268" s="71">
        <v>0</v>
      </c>
      <c r="AD268" s="71">
        <v>3.3779670002185149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3.0550000000000002</v>
      </c>
      <c r="BI268" s="71">
        <v>0</v>
      </c>
      <c r="BJ268" s="71">
        <v>26.404</v>
      </c>
      <c r="BK268" s="71">
        <v>0</v>
      </c>
      <c r="BL268" s="71">
        <v>27.006</v>
      </c>
      <c r="BM268" s="71">
        <v>0</v>
      </c>
      <c r="BN268" s="72"/>
      <c r="BO268" s="71">
        <v>1</v>
      </c>
      <c r="BP268" s="71">
        <v>0</v>
      </c>
      <c r="BQ268" s="71">
        <v>5</v>
      </c>
      <c r="BR268" s="71">
        <v>0</v>
      </c>
      <c r="BS268" s="71">
        <v>2</v>
      </c>
      <c r="BT268" s="71">
        <v>0</v>
      </c>
      <c r="BU268"/>
      <c r="BV268" s="70">
        <v>42.036000000000001</v>
      </c>
      <c r="BW268" s="70">
        <v>0</v>
      </c>
      <c r="BX268" s="70">
        <v>14.429</v>
      </c>
      <c r="BY268" s="70">
        <v>0</v>
      </c>
      <c r="BZ268" s="70">
        <v>0</v>
      </c>
      <c r="CA268" s="70">
        <v>0</v>
      </c>
      <c r="CB268" s="70">
        <v>0</v>
      </c>
      <c r="CC268" s="70">
        <v>0</v>
      </c>
      <c r="CD268" s="70">
        <v>0</v>
      </c>
    </row>
    <row r="269" spans="1:82">
      <c r="A269" s="70" t="s">
        <v>1942</v>
      </c>
      <c r="B269" s="70">
        <v>281</v>
      </c>
      <c r="C269" s="70">
        <v>9</v>
      </c>
      <c r="D269" s="70">
        <v>17</v>
      </c>
      <c r="E269" s="70">
        <v>2012</v>
      </c>
      <c r="F269" s="70" t="s">
        <v>179</v>
      </c>
      <c r="G269" s="70" t="s">
        <v>1933</v>
      </c>
      <c r="H269" s="70" t="s">
        <v>1934</v>
      </c>
      <c r="I269" s="148"/>
      <c r="J269" s="71">
        <v>35.84942657050199</v>
      </c>
      <c r="K269" s="71">
        <v>1.6806183200981419</v>
      </c>
      <c r="L269" s="71">
        <v>6.010060363842606</v>
      </c>
      <c r="M269" s="71">
        <v>39.488741892232333</v>
      </c>
      <c r="N269" s="71">
        <v>43.225640617277762</v>
      </c>
      <c r="O269" s="71">
        <v>30.195624814343258</v>
      </c>
      <c r="P269" s="71">
        <v>25.803733270524067</v>
      </c>
      <c r="Q269" s="71">
        <v>1.9759135831207399</v>
      </c>
      <c r="R269" s="71">
        <v>0</v>
      </c>
      <c r="S269" s="71">
        <v>3.2693159558839149</v>
      </c>
      <c r="T269" s="72"/>
      <c r="U269" s="71">
        <v>3699094</v>
      </c>
      <c r="V269" s="71">
        <v>668</v>
      </c>
      <c r="W269" s="71">
        <v>137</v>
      </c>
      <c r="X269" s="71">
        <v>6191</v>
      </c>
      <c r="Y269" s="71">
        <v>9274</v>
      </c>
      <c r="Z269" s="71">
        <v>15793</v>
      </c>
      <c r="AA269" s="71">
        <v>5185</v>
      </c>
      <c r="AB269" s="71">
        <v>25915</v>
      </c>
      <c r="AC269" s="71">
        <v>0</v>
      </c>
      <c r="AD269" s="71">
        <v>3.2693159558839149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3.11</v>
      </c>
      <c r="BI269" s="71">
        <v>0</v>
      </c>
      <c r="BJ269" s="71">
        <v>26.311</v>
      </c>
      <c r="BK269" s="71">
        <v>0</v>
      </c>
      <c r="BL269" s="71">
        <v>15.024000000000001</v>
      </c>
      <c r="BM269" s="71">
        <v>0</v>
      </c>
      <c r="BN269" s="72"/>
      <c r="BO269" s="71">
        <v>1</v>
      </c>
      <c r="BP269" s="71">
        <v>0</v>
      </c>
      <c r="BQ269" s="71">
        <v>4</v>
      </c>
      <c r="BR269" s="71">
        <v>0</v>
      </c>
      <c r="BS269" s="71">
        <v>2</v>
      </c>
      <c r="BT269" s="71">
        <v>0</v>
      </c>
      <c r="BU269"/>
      <c r="BV269" s="70">
        <v>44.445</v>
      </c>
      <c r="BW269" s="70">
        <v>0</v>
      </c>
      <c r="BX269" s="70">
        <v>0</v>
      </c>
      <c r="BY269" s="70">
        <v>0</v>
      </c>
      <c r="BZ269" s="70">
        <v>0</v>
      </c>
      <c r="CA269" s="70">
        <v>0</v>
      </c>
      <c r="CB269" s="70">
        <v>0</v>
      </c>
      <c r="CC269" s="70">
        <v>0</v>
      </c>
      <c r="CD269" s="70">
        <v>0</v>
      </c>
    </row>
    <row r="270" spans="1:82">
      <c r="A270" s="70" t="s">
        <v>1943</v>
      </c>
      <c r="B270" s="70">
        <v>282</v>
      </c>
      <c r="C270" s="70">
        <v>10</v>
      </c>
      <c r="D270" s="70">
        <v>17</v>
      </c>
      <c r="E270" s="70">
        <v>2013</v>
      </c>
      <c r="F270" s="70" t="s">
        <v>180</v>
      </c>
      <c r="G270" s="70" t="s">
        <v>1933</v>
      </c>
      <c r="H270" s="70" t="s">
        <v>1934</v>
      </c>
      <c r="I270" s="148"/>
      <c r="J270" s="71">
        <v>50.857652310550741</v>
      </c>
      <c r="K270" s="71">
        <v>1.389745728273446</v>
      </c>
      <c r="L270" s="71">
        <v>4.7587914393710964</v>
      </c>
      <c r="M270" s="71">
        <v>42.445853788162609</v>
      </c>
      <c r="N270" s="71">
        <v>48.996877642610542</v>
      </c>
      <c r="O270" s="71">
        <v>29.320532575979584</v>
      </c>
      <c r="P270" s="71">
        <v>25.940924835974908</v>
      </c>
      <c r="Q270" s="71">
        <v>1.99583361488223</v>
      </c>
      <c r="R270" s="71">
        <v>0</v>
      </c>
      <c r="S270" s="71">
        <v>3.1574289346271009</v>
      </c>
      <c r="T270" s="72"/>
      <c r="U270" s="71">
        <v>4594275</v>
      </c>
      <c r="V270" s="71">
        <v>668</v>
      </c>
      <c r="W270" s="71">
        <v>137</v>
      </c>
      <c r="X270" s="71">
        <v>6191</v>
      </c>
      <c r="Y270" s="71">
        <v>9308</v>
      </c>
      <c r="Z270" s="71">
        <v>16020</v>
      </c>
      <c r="AA270" s="71">
        <v>5193</v>
      </c>
      <c r="AB270" s="71">
        <v>25801</v>
      </c>
      <c r="AC270" s="71">
        <v>0</v>
      </c>
      <c r="AD270" s="71">
        <v>3.1574289346271009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32.17</v>
      </c>
      <c r="BK270" s="71">
        <v>0</v>
      </c>
      <c r="BL270" s="71">
        <v>16.884999999999998</v>
      </c>
      <c r="BM270" s="71">
        <v>0</v>
      </c>
      <c r="BN270" s="72"/>
      <c r="BO270" s="71">
        <v>0</v>
      </c>
      <c r="BP270" s="71">
        <v>0</v>
      </c>
      <c r="BQ270" s="71">
        <v>4</v>
      </c>
      <c r="BR270" s="71">
        <v>0</v>
      </c>
      <c r="BS270" s="71">
        <v>2</v>
      </c>
      <c r="BT270" s="71">
        <v>0</v>
      </c>
      <c r="BU270"/>
      <c r="BV270" s="70">
        <v>49.055</v>
      </c>
      <c r="BW270" s="70">
        <v>0</v>
      </c>
      <c r="BX270" s="70">
        <v>0</v>
      </c>
      <c r="BY270" s="70">
        <v>0</v>
      </c>
      <c r="BZ270" s="70">
        <v>0</v>
      </c>
      <c r="CA270" s="70">
        <v>0</v>
      </c>
      <c r="CB270" s="70">
        <v>0</v>
      </c>
      <c r="CC270" s="70">
        <v>0</v>
      </c>
      <c r="CD270" s="70">
        <v>0</v>
      </c>
    </row>
    <row r="271" spans="1:82">
      <c r="A271" s="70" t="s">
        <v>1944</v>
      </c>
      <c r="B271" s="70">
        <v>283</v>
      </c>
      <c r="C271" s="70">
        <v>11</v>
      </c>
      <c r="D271" s="70">
        <v>17</v>
      </c>
      <c r="E271" s="70">
        <v>2014</v>
      </c>
      <c r="F271" s="70" t="s">
        <v>181</v>
      </c>
      <c r="G271" s="70" t="s">
        <v>1933</v>
      </c>
      <c r="H271" s="70" t="s">
        <v>1934</v>
      </c>
      <c r="I271" s="148"/>
      <c r="J271" s="71">
        <v>51.562542355602048</v>
      </c>
      <c r="K271" s="71">
        <v>1.312191883578488</v>
      </c>
      <c r="L271" s="71">
        <v>3.997454880091118</v>
      </c>
      <c r="M271" s="71">
        <v>42.279313439239957</v>
      </c>
      <c r="N271" s="71">
        <v>43.374077147791887</v>
      </c>
      <c r="O271" s="71">
        <v>28.08042494459691</v>
      </c>
      <c r="P271" s="71">
        <v>25.95524990393292</v>
      </c>
      <c r="Q271" s="71">
        <v>1.9082781252695</v>
      </c>
      <c r="R271" s="71">
        <v>0</v>
      </c>
      <c r="S271" s="71">
        <v>3.252631709978028</v>
      </c>
      <c r="T271" s="72"/>
      <c r="U271" s="71">
        <v>4909017</v>
      </c>
      <c r="V271" s="71">
        <v>547</v>
      </c>
      <c r="W271" s="71">
        <v>75</v>
      </c>
      <c r="X271" s="71">
        <v>6994</v>
      </c>
      <c r="Y271" s="71">
        <v>9361</v>
      </c>
      <c r="Z271" s="71">
        <v>16159</v>
      </c>
      <c r="AA271" s="71">
        <v>5169</v>
      </c>
      <c r="AB271" s="71">
        <v>25712</v>
      </c>
      <c r="AC271" s="71">
        <v>0</v>
      </c>
      <c r="AD271" s="71">
        <v>3.252631709978028</v>
      </c>
      <c r="AE271" s="72"/>
      <c r="AF271" s="71"/>
      <c r="AG271" s="71"/>
      <c r="AH271" s="71"/>
      <c r="AI271" s="71"/>
      <c r="AJ271" s="71"/>
      <c r="AK271" s="71"/>
      <c r="AL271" s="71"/>
      <c r="AM271" s="71"/>
      <c r="AN271" s="71"/>
      <c r="AO271" s="71"/>
      <c r="AP271" s="71"/>
      <c r="AQ271" s="72"/>
      <c r="AR271" s="71">
        <v>870</v>
      </c>
      <c r="AS271" s="71">
        <v>178</v>
      </c>
      <c r="AT271" s="71">
        <v>0</v>
      </c>
      <c r="AU271" s="71">
        <v>0</v>
      </c>
      <c r="AV271" s="71">
        <v>0</v>
      </c>
      <c r="AW271" s="71">
        <v>0</v>
      </c>
      <c r="AX271" s="71"/>
      <c r="AY271" s="72"/>
      <c r="AZ271" s="71">
        <v>4001.19</v>
      </c>
      <c r="BA271" s="71">
        <v>8511.94</v>
      </c>
      <c r="BB271" s="71">
        <v>0</v>
      </c>
      <c r="BC271" s="71">
        <v>0</v>
      </c>
      <c r="BD271" s="71">
        <v>0</v>
      </c>
      <c r="BE271" s="71">
        <v>0</v>
      </c>
      <c r="BF271" s="71"/>
      <c r="BG271" s="72"/>
      <c r="BH271" s="71">
        <v>0</v>
      </c>
      <c r="BI271" s="71">
        <v>0</v>
      </c>
      <c r="BJ271" s="71">
        <v>38.156999999999996</v>
      </c>
      <c r="BK271" s="71">
        <v>0</v>
      </c>
      <c r="BL271" s="71">
        <v>17.176000000000002</v>
      </c>
      <c r="BM271" s="71">
        <v>0</v>
      </c>
      <c r="BN271" s="72"/>
      <c r="BO271" s="71">
        <v>0</v>
      </c>
      <c r="BP271" s="71">
        <v>0</v>
      </c>
      <c r="BQ271" s="71">
        <v>5</v>
      </c>
      <c r="BR271" s="71">
        <v>0</v>
      </c>
      <c r="BS271" s="71">
        <v>2</v>
      </c>
      <c r="BT271" s="71">
        <v>0</v>
      </c>
      <c r="BU271"/>
      <c r="BV271" s="70">
        <v>55.332999999999998</v>
      </c>
      <c r="BW271" s="70">
        <v>0</v>
      </c>
      <c r="BX271" s="70">
        <v>0</v>
      </c>
      <c r="BY271" s="70">
        <v>0</v>
      </c>
      <c r="BZ271" s="70">
        <v>0</v>
      </c>
      <c r="CA271" s="70">
        <v>0</v>
      </c>
      <c r="CB271" s="70">
        <v>0</v>
      </c>
      <c r="CC271" s="70">
        <v>0</v>
      </c>
      <c r="CD271" s="70">
        <v>0</v>
      </c>
    </row>
    <row r="272" spans="1:82">
      <c r="A272" s="70" t="s">
        <v>1945</v>
      </c>
      <c r="B272" s="70">
        <v>284</v>
      </c>
      <c r="C272" s="70">
        <v>12</v>
      </c>
      <c r="D272" s="70">
        <v>17</v>
      </c>
      <c r="E272" s="70">
        <v>2015</v>
      </c>
      <c r="F272" s="70" t="s">
        <v>182</v>
      </c>
      <c r="G272" s="70" t="s">
        <v>1933</v>
      </c>
      <c r="H272" s="70" t="s">
        <v>1934</v>
      </c>
      <c r="I272" s="148"/>
      <c r="J272" s="71">
        <v>36.129550986655659</v>
      </c>
      <c r="K272" s="71">
        <v>1.2308897064884601</v>
      </c>
      <c r="L272" s="71">
        <v>4.9523813408437238</v>
      </c>
      <c r="M272" s="71">
        <v>33.280235403503127</v>
      </c>
      <c r="N272" s="71">
        <v>38.743081412614693</v>
      </c>
      <c r="O272" s="71">
        <v>27.831690414877656</v>
      </c>
      <c r="P272" s="71">
        <v>26.367729171837819</v>
      </c>
      <c r="Q272" s="71">
        <v>1.8565293021496101</v>
      </c>
      <c r="R272" s="71">
        <v>0</v>
      </c>
      <c r="S272" s="71">
        <v>2.8140713449562198</v>
      </c>
      <c r="T272" s="72"/>
      <c r="U272" s="71">
        <v>4182331</v>
      </c>
      <c r="V272" s="71">
        <v>547</v>
      </c>
      <c r="W272" s="71">
        <v>75</v>
      </c>
      <c r="X272" s="71">
        <v>6994</v>
      </c>
      <c r="Y272" s="71">
        <v>9429</v>
      </c>
      <c r="Z272" s="71">
        <v>16170</v>
      </c>
      <c r="AA272" s="71">
        <v>5247</v>
      </c>
      <c r="AB272" s="71">
        <v>25553</v>
      </c>
      <c r="AC272" s="71">
        <v>0</v>
      </c>
      <c r="AD272" s="71">
        <v>2.8140713449562198</v>
      </c>
      <c r="AE272" s="72"/>
      <c r="AF272" s="71">
        <v>42016133.597456418</v>
      </c>
      <c r="AG272" s="71">
        <v>943371.07596578146</v>
      </c>
      <c r="AH272" s="71">
        <v>1258168.3207500251</v>
      </c>
      <c r="AI272" s="71">
        <v>45570467.692583948</v>
      </c>
      <c r="AJ272" s="71">
        <v>61744929.710425086</v>
      </c>
      <c r="AK272" s="71">
        <v>0</v>
      </c>
      <c r="AL272" s="71">
        <v>0</v>
      </c>
      <c r="AM272" s="71">
        <v>3501931.4591965228</v>
      </c>
      <c r="AN272" s="71">
        <v>0</v>
      </c>
      <c r="AO272" s="71">
        <v>0</v>
      </c>
      <c r="AP272" s="71">
        <v>155035001.85637778</v>
      </c>
      <c r="AQ272" s="72"/>
      <c r="AR272" s="71">
        <v>929</v>
      </c>
      <c r="AS272" s="71">
        <v>209</v>
      </c>
      <c r="AT272" s="71">
        <v>0</v>
      </c>
      <c r="AU272" s="71">
        <v>0</v>
      </c>
      <c r="AV272" s="71">
        <v>0</v>
      </c>
      <c r="AW272" s="71">
        <v>0</v>
      </c>
      <c r="AX272" s="71"/>
      <c r="AY272" s="72"/>
      <c r="AZ272" s="71">
        <v>4330.3099999999986</v>
      </c>
      <c r="BA272" s="71">
        <v>11035.84</v>
      </c>
      <c r="BB272" s="71">
        <v>0</v>
      </c>
      <c r="BC272" s="71">
        <v>0</v>
      </c>
      <c r="BD272" s="71">
        <v>0</v>
      </c>
      <c r="BE272" s="71">
        <v>0</v>
      </c>
      <c r="BF272" s="71"/>
      <c r="BG272" s="72"/>
      <c r="BH272" s="71">
        <v>0</v>
      </c>
      <c r="BI272" s="71">
        <v>0</v>
      </c>
      <c r="BJ272" s="71">
        <v>36.787999999999997</v>
      </c>
      <c r="BK272" s="71">
        <v>0</v>
      </c>
      <c r="BL272" s="71">
        <v>32.499000000000002</v>
      </c>
      <c r="BM272" s="71">
        <v>0</v>
      </c>
      <c r="BN272" s="72"/>
      <c r="BO272" s="71">
        <v>0</v>
      </c>
      <c r="BP272" s="71">
        <v>0</v>
      </c>
      <c r="BQ272" s="71">
        <v>5</v>
      </c>
      <c r="BR272" s="71">
        <v>0</v>
      </c>
      <c r="BS272" s="71">
        <v>2</v>
      </c>
      <c r="BT272" s="71">
        <v>0</v>
      </c>
      <c r="BU272"/>
      <c r="BV272" s="70">
        <v>54.222999999999999</v>
      </c>
      <c r="BW272" s="70">
        <v>0</v>
      </c>
      <c r="BX272" s="70">
        <v>15.064</v>
      </c>
      <c r="BY272" s="70">
        <v>0</v>
      </c>
      <c r="BZ272" s="70">
        <v>0</v>
      </c>
      <c r="CA272" s="70">
        <v>0</v>
      </c>
      <c r="CB272" s="70">
        <v>0</v>
      </c>
      <c r="CC272" s="70">
        <v>0</v>
      </c>
      <c r="CD272" s="70">
        <v>0</v>
      </c>
    </row>
    <row r="273" spans="1:82">
      <c r="A273" s="70" t="s">
        <v>1946</v>
      </c>
      <c r="B273" s="70">
        <v>285</v>
      </c>
      <c r="C273" s="70">
        <v>13</v>
      </c>
      <c r="D273" s="70">
        <v>17</v>
      </c>
      <c r="E273" s="70">
        <v>2016</v>
      </c>
      <c r="F273" s="70" t="s">
        <v>155</v>
      </c>
      <c r="G273" s="1064" t="s">
        <v>1933</v>
      </c>
      <c r="H273" s="70" t="s">
        <v>1934</v>
      </c>
      <c r="I273" s="148"/>
      <c r="J273" s="71">
        <v>32.939310067488243</v>
      </c>
      <c r="K273" s="71">
        <v>1.1749343615255321</v>
      </c>
      <c r="L273" s="71">
        <v>8.1757092997099416</v>
      </c>
      <c r="M273" s="71">
        <v>27.305053461399563</v>
      </c>
      <c r="N273" s="71">
        <v>35.019969288084553</v>
      </c>
      <c r="O273" s="71">
        <v>27.583832267238726</v>
      </c>
      <c r="P273" s="71">
        <v>25.430550602873801</v>
      </c>
      <c r="Q273" s="71">
        <v>1.8047895756565731</v>
      </c>
      <c r="R273" s="71">
        <v>0</v>
      </c>
      <c r="S273" s="71">
        <v>3.3247986205131372</v>
      </c>
      <c r="T273" s="72"/>
      <c r="U273" s="71">
        <v>3838242</v>
      </c>
      <c r="V273" s="71">
        <v>547</v>
      </c>
      <c r="W273" s="71">
        <v>75</v>
      </c>
      <c r="X273" s="71">
        <v>6994</v>
      </c>
      <c r="Y273" s="71">
        <v>9529</v>
      </c>
      <c r="Z273" s="71">
        <v>16223</v>
      </c>
      <c r="AA273" s="71">
        <v>5234</v>
      </c>
      <c r="AB273" s="71">
        <v>25552</v>
      </c>
      <c r="AC273" s="71">
        <v>0</v>
      </c>
      <c r="AD273" s="71">
        <v>3.3247986205131368</v>
      </c>
      <c r="AE273" s="72"/>
      <c r="AF273" s="71">
        <v>41837305.358755089</v>
      </c>
      <c r="AG273" s="71">
        <v>882652.79926718259</v>
      </c>
      <c r="AH273" s="71">
        <v>8770440.34517112</v>
      </c>
      <c r="AI273" s="71">
        <v>43497699.769932099</v>
      </c>
      <c r="AJ273" s="71">
        <v>58354577.658095717</v>
      </c>
      <c r="AK273" s="71">
        <v>0</v>
      </c>
      <c r="AL273" s="71">
        <v>0</v>
      </c>
      <c r="AM273" s="71">
        <v>3504514.9640575829</v>
      </c>
      <c r="AN273" s="71">
        <v>0</v>
      </c>
      <c r="AO273" s="71">
        <v>0</v>
      </c>
      <c r="AP273" s="71">
        <v>156847190.89527881</v>
      </c>
      <c r="AQ273" s="72"/>
      <c r="AR273" s="71">
        <v>999</v>
      </c>
      <c r="AS273" s="71">
        <v>228</v>
      </c>
      <c r="AT273" s="71">
        <v>0</v>
      </c>
      <c r="AU273" s="71">
        <v>0</v>
      </c>
      <c r="AV273" s="71">
        <v>0</v>
      </c>
      <c r="AW273" s="71">
        <v>0</v>
      </c>
      <c r="AX273" s="71"/>
      <c r="AY273" s="72"/>
      <c r="AZ273" s="71">
        <v>4705.1100000000006</v>
      </c>
      <c r="BA273" s="71">
        <v>13657.24</v>
      </c>
      <c r="BB273" s="71">
        <v>0</v>
      </c>
      <c r="BC273" s="71">
        <v>0</v>
      </c>
      <c r="BD273" s="71">
        <v>0</v>
      </c>
      <c r="BE273" s="71">
        <v>0</v>
      </c>
      <c r="BF273" s="71"/>
      <c r="BG273" s="72"/>
      <c r="BH273" s="71">
        <v>0</v>
      </c>
      <c r="BI273" s="71">
        <v>0</v>
      </c>
      <c r="BJ273" s="71">
        <v>33.350999999999999</v>
      </c>
      <c r="BK273" s="71">
        <v>0</v>
      </c>
      <c r="BL273" s="71">
        <v>3.0129999999999999</v>
      </c>
      <c r="BM273" s="71">
        <v>0</v>
      </c>
      <c r="BN273" s="72"/>
      <c r="BO273" s="71">
        <v>0</v>
      </c>
      <c r="BP273" s="71">
        <v>0</v>
      </c>
      <c r="BQ273" s="71">
        <v>5</v>
      </c>
      <c r="BR273" s="71">
        <v>0</v>
      </c>
      <c r="BS273" s="71">
        <v>1</v>
      </c>
      <c r="BT273" s="71">
        <v>0</v>
      </c>
      <c r="BU273"/>
      <c r="BV273" s="70">
        <v>36.363999999999997</v>
      </c>
      <c r="BW273" s="70">
        <v>0</v>
      </c>
      <c r="BX273" s="70">
        <v>0</v>
      </c>
      <c r="BY273" s="70">
        <v>0</v>
      </c>
      <c r="BZ273" s="70">
        <v>0</v>
      </c>
      <c r="CA273" s="70">
        <v>0</v>
      </c>
      <c r="CB273" s="70">
        <v>0</v>
      </c>
      <c r="CC273" s="70">
        <v>0</v>
      </c>
      <c r="CD273" s="70">
        <v>0</v>
      </c>
    </row>
    <row r="274" spans="1:82">
      <c r="A274" s="70" t="s">
        <v>1947</v>
      </c>
      <c r="B274" s="70">
        <v>286</v>
      </c>
      <c r="C274" s="70">
        <v>14</v>
      </c>
      <c r="D274" s="70">
        <v>17</v>
      </c>
      <c r="E274" s="70">
        <v>2017</v>
      </c>
      <c r="F274" s="70" t="s">
        <v>156</v>
      </c>
      <c r="G274" s="1064" t="s">
        <v>1933</v>
      </c>
      <c r="H274" s="70" t="s">
        <v>1934</v>
      </c>
      <c r="I274" s="148"/>
      <c r="J274" s="71">
        <v>33.260668783720519</v>
      </c>
      <c r="K274" s="71">
        <v>1.1303704756063278</v>
      </c>
      <c r="L274" s="71">
        <v>4.2661241244301635</v>
      </c>
      <c r="M274" s="71">
        <v>25.326932856082461</v>
      </c>
      <c r="N274" s="71">
        <v>35.768921750554142</v>
      </c>
      <c r="O274" s="71">
        <v>27.344470770824671</v>
      </c>
      <c r="P274" s="71">
        <v>24.632168581867457</v>
      </c>
      <c r="Q274" s="71">
        <v>1.73987577575619</v>
      </c>
      <c r="R274" s="71">
        <v>0</v>
      </c>
      <c r="S274" s="71">
        <v>4.0674753784641728</v>
      </c>
      <c r="T274" s="72"/>
      <c r="U274" s="71">
        <v>3927972</v>
      </c>
      <c r="V274" s="71">
        <v>547</v>
      </c>
      <c r="W274" s="71">
        <v>75</v>
      </c>
      <c r="X274" s="71">
        <v>6994</v>
      </c>
      <c r="Y274" s="71">
        <v>9595</v>
      </c>
      <c r="Z274" s="71">
        <v>16349</v>
      </c>
      <c r="AA274" s="71">
        <v>5102</v>
      </c>
      <c r="AB274" s="71">
        <v>25473</v>
      </c>
      <c r="AC274" s="71">
        <v>0</v>
      </c>
      <c r="AD274" s="71">
        <v>4.0674753784641728</v>
      </c>
      <c r="AE274" s="72"/>
      <c r="AF274" s="71">
        <v>45195525.603342399</v>
      </c>
      <c r="AG274" s="71">
        <v>869571.85378239956</v>
      </c>
      <c r="AH274" s="71">
        <v>917642.18555830489</v>
      </c>
      <c r="AI274" s="71">
        <v>43201966.23505006</v>
      </c>
      <c r="AJ274" s="71">
        <v>65439537.92271515</v>
      </c>
      <c r="AK274" s="71">
        <v>0</v>
      </c>
      <c r="AL274" s="71">
        <v>0</v>
      </c>
      <c r="AM274" s="71">
        <v>3499146.589654705</v>
      </c>
      <c r="AN274" s="71">
        <v>0</v>
      </c>
      <c r="AO274" s="71">
        <v>0</v>
      </c>
      <c r="AP274" s="71">
        <v>159123390.39010304</v>
      </c>
      <c r="AQ274" s="72"/>
      <c r="AR274" s="71">
        <v>1069</v>
      </c>
      <c r="AS274" s="71">
        <v>246</v>
      </c>
      <c r="AT274" s="71">
        <v>0</v>
      </c>
      <c r="AU274" s="71">
        <v>0</v>
      </c>
      <c r="AV274" s="71">
        <v>0</v>
      </c>
      <c r="AW274" s="71">
        <v>0</v>
      </c>
      <c r="AX274" s="71"/>
      <c r="AY274" s="72"/>
      <c r="AZ274" s="71">
        <v>5098</v>
      </c>
      <c r="BA274" s="71">
        <v>14407.84</v>
      </c>
      <c r="BB274" s="71">
        <v>0</v>
      </c>
      <c r="BC274" s="71">
        <v>0</v>
      </c>
      <c r="BD274" s="71">
        <v>0</v>
      </c>
      <c r="BE274" s="71">
        <v>0</v>
      </c>
      <c r="BF274" s="71"/>
      <c r="BG274" s="72"/>
      <c r="BH274" s="71">
        <v>0</v>
      </c>
      <c r="BI274" s="71">
        <v>0</v>
      </c>
      <c r="BJ274" s="71">
        <v>30.803000000000001</v>
      </c>
      <c r="BK274" s="71">
        <v>0</v>
      </c>
      <c r="BL274" s="71">
        <v>30.695999999999998</v>
      </c>
      <c r="BM274" s="71">
        <v>0</v>
      </c>
      <c r="BN274" s="72"/>
      <c r="BO274" s="71">
        <v>0</v>
      </c>
      <c r="BP274" s="71">
        <v>0</v>
      </c>
      <c r="BQ274" s="71">
        <v>5</v>
      </c>
      <c r="BR274" s="71">
        <v>0</v>
      </c>
      <c r="BS274" s="71">
        <v>2</v>
      </c>
      <c r="BT274" s="71">
        <v>0</v>
      </c>
      <c r="BU274"/>
      <c r="BV274" s="70">
        <v>46.805999999999997</v>
      </c>
      <c r="BW274" s="70">
        <v>0</v>
      </c>
      <c r="BX274" s="70">
        <v>14.693</v>
      </c>
      <c r="BY274" s="70">
        <v>0</v>
      </c>
      <c r="BZ274" s="70">
        <v>0</v>
      </c>
      <c r="CA274" s="70">
        <v>0</v>
      </c>
      <c r="CB274" s="70">
        <v>0</v>
      </c>
      <c r="CC274" s="70">
        <v>0</v>
      </c>
      <c r="CD274" s="70">
        <v>0</v>
      </c>
    </row>
    <row r="275" spans="1:82">
      <c r="A275" s="70" t="s">
        <v>1948</v>
      </c>
      <c r="B275" s="70">
        <v>287</v>
      </c>
      <c r="C275" s="70">
        <v>15</v>
      </c>
      <c r="D275" s="70">
        <v>17</v>
      </c>
      <c r="E275" s="70">
        <v>2018</v>
      </c>
      <c r="F275" s="70" t="s">
        <v>183</v>
      </c>
      <c r="G275" s="70" t="s">
        <v>1933</v>
      </c>
      <c r="H275" s="70" t="s">
        <v>1934</v>
      </c>
      <c r="I275" s="148"/>
      <c r="J275" s="71">
        <v>29.147885831124675</v>
      </c>
      <c r="K275" s="71">
        <v>0.98087944012906048</v>
      </c>
      <c r="L275" s="71">
        <v>3.9731251200756441</v>
      </c>
      <c r="M275" s="71">
        <v>21.031579285056733</v>
      </c>
      <c r="N275" s="71">
        <v>22.571268267694197</v>
      </c>
      <c r="O275" s="71">
        <v>26.935759745789717</v>
      </c>
      <c r="P275" s="71">
        <v>24.162319526273532</v>
      </c>
      <c r="Q275" s="71">
        <v>1.61925353119733</v>
      </c>
      <c r="R275" s="71">
        <v>0</v>
      </c>
      <c r="S275" s="71">
        <v>3.5781283918481255</v>
      </c>
      <c r="T275" s="72"/>
      <c r="U275" s="71">
        <v>4547668</v>
      </c>
      <c r="V275" s="71">
        <v>547</v>
      </c>
      <c r="W275" s="71">
        <v>75</v>
      </c>
      <c r="X275" s="71">
        <v>6994</v>
      </c>
      <c r="Y275" s="71">
        <v>9771</v>
      </c>
      <c r="Z275" s="71">
        <v>16413</v>
      </c>
      <c r="AA275" s="71">
        <v>5055</v>
      </c>
      <c r="AB275" s="71">
        <v>25548</v>
      </c>
      <c r="AC275" s="71">
        <v>0</v>
      </c>
      <c r="AD275" s="71">
        <v>3.578128391848125</v>
      </c>
      <c r="AE275" s="72"/>
      <c r="AF275" s="71">
        <v>45363623.912867427</v>
      </c>
      <c r="AG275" s="71">
        <v>769074.05468576646</v>
      </c>
      <c r="AH275" s="71">
        <v>1147412.6204163861</v>
      </c>
      <c r="AI275" s="71">
        <v>40523482.912903607</v>
      </c>
      <c r="AJ275" s="71">
        <v>54080378.242262289</v>
      </c>
      <c r="AK275" s="71">
        <v>0</v>
      </c>
      <c r="AL275" s="71">
        <v>0</v>
      </c>
      <c r="AM275" s="71">
        <v>3516710.5764612048</v>
      </c>
      <c r="AN275" s="71">
        <v>0</v>
      </c>
      <c r="AO275" s="71">
        <v>0</v>
      </c>
      <c r="AP275" s="71">
        <v>145400682.31959665</v>
      </c>
      <c r="AQ275" s="72"/>
      <c r="AR275" s="71">
        <v>1123</v>
      </c>
      <c r="AS275" s="71">
        <v>263</v>
      </c>
      <c r="AT275" s="71">
        <v>0</v>
      </c>
      <c r="AU275" s="71">
        <v>0</v>
      </c>
      <c r="AV275" s="71">
        <v>0</v>
      </c>
      <c r="AW275" s="71">
        <v>0</v>
      </c>
      <c r="AX275" s="71"/>
      <c r="AY275" s="72"/>
      <c r="AZ275" s="71">
        <v>5400.4099999999989</v>
      </c>
      <c r="BA275" s="71">
        <v>14699.24</v>
      </c>
      <c r="BB275" s="71">
        <v>0</v>
      </c>
      <c r="BC275" s="71">
        <v>0</v>
      </c>
      <c r="BD275" s="71">
        <v>0</v>
      </c>
      <c r="BE275" s="71">
        <v>0</v>
      </c>
      <c r="BF275" s="71"/>
      <c r="BG275" s="72"/>
      <c r="BH275" s="71">
        <v>0</v>
      </c>
      <c r="BI275" s="71">
        <v>0</v>
      </c>
      <c r="BJ275" s="71">
        <v>26.481000000000002</v>
      </c>
      <c r="BK275" s="71">
        <v>0</v>
      </c>
      <c r="BL275" s="71">
        <v>29.512</v>
      </c>
      <c r="BM275" s="71">
        <v>0</v>
      </c>
      <c r="BN275" s="72"/>
      <c r="BO275" s="71">
        <v>0</v>
      </c>
      <c r="BP275" s="71">
        <v>0</v>
      </c>
      <c r="BQ275" s="71">
        <v>5</v>
      </c>
      <c r="BR275" s="71">
        <v>0</v>
      </c>
      <c r="BS275" s="71">
        <v>2</v>
      </c>
      <c r="BT275" s="71">
        <v>0</v>
      </c>
      <c r="BU275"/>
      <c r="BV275" s="70">
        <v>41.073</v>
      </c>
      <c r="BW275" s="70">
        <v>0</v>
      </c>
      <c r="BX275" s="70">
        <v>14.92</v>
      </c>
      <c r="BY275" s="70">
        <v>0</v>
      </c>
      <c r="BZ275" s="70">
        <v>0</v>
      </c>
      <c r="CA275" s="70">
        <v>0</v>
      </c>
      <c r="CB275" s="70">
        <v>0</v>
      </c>
      <c r="CC275" s="70">
        <v>0</v>
      </c>
      <c r="CD275" s="70">
        <v>0</v>
      </c>
    </row>
    <row r="276" spans="1:82">
      <c r="A276" s="70" t="s">
        <v>1949</v>
      </c>
      <c r="B276" s="70">
        <v>288</v>
      </c>
      <c r="C276" s="70">
        <v>16</v>
      </c>
      <c r="D276" s="70">
        <v>17</v>
      </c>
      <c r="E276" s="70">
        <v>2019</v>
      </c>
      <c r="F276" s="70" t="s">
        <v>158</v>
      </c>
      <c r="G276" s="70" t="s">
        <v>1933</v>
      </c>
      <c r="H276" s="70" t="s">
        <v>1934</v>
      </c>
      <c r="I276" s="148"/>
      <c r="J276" s="71">
        <v>28.770429735785701</v>
      </c>
      <c r="K276" s="71">
        <v>0.92413745817537407</v>
      </c>
      <c r="L276" s="71">
        <v>4.0418928695143803</v>
      </c>
      <c r="M276" s="71">
        <v>26.734117365030169</v>
      </c>
      <c r="N276" s="71">
        <v>28.415167562094414</v>
      </c>
      <c r="O276" s="71">
        <v>26.65848801407439</v>
      </c>
      <c r="P276" s="71">
        <v>23.540279343822579</v>
      </c>
      <c r="Q276" s="71">
        <v>1.5846567276697101</v>
      </c>
      <c r="R276" s="71">
        <v>0</v>
      </c>
      <c r="S276" s="71">
        <v>4.5673455882637368</v>
      </c>
      <c r="T276" s="72"/>
      <c r="U276" s="71">
        <v>4593250</v>
      </c>
      <c r="V276" s="71">
        <v>547</v>
      </c>
      <c r="W276" s="71">
        <v>75</v>
      </c>
      <c r="X276" s="71">
        <v>6994</v>
      </c>
      <c r="Y276" s="71">
        <v>9950</v>
      </c>
      <c r="Z276" s="71">
        <v>16690</v>
      </c>
      <c r="AA276" s="71">
        <v>4888</v>
      </c>
      <c r="AB276" s="71">
        <v>25679</v>
      </c>
      <c r="AC276" s="71">
        <v>0</v>
      </c>
      <c r="AD276" s="71">
        <v>4.5673455882637368</v>
      </c>
      <c r="AE276" s="72"/>
      <c r="AF276" s="71">
        <v>42782167.883660957</v>
      </c>
      <c r="AG276" s="71">
        <v>745428.28626411769</v>
      </c>
      <c r="AH276" s="71">
        <v>1197785.002450177</v>
      </c>
      <c r="AI276" s="71">
        <v>45353937.277479783</v>
      </c>
      <c r="AJ276" s="71">
        <v>59861198.990300499</v>
      </c>
      <c r="AK276" s="71">
        <v>0</v>
      </c>
      <c r="AL276" s="71">
        <v>0</v>
      </c>
      <c r="AM276" s="71">
        <v>3497286.4885914982</v>
      </c>
      <c r="AN276" s="71">
        <v>0</v>
      </c>
      <c r="AO276" s="71">
        <v>0</v>
      </c>
      <c r="AP276" s="71">
        <v>153437803.92874703</v>
      </c>
      <c r="AQ276" s="72"/>
      <c r="AR276" s="71">
        <v>1236</v>
      </c>
      <c r="AS276" s="71">
        <v>273</v>
      </c>
      <c r="AT276" s="71">
        <v>0</v>
      </c>
      <c r="AU276" s="71">
        <v>0</v>
      </c>
      <c r="AV276" s="71">
        <v>0</v>
      </c>
      <c r="AW276" s="71">
        <v>0</v>
      </c>
      <c r="AX276" s="71"/>
      <c r="AY276" s="72"/>
      <c r="AZ276" s="71">
        <v>6086.6800000000039</v>
      </c>
      <c r="BA276" s="71">
        <v>14964.04</v>
      </c>
      <c r="BB276" s="71">
        <v>0</v>
      </c>
      <c r="BC276" s="71">
        <v>0</v>
      </c>
      <c r="BD276" s="71">
        <v>0</v>
      </c>
      <c r="BE276" s="71">
        <v>0</v>
      </c>
      <c r="BF276" s="71"/>
      <c r="BG276" s="72"/>
      <c r="BH276" s="71">
        <v>0</v>
      </c>
      <c r="BI276" s="71">
        <v>0</v>
      </c>
      <c r="BJ276" s="71">
        <v>17.844999999999999</v>
      </c>
      <c r="BK276" s="71">
        <v>0</v>
      </c>
      <c r="BL276" s="71">
        <v>27.6</v>
      </c>
      <c r="BM276" s="71">
        <v>0</v>
      </c>
      <c r="BN276" s="72"/>
      <c r="BO276" s="71">
        <v>0</v>
      </c>
      <c r="BP276" s="71">
        <v>0</v>
      </c>
      <c r="BQ276" s="71">
        <v>4</v>
      </c>
      <c r="BR276" s="71">
        <v>0</v>
      </c>
      <c r="BS276" s="71">
        <v>2</v>
      </c>
      <c r="BT276" s="71">
        <v>0</v>
      </c>
      <c r="BU276"/>
      <c r="BV276" s="70">
        <v>29.844999999999999</v>
      </c>
      <c r="BW276" s="70">
        <v>0</v>
      </c>
      <c r="BX276" s="70">
        <v>15.6</v>
      </c>
      <c r="BY276" s="70">
        <v>0</v>
      </c>
      <c r="BZ276" s="70">
        <v>0</v>
      </c>
      <c r="CA276" s="70">
        <v>0</v>
      </c>
      <c r="CB276" s="70">
        <v>0</v>
      </c>
      <c r="CC276" s="70">
        <v>0</v>
      </c>
      <c r="CD276" s="70">
        <v>0</v>
      </c>
    </row>
    <row r="277" spans="1:82">
      <c r="A277" s="70" t="s">
        <v>1950</v>
      </c>
      <c r="B277" s="70">
        <v>289</v>
      </c>
      <c r="C277" s="70">
        <v>17</v>
      </c>
      <c r="D277" s="70">
        <v>17</v>
      </c>
      <c r="E277" s="70">
        <v>2020</v>
      </c>
      <c r="F277" s="70" t="s">
        <v>159</v>
      </c>
      <c r="G277" s="70" t="s">
        <v>1933</v>
      </c>
      <c r="H277" s="70" t="s">
        <v>1934</v>
      </c>
      <c r="I277" s="148"/>
      <c r="J277" s="71">
        <v>28.275139824994341</v>
      </c>
      <c r="K277" s="71">
        <v>0.98435645127161997</v>
      </c>
      <c r="L277" s="71">
        <v>5.7478152050018574</v>
      </c>
      <c r="M277" s="71">
        <v>24.170437567188074</v>
      </c>
      <c r="N277" s="71">
        <v>28.054730702600253</v>
      </c>
      <c r="O277" s="71">
        <v>23.567919553264872</v>
      </c>
      <c r="P277" s="71">
        <v>22.097489776231889</v>
      </c>
      <c r="Q277" s="71">
        <v>1.5181207060753801</v>
      </c>
      <c r="R277" s="71">
        <v>0</v>
      </c>
      <c r="S277" s="71">
        <v>3.8432445997178322</v>
      </c>
      <c r="T277" s="72"/>
      <c r="U277" s="71">
        <v>4336568</v>
      </c>
      <c r="V277" s="71">
        <v>502</v>
      </c>
      <c r="W277" s="71">
        <v>173</v>
      </c>
      <c r="X277" s="71">
        <v>7140</v>
      </c>
      <c r="Y277" s="71">
        <v>10133</v>
      </c>
      <c r="Z277" s="71">
        <v>16841</v>
      </c>
      <c r="AA277" s="71">
        <v>4877</v>
      </c>
      <c r="AB277" s="71">
        <v>25748</v>
      </c>
      <c r="AC277" s="71">
        <v>0</v>
      </c>
      <c r="AD277" s="71">
        <v>3.8432445997178322</v>
      </c>
      <c r="AE277" s="72"/>
      <c r="AF277" s="71">
        <v>41485206.583037823</v>
      </c>
      <c r="AG277" s="71">
        <v>724549.86396029021</v>
      </c>
      <c r="AH277" s="71">
        <v>1421324.8299455957</v>
      </c>
      <c r="AI277" s="71">
        <v>39005927.371399596</v>
      </c>
      <c r="AJ277" s="71">
        <v>59943969.673134863</v>
      </c>
      <c r="AK277" s="71"/>
      <c r="AL277" s="71"/>
      <c r="AM277" s="71">
        <v>3360400.066246497</v>
      </c>
      <c r="AN277" s="71"/>
      <c r="AO277" s="71"/>
      <c r="AP277" s="71">
        <v>145941378.38772467</v>
      </c>
      <c r="AQ277" s="72"/>
      <c r="AR277" s="71">
        <v>1309</v>
      </c>
      <c r="AS277" s="71">
        <v>286</v>
      </c>
      <c r="AT277" s="71">
        <v>0</v>
      </c>
      <c r="AU277" s="71">
        <v>0</v>
      </c>
      <c r="AV277" s="71">
        <v>0</v>
      </c>
      <c r="AW277" s="71">
        <v>0</v>
      </c>
      <c r="AX277" s="71"/>
      <c r="AY277" s="72"/>
      <c r="AZ277" s="71">
        <v>6515.0600000000049</v>
      </c>
      <c r="BA277" s="71">
        <v>15455.44</v>
      </c>
      <c r="BB277" s="71">
        <v>0</v>
      </c>
      <c r="BC277" s="71">
        <v>0</v>
      </c>
      <c r="BD277" s="71">
        <v>0</v>
      </c>
      <c r="BE277" s="71">
        <v>0</v>
      </c>
      <c r="BF277" s="71"/>
      <c r="BG277" s="72"/>
      <c r="BH277" s="71">
        <v>0</v>
      </c>
      <c r="BI277" s="71">
        <v>0</v>
      </c>
      <c r="BJ277" s="71">
        <v>21.709</v>
      </c>
      <c r="BK277" s="71">
        <v>0</v>
      </c>
      <c r="BL277" s="71">
        <v>27.596</v>
      </c>
      <c r="BM277" s="71">
        <v>0</v>
      </c>
      <c r="BN277" s="72"/>
      <c r="BO277" s="71">
        <v>0</v>
      </c>
      <c r="BP277" s="71">
        <v>0</v>
      </c>
      <c r="BQ277" s="71">
        <v>5</v>
      </c>
      <c r="BR277" s="71">
        <v>0</v>
      </c>
      <c r="BS277" s="71">
        <v>2</v>
      </c>
      <c r="BT277" s="71">
        <v>0</v>
      </c>
      <c r="BU277"/>
      <c r="BV277" s="70">
        <v>34.070999999999998</v>
      </c>
      <c r="BW277" s="70">
        <v>0</v>
      </c>
      <c r="BX277" s="70">
        <v>15.234</v>
      </c>
      <c r="BY277" s="70">
        <v>0</v>
      </c>
      <c r="BZ277" s="70">
        <v>0</v>
      </c>
      <c r="CA277" s="70">
        <v>0</v>
      </c>
      <c r="CB277" s="70">
        <v>0</v>
      </c>
      <c r="CC277" s="70">
        <v>0</v>
      </c>
      <c r="CD277" s="70">
        <v>0</v>
      </c>
    </row>
    <row r="278" spans="1:82">
      <c r="A278" s="70" t="s">
        <v>1951</v>
      </c>
      <c r="B278" s="70">
        <v>289</v>
      </c>
      <c r="C278" s="70">
        <v>18</v>
      </c>
      <c r="D278" s="70">
        <v>17</v>
      </c>
      <c r="E278" s="70">
        <v>2021</v>
      </c>
      <c r="F278" s="70" t="s">
        <v>160</v>
      </c>
      <c r="G278" s="70" t="s">
        <v>1933</v>
      </c>
      <c r="H278" s="70" t="s">
        <v>1934</v>
      </c>
      <c r="I278" s="148"/>
      <c r="J278" s="71">
        <v>20.169946947977362</v>
      </c>
      <c r="K278" s="71">
        <v>0.97902279787313307</v>
      </c>
      <c r="L278" s="71">
        <v>5.2038116770304716</v>
      </c>
      <c r="M278" s="71">
        <v>20.986936945073197</v>
      </c>
      <c r="N278" s="71">
        <v>23.562812035439002</v>
      </c>
      <c r="O278" s="71">
        <v>23.239860774267534</v>
      </c>
      <c r="P278" s="71">
        <v>22.303727527814139</v>
      </c>
      <c r="Q278" s="71">
        <v>1.50773027432399</v>
      </c>
      <c r="R278" s="71">
        <v>0</v>
      </c>
      <c r="S278" s="71">
        <v>3.5571016962250979</v>
      </c>
      <c r="T278" s="72"/>
      <c r="U278" s="71">
        <v>4072952</v>
      </c>
      <c r="V278" s="71">
        <v>502</v>
      </c>
      <c r="W278" s="71">
        <v>173</v>
      </c>
      <c r="X278" s="71">
        <v>7140</v>
      </c>
      <c r="Y278" s="71">
        <v>10277</v>
      </c>
      <c r="Z278" s="71">
        <v>17099</v>
      </c>
      <c r="AA278" s="71">
        <v>4800</v>
      </c>
      <c r="AB278" s="71">
        <v>25823</v>
      </c>
      <c r="AC278" s="71">
        <v>0</v>
      </c>
      <c r="AD278" s="71">
        <v>3.5571016962250979</v>
      </c>
      <c r="AE278" s="72"/>
      <c r="AF278" s="71">
        <v>29706667.999933109</v>
      </c>
      <c r="AG278" s="71">
        <v>758247.45363248908</v>
      </c>
      <c r="AH278" s="71">
        <v>1576256.6578757223</v>
      </c>
      <c r="AI278" s="71">
        <v>41862704.05432947</v>
      </c>
      <c r="AJ278" s="71">
        <v>59238219.422283217</v>
      </c>
      <c r="AK278" s="71">
        <v>0</v>
      </c>
      <c r="AL278" s="71">
        <v>0</v>
      </c>
      <c r="AM278" s="71">
        <v>3389627.3748608949</v>
      </c>
      <c r="AN278" s="71">
        <v>0</v>
      </c>
      <c r="AO278" s="71">
        <v>0</v>
      </c>
      <c r="AP278" s="71">
        <v>136531722.96291491</v>
      </c>
      <c r="AQ278" s="72"/>
      <c r="AR278" s="71">
        <v>1372</v>
      </c>
      <c r="AS278" s="71">
        <v>293</v>
      </c>
      <c r="AT278" s="71">
        <v>0</v>
      </c>
      <c r="AU278" s="71">
        <v>0</v>
      </c>
      <c r="AV278" s="71">
        <v>0</v>
      </c>
      <c r="AW278" s="71">
        <v>0</v>
      </c>
      <c r="AX278" s="71"/>
      <c r="AY278" s="72"/>
      <c r="AZ278" s="71">
        <v>6893.5600000000049</v>
      </c>
      <c r="BA278" s="71">
        <v>16122.44</v>
      </c>
      <c r="BB278" s="71">
        <v>0</v>
      </c>
      <c r="BC278" s="71">
        <v>0</v>
      </c>
      <c r="BD278" s="71">
        <v>0</v>
      </c>
      <c r="BE278" s="71">
        <v>0</v>
      </c>
      <c r="BF278" s="71"/>
      <c r="BG278" s="72"/>
      <c r="BH278" s="71">
        <v>0</v>
      </c>
      <c r="BI278" s="71">
        <v>0</v>
      </c>
      <c r="BJ278" s="71">
        <v>23.186</v>
      </c>
      <c r="BK278" s="71">
        <v>0</v>
      </c>
      <c r="BL278" s="71">
        <v>27.786000000000001</v>
      </c>
      <c r="BM278" s="71">
        <v>0</v>
      </c>
      <c r="BN278" s="72"/>
      <c r="BO278" s="71">
        <v>0</v>
      </c>
      <c r="BP278" s="71">
        <v>0</v>
      </c>
      <c r="BQ278" s="71">
        <v>5</v>
      </c>
      <c r="BR278" s="71">
        <v>0</v>
      </c>
      <c r="BS278" s="71">
        <v>2</v>
      </c>
      <c r="BT278" s="71">
        <v>0</v>
      </c>
      <c r="BU278"/>
      <c r="BV278" s="70">
        <v>35.985999999999997</v>
      </c>
      <c r="BW278" s="70">
        <v>0</v>
      </c>
      <c r="BX278" s="70">
        <v>14.986000000000001</v>
      </c>
      <c r="BY278" s="70">
        <v>0</v>
      </c>
      <c r="BZ278" s="70">
        <v>0</v>
      </c>
      <c r="CA278" s="70">
        <v>0</v>
      </c>
      <c r="CB278" s="70">
        <v>0</v>
      </c>
      <c r="CC278" s="70">
        <v>0</v>
      </c>
      <c r="CD278" s="70">
        <v>0</v>
      </c>
    </row>
    <row r="279" spans="1:82">
      <c r="A279" s="70" t="s">
        <v>1952</v>
      </c>
      <c r="B279" s="70">
        <v>289</v>
      </c>
      <c r="C279" s="70">
        <v>19</v>
      </c>
      <c r="D279" s="70">
        <v>17</v>
      </c>
      <c r="E279" s="70">
        <v>2022</v>
      </c>
      <c r="F279" s="70" t="s">
        <v>161</v>
      </c>
      <c r="G279" s="70" t="s">
        <v>1933</v>
      </c>
      <c r="H279" s="70" t="s">
        <v>1934</v>
      </c>
      <c r="I279" s="148"/>
      <c r="J279" s="71">
        <v>22.859816277632611</v>
      </c>
      <c r="K279" s="71">
        <v>1.0081601125944932</v>
      </c>
      <c r="L279" s="71">
        <v>5.8629605857896507</v>
      </c>
      <c r="M279" s="71">
        <v>26.21434372006005</v>
      </c>
      <c r="N279" s="71">
        <v>30.259420692621184</v>
      </c>
      <c r="O279" s="71">
        <v>24.307169943830605</v>
      </c>
      <c r="P279" s="71">
        <v>22.197667430126764</v>
      </c>
      <c r="Q279" s="71">
        <v>1.516016184242434</v>
      </c>
      <c r="R279" s="71">
        <v>0</v>
      </c>
      <c r="S279" s="71">
        <v>2.9896416236182111</v>
      </c>
      <c r="T279" s="72"/>
      <c r="U279" s="71">
        <v>4622282</v>
      </c>
      <c r="V279" s="71">
        <v>502</v>
      </c>
      <c r="W279" s="71">
        <v>173</v>
      </c>
      <c r="X279" s="71">
        <v>7140</v>
      </c>
      <c r="Y279" s="71">
        <v>10407</v>
      </c>
      <c r="Z279" s="71">
        <v>16992</v>
      </c>
      <c r="AA279" s="71">
        <v>4850</v>
      </c>
      <c r="AB279" s="71">
        <v>25752</v>
      </c>
      <c r="AC279" s="71">
        <v>0</v>
      </c>
      <c r="AD279" s="71">
        <v>2.9896416236182111</v>
      </c>
      <c r="AE279" s="72"/>
      <c r="AF279" s="71">
        <v>28997167.33900933</v>
      </c>
      <c r="AG279" s="71">
        <v>772125.49437377136</v>
      </c>
      <c r="AH279" s="71">
        <v>1860448.28493155</v>
      </c>
      <c r="AI279" s="71">
        <v>41153362.25823044</v>
      </c>
      <c r="AJ279" s="71">
        <v>61284222.231409274</v>
      </c>
      <c r="AK279" s="71">
        <v>0</v>
      </c>
      <c r="AL279" s="71">
        <v>0</v>
      </c>
      <c r="AM279" s="71">
        <v>3325286.0855720397</v>
      </c>
      <c r="AN279" s="71">
        <v>0</v>
      </c>
      <c r="AO279" s="71">
        <v>0</v>
      </c>
      <c r="AP279" s="71">
        <v>137392611.69352639</v>
      </c>
      <c r="AQ279" s="72"/>
      <c r="AR279" s="71">
        <v>1470</v>
      </c>
      <c r="AS279" s="71">
        <v>300</v>
      </c>
      <c r="AT279" s="71">
        <v>0</v>
      </c>
      <c r="AU279" s="71">
        <v>0</v>
      </c>
      <c r="AV279" s="71">
        <v>0</v>
      </c>
      <c r="AW279" s="71">
        <v>0</v>
      </c>
      <c r="AX279" s="71"/>
      <c r="AY279" s="72"/>
      <c r="AZ279" s="71">
        <v>7448.5200000000023</v>
      </c>
      <c r="BA279" s="71">
        <v>16827.14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1953</v>
      </c>
      <c r="B280" s="70">
        <v>289</v>
      </c>
      <c r="C280" s="70">
        <v>20</v>
      </c>
      <c r="D280" s="70">
        <v>17</v>
      </c>
      <c r="E280" s="70">
        <v>2023</v>
      </c>
      <c r="F280" s="70" t="s">
        <v>1539</v>
      </c>
      <c r="G280" s="70" t="s">
        <v>1933</v>
      </c>
      <c r="H280" s="70" t="s">
        <v>1934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1546</v>
      </c>
      <c r="AS280" s="71">
        <v>300</v>
      </c>
      <c r="AT280" s="71">
        <v>0</v>
      </c>
      <c r="AU280" s="71">
        <v>0</v>
      </c>
      <c r="AV280" s="71">
        <v>0</v>
      </c>
      <c r="AW280" s="71">
        <v>0</v>
      </c>
      <c r="AX280" s="71"/>
      <c r="AY280" s="72"/>
      <c r="AZ280" s="71">
        <v>7895.7199999999921</v>
      </c>
      <c r="BA280" s="71">
        <v>16827.14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1954</v>
      </c>
      <c r="B281" s="70">
        <v>289</v>
      </c>
      <c r="C281" s="70">
        <v>21</v>
      </c>
      <c r="D281" s="70">
        <v>17</v>
      </c>
      <c r="E281" s="70">
        <v>2024</v>
      </c>
      <c r="F281" s="70" t="s">
        <v>1554</v>
      </c>
      <c r="G281" s="70" t="s">
        <v>1933</v>
      </c>
      <c r="H281" s="70" t="s">
        <v>1934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1955</v>
      </c>
      <c r="B282" s="70">
        <v>35</v>
      </c>
      <c r="C282" s="70">
        <v>1</v>
      </c>
      <c r="D282" s="70">
        <v>3</v>
      </c>
      <c r="E282" s="70">
        <v>1990</v>
      </c>
      <c r="F282" s="70" t="s">
        <v>787</v>
      </c>
      <c r="G282" s="70" t="s">
        <v>1956</v>
      </c>
      <c r="H282" s="70" t="s">
        <v>1957</v>
      </c>
      <c r="I282" s="148"/>
      <c r="J282" s="71">
        <v>995.85134821737017</v>
      </c>
      <c r="K282" s="71">
        <v>8.7330526992372537</v>
      </c>
      <c r="L282" s="71">
        <v>12.35829457320864</v>
      </c>
      <c r="M282" s="71">
        <v>22.218136181602681</v>
      </c>
      <c r="N282" s="71">
        <v>31.38228472793454</v>
      </c>
      <c r="O282" s="71">
        <v>23.763000538789921</v>
      </c>
      <c r="P282" s="71">
        <v>42.992269641131948</v>
      </c>
      <c r="Q282" s="71">
        <v>2.3262863742823501</v>
      </c>
      <c r="R282" s="71">
        <v>13.927667041764311</v>
      </c>
      <c r="S282" s="71">
        <v>2.292653303922092</v>
      </c>
      <c r="T282" s="72"/>
      <c r="U282" s="71">
        <v>7800797</v>
      </c>
      <c r="V282" s="71">
        <v>1774</v>
      </c>
      <c r="W282" s="71">
        <v>149</v>
      </c>
      <c r="X282" s="71">
        <v>8625</v>
      </c>
      <c r="Y282" s="71">
        <v>12190</v>
      </c>
      <c r="Z282" s="71">
        <v>9774</v>
      </c>
      <c r="AA282" s="71">
        <v>10439</v>
      </c>
      <c r="AB282" s="71">
        <v>37771</v>
      </c>
      <c r="AC282" s="71">
        <v>2412297</v>
      </c>
      <c r="AD282" s="71">
        <v>2.292653303922092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1958</v>
      </c>
      <c r="B283" s="70">
        <v>36</v>
      </c>
      <c r="C283" s="70">
        <v>2</v>
      </c>
      <c r="D283" s="70">
        <v>3</v>
      </c>
      <c r="E283" s="70">
        <v>2005</v>
      </c>
      <c r="F283" s="70" t="s">
        <v>789</v>
      </c>
      <c r="G283" s="70" t="s">
        <v>1956</v>
      </c>
      <c r="H283" s="70" t="s">
        <v>1957</v>
      </c>
      <c r="I283" s="148"/>
      <c r="J283" s="71">
        <v>1542.3131759988869</v>
      </c>
      <c r="K283" s="71">
        <v>4.3293932885919899</v>
      </c>
      <c r="L283" s="71">
        <v>11.628137806544419</v>
      </c>
      <c r="M283" s="71">
        <v>30.370872246837489</v>
      </c>
      <c r="N283" s="71">
        <v>40.067619996975267</v>
      </c>
      <c r="O283" s="71">
        <v>36.658076418373689</v>
      </c>
      <c r="P283" s="71">
        <v>44.624359970295679</v>
      </c>
      <c r="Q283" s="71">
        <v>2.045858570075</v>
      </c>
      <c r="R283" s="71">
        <v>5.6999435814484363</v>
      </c>
      <c r="S283" s="71">
        <v>3.3659544440000002</v>
      </c>
      <c r="T283" s="72"/>
      <c r="U283" s="71">
        <v>25988657</v>
      </c>
      <c r="V283" s="71">
        <v>1240</v>
      </c>
      <c r="W283" s="71">
        <v>127</v>
      </c>
      <c r="X283" s="71">
        <v>6493</v>
      </c>
      <c r="Y283" s="71">
        <v>13475</v>
      </c>
      <c r="Z283" s="71">
        <v>17448</v>
      </c>
      <c r="AA283" s="71">
        <v>8874</v>
      </c>
      <c r="AB283" s="71">
        <v>34726</v>
      </c>
      <c r="AC283" s="71">
        <v>1007917</v>
      </c>
      <c r="AD283" s="71">
        <v>3.3659544440000002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1959</v>
      </c>
      <c r="B284" s="70">
        <v>37</v>
      </c>
      <c r="C284" s="70">
        <v>3</v>
      </c>
      <c r="D284" s="70">
        <v>3</v>
      </c>
      <c r="E284" s="70">
        <v>2006</v>
      </c>
      <c r="F284" s="70" t="s">
        <v>790</v>
      </c>
      <c r="G284" s="70" t="s">
        <v>1956</v>
      </c>
      <c r="H284" s="70" t="s">
        <v>1957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1960</v>
      </c>
      <c r="B285" s="70">
        <v>38</v>
      </c>
      <c r="C285" s="70">
        <v>4</v>
      </c>
      <c r="D285" s="70">
        <v>3</v>
      </c>
      <c r="E285" s="70">
        <v>2007</v>
      </c>
      <c r="F285" s="70" t="s">
        <v>791</v>
      </c>
      <c r="G285" s="70" t="s">
        <v>1956</v>
      </c>
      <c r="H285" s="70" t="s">
        <v>1957</v>
      </c>
      <c r="I285" s="148"/>
      <c r="J285" s="71">
        <v>2006.4695055437651</v>
      </c>
      <c r="K285" s="71">
        <v>3.384161273086209</v>
      </c>
      <c r="L285" s="71">
        <v>15.89458913368928</v>
      </c>
      <c r="M285" s="71">
        <v>33.070398523456113</v>
      </c>
      <c r="N285" s="71">
        <v>40.060510444299346</v>
      </c>
      <c r="O285" s="71">
        <v>36.389081074261881</v>
      </c>
      <c r="P285" s="71">
        <v>43.512498517914317</v>
      </c>
      <c r="Q285" s="71">
        <v>2.1130571628742101</v>
      </c>
      <c r="R285" s="71">
        <v>4.993321125346208</v>
      </c>
      <c r="S285" s="71">
        <v>3.9773238954500001</v>
      </c>
      <c r="T285" s="72"/>
      <c r="U285" s="71">
        <v>39061307</v>
      </c>
      <c r="V285" s="71">
        <v>1176</v>
      </c>
      <c r="W285" s="71">
        <v>204</v>
      </c>
      <c r="X285" s="71">
        <v>8414</v>
      </c>
      <c r="Y285" s="71">
        <v>13697</v>
      </c>
      <c r="Z285" s="71">
        <v>18005</v>
      </c>
      <c r="AA285" s="71">
        <v>8521</v>
      </c>
      <c r="AB285" s="71">
        <v>33970</v>
      </c>
      <c r="AC285" s="71">
        <v>908300</v>
      </c>
      <c r="AD285" s="71">
        <v>3.9773238954500001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1961</v>
      </c>
      <c r="B286" s="70">
        <v>39</v>
      </c>
      <c r="C286" s="70">
        <v>5</v>
      </c>
      <c r="D286" s="70">
        <v>3</v>
      </c>
      <c r="E286" s="70">
        <v>2008</v>
      </c>
      <c r="F286" s="70" t="s">
        <v>792</v>
      </c>
      <c r="G286" s="70" t="s">
        <v>1956</v>
      </c>
      <c r="H286" s="70" t="s">
        <v>1957</v>
      </c>
      <c r="I286" s="148"/>
      <c r="J286" s="71">
        <v>1595.21866767555</v>
      </c>
      <c r="K286" s="71">
        <v>3.1782064426970278</v>
      </c>
      <c r="L286" s="71">
        <v>13.66356431436459</v>
      </c>
      <c r="M286" s="71">
        <v>35.365366688334518</v>
      </c>
      <c r="N286" s="71">
        <v>36.415548675550461</v>
      </c>
      <c r="O286" s="71">
        <v>35.776097971633362</v>
      </c>
      <c r="P286" s="71">
        <v>42.412169135083673</v>
      </c>
      <c r="Q286" s="71">
        <v>2.0521211616109198</v>
      </c>
      <c r="R286" s="71">
        <v>4.7569849212363042</v>
      </c>
      <c r="S286" s="71">
        <v>3.043876752000001</v>
      </c>
      <c r="T286" s="72"/>
      <c r="U286" s="71">
        <v>35628366</v>
      </c>
      <c r="V286" s="71">
        <v>1176</v>
      </c>
      <c r="W286" s="71">
        <v>204</v>
      </c>
      <c r="X286" s="71">
        <v>8414</v>
      </c>
      <c r="Y286" s="71">
        <v>13688</v>
      </c>
      <c r="Z286" s="71">
        <v>18323</v>
      </c>
      <c r="AA286" s="71">
        <v>8315</v>
      </c>
      <c r="AB286" s="71">
        <v>33533</v>
      </c>
      <c r="AC286" s="71">
        <v>898529</v>
      </c>
      <c r="AD286" s="71">
        <v>3.043876752000001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1962</v>
      </c>
      <c r="B287" s="70">
        <v>40</v>
      </c>
      <c r="C287" s="70">
        <v>6</v>
      </c>
      <c r="D287" s="70">
        <v>3</v>
      </c>
      <c r="E287" s="70">
        <v>2009</v>
      </c>
      <c r="F287" s="70" t="s">
        <v>176</v>
      </c>
      <c r="G287" s="70" t="s">
        <v>1956</v>
      </c>
      <c r="H287" s="70" t="s">
        <v>1957</v>
      </c>
      <c r="I287" s="148"/>
      <c r="J287" s="71">
        <v>1691.768047006356</v>
      </c>
      <c r="K287" s="71">
        <v>2.8814767421127501</v>
      </c>
      <c r="L287" s="71">
        <v>14.073431900598271</v>
      </c>
      <c r="M287" s="71">
        <v>31.247033540736162</v>
      </c>
      <c r="N287" s="71">
        <v>34.298284847689636</v>
      </c>
      <c r="O287" s="71">
        <v>35.992326251749262</v>
      </c>
      <c r="P287" s="71">
        <v>40.527702756937281</v>
      </c>
      <c r="Q287" s="71">
        <v>1.93040042726191</v>
      </c>
      <c r="R287" s="71">
        <v>5.0040193424239421</v>
      </c>
      <c r="S287" s="71">
        <v>3.016661595</v>
      </c>
      <c r="T287" s="72"/>
      <c r="U287" s="71">
        <v>26839590</v>
      </c>
      <c r="V287" s="71">
        <v>927</v>
      </c>
      <c r="W287" s="71">
        <v>374</v>
      </c>
      <c r="X287" s="71">
        <v>8073</v>
      </c>
      <c r="Y287" s="71">
        <v>13662</v>
      </c>
      <c r="Z287" s="71">
        <v>18195</v>
      </c>
      <c r="AA287" s="71">
        <v>8157</v>
      </c>
      <c r="AB287" s="71">
        <v>33113</v>
      </c>
      <c r="AC287" s="71">
        <v>922109</v>
      </c>
      <c r="AD287" s="71">
        <v>3.016661595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23.3</v>
      </c>
      <c r="BK287" s="71">
        <v>0</v>
      </c>
      <c r="BL287" s="71">
        <v>0</v>
      </c>
      <c r="BM287" s="71">
        <v>0</v>
      </c>
      <c r="BN287" s="72"/>
      <c r="BO287" s="71">
        <v>0</v>
      </c>
      <c r="BP287" s="71">
        <v>0</v>
      </c>
      <c r="BQ287" s="71">
        <v>2</v>
      </c>
      <c r="BR287" s="71">
        <v>0</v>
      </c>
      <c r="BS287" s="71">
        <v>0</v>
      </c>
      <c r="BT287" s="71">
        <v>0</v>
      </c>
      <c r="BU287"/>
      <c r="BV287" s="70">
        <v>23.3</v>
      </c>
      <c r="BW287" s="70">
        <v>0</v>
      </c>
      <c r="BX287" s="70">
        <v>0</v>
      </c>
      <c r="BY287" s="70">
        <v>0</v>
      </c>
      <c r="BZ287" s="70">
        <v>0</v>
      </c>
      <c r="CA287" s="70">
        <v>0</v>
      </c>
      <c r="CB287" s="70">
        <v>0</v>
      </c>
      <c r="CC287" s="70">
        <v>0</v>
      </c>
      <c r="CD287" s="70">
        <v>0</v>
      </c>
    </row>
    <row r="288" spans="1:82">
      <c r="A288" s="70" t="s">
        <v>1963</v>
      </c>
      <c r="B288" s="70">
        <v>41</v>
      </c>
      <c r="C288" s="70">
        <v>7</v>
      </c>
      <c r="D288" s="70">
        <v>3</v>
      </c>
      <c r="E288" s="70">
        <v>2010</v>
      </c>
      <c r="F288" s="70" t="s">
        <v>177</v>
      </c>
      <c r="G288" s="70" t="s">
        <v>1956</v>
      </c>
      <c r="H288" s="70" t="s">
        <v>1957</v>
      </c>
      <c r="I288" s="148"/>
      <c r="J288" s="71">
        <v>1373.2904191386961</v>
      </c>
      <c r="K288" s="71">
        <v>2.3803846789482241</v>
      </c>
      <c r="L288" s="71">
        <v>12.66844509586956</v>
      </c>
      <c r="M288" s="71">
        <v>33.587536542903258</v>
      </c>
      <c r="N288" s="71">
        <v>44.986724231879123</v>
      </c>
      <c r="O288" s="71">
        <v>36.546502607494787</v>
      </c>
      <c r="P288" s="71">
        <v>40.806491326261941</v>
      </c>
      <c r="Q288" s="71">
        <v>1.9709999880150499</v>
      </c>
      <c r="R288" s="71">
        <v>5.2910873732409698</v>
      </c>
      <c r="S288" s="71">
        <v>2.7818647859099999</v>
      </c>
      <c r="T288" s="72"/>
      <c r="U288" s="71">
        <v>25055246</v>
      </c>
      <c r="V288" s="71">
        <v>927</v>
      </c>
      <c r="W288" s="71">
        <v>374</v>
      </c>
      <c r="X288" s="71">
        <v>8073</v>
      </c>
      <c r="Y288" s="71">
        <v>13531</v>
      </c>
      <c r="Z288" s="71">
        <v>18561</v>
      </c>
      <c r="AA288" s="71">
        <v>8008</v>
      </c>
      <c r="AB288" s="71">
        <v>32397</v>
      </c>
      <c r="AC288" s="71">
        <v>923975</v>
      </c>
      <c r="AD288" s="71">
        <v>2.7818647859099999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24.315999999999999</v>
      </c>
      <c r="BK288" s="71">
        <v>0</v>
      </c>
      <c r="BL288" s="71">
        <v>0</v>
      </c>
      <c r="BM288" s="71">
        <v>0</v>
      </c>
      <c r="BN288" s="72"/>
      <c r="BO288" s="71">
        <v>0</v>
      </c>
      <c r="BP288" s="71">
        <v>0</v>
      </c>
      <c r="BQ288" s="71">
        <v>2</v>
      </c>
      <c r="BR288" s="71">
        <v>0</v>
      </c>
      <c r="BS288" s="71">
        <v>0</v>
      </c>
      <c r="BT288" s="71">
        <v>0</v>
      </c>
      <c r="BU288"/>
      <c r="BV288" s="70">
        <v>24.315999999999999</v>
      </c>
      <c r="BW288" s="70">
        <v>0</v>
      </c>
      <c r="BX288" s="70">
        <v>0</v>
      </c>
      <c r="BY288" s="70">
        <v>0</v>
      </c>
      <c r="BZ288" s="70">
        <v>0</v>
      </c>
      <c r="CA288" s="70">
        <v>0</v>
      </c>
      <c r="CB288" s="70">
        <v>0</v>
      </c>
      <c r="CC288" s="70">
        <v>0</v>
      </c>
      <c r="CD288" s="70">
        <v>0</v>
      </c>
    </row>
    <row r="289" spans="1:82">
      <c r="A289" s="70" t="s">
        <v>1964</v>
      </c>
      <c r="B289" s="70">
        <v>42</v>
      </c>
      <c r="C289" s="70">
        <v>8</v>
      </c>
      <c r="D289" s="70">
        <v>3</v>
      </c>
      <c r="E289" s="70">
        <v>2011</v>
      </c>
      <c r="F289" s="70" t="s">
        <v>178</v>
      </c>
      <c r="G289" s="70" t="s">
        <v>1956</v>
      </c>
      <c r="H289" s="70" t="s">
        <v>1957</v>
      </c>
      <c r="I289" s="148"/>
      <c r="J289" s="71">
        <v>1329.6526001745231</v>
      </c>
      <c r="K289" s="71">
        <v>3.648857062385666</v>
      </c>
      <c r="L289" s="71">
        <v>17.116340733767611</v>
      </c>
      <c r="M289" s="71">
        <v>42.010040076589178</v>
      </c>
      <c r="N289" s="71">
        <v>54.811424072785897</v>
      </c>
      <c r="O289" s="71">
        <v>35.90045684788673</v>
      </c>
      <c r="P289" s="71">
        <v>38.909723195413044</v>
      </c>
      <c r="Q289" s="71">
        <v>2.22755966093131</v>
      </c>
      <c r="R289" s="71">
        <v>5.3385816469139504</v>
      </c>
      <c r="S289" s="71">
        <v>3.0138512807</v>
      </c>
      <c r="T289" s="72"/>
      <c r="U289" s="71">
        <v>23054479</v>
      </c>
      <c r="V289" s="71">
        <v>927</v>
      </c>
      <c r="W289" s="71">
        <v>374</v>
      </c>
      <c r="X289" s="71">
        <v>8073</v>
      </c>
      <c r="Y289" s="71">
        <v>13367</v>
      </c>
      <c r="Z289" s="71">
        <v>18629</v>
      </c>
      <c r="AA289" s="71">
        <v>7863</v>
      </c>
      <c r="AB289" s="71">
        <v>31742</v>
      </c>
      <c r="AC289" s="71">
        <v>930727</v>
      </c>
      <c r="AD289" s="71">
        <v>3.0138512807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24.693000000000001</v>
      </c>
      <c r="BK289" s="71">
        <v>0</v>
      </c>
      <c r="BL289" s="71">
        <v>0</v>
      </c>
      <c r="BM289" s="71">
        <v>0</v>
      </c>
      <c r="BN289" s="72"/>
      <c r="BO289" s="71">
        <v>0</v>
      </c>
      <c r="BP289" s="71">
        <v>0</v>
      </c>
      <c r="BQ289" s="71">
        <v>3</v>
      </c>
      <c r="BR289" s="71">
        <v>0</v>
      </c>
      <c r="BS289" s="71">
        <v>0</v>
      </c>
      <c r="BT289" s="71">
        <v>0</v>
      </c>
      <c r="BU289"/>
      <c r="BV289" s="70">
        <v>24.693000000000001</v>
      </c>
      <c r="BW289" s="70">
        <v>0</v>
      </c>
      <c r="BX289" s="70">
        <v>0</v>
      </c>
      <c r="BY289" s="70">
        <v>0</v>
      </c>
      <c r="BZ289" s="70">
        <v>0</v>
      </c>
      <c r="CA289" s="70">
        <v>0</v>
      </c>
      <c r="CB289" s="70">
        <v>0</v>
      </c>
      <c r="CC289" s="70">
        <v>0</v>
      </c>
      <c r="CD289" s="70">
        <v>0</v>
      </c>
    </row>
    <row r="290" spans="1:82">
      <c r="A290" s="70" t="s">
        <v>1965</v>
      </c>
      <c r="B290" s="70">
        <v>43</v>
      </c>
      <c r="C290" s="70">
        <v>9</v>
      </c>
      <c r="D290" s="70">
        <v>3</v>
      </c>
      <c r="E290" s="70">
        <v>2012</v>
      </c>
      <c r="F290" s="70" t="s">
        <v>179</v>
      </c>
      <c r="G290" s="70" t="s">
        <v>1956</v>
      </c>
      <c r="H290" s="70" t="s">
        <v>1957</v>
      </c>
      <c r="I290" s="148"/>
      <c r="J290" s="71">
        <v>1085.9262548548761</v>
      </c>
      <c r="K290" s="71">
        <v>3.8779472197544429</v>
      </c>
      <c r="L290" s="71">
        <v>16.854453900905622</v>
      </c>
      <c r="M290" s="71">
        <v>44.696757135302732</v>
      </c>
      <c r="N290" s="71">
        <v>53.829325643446069</v>
      </c>
      <c r="O290" s="71">
        <v>35.958279990081287</v>
      </c>
      <c r="P290" s="71">
        <v>38.718041435810463</v>
      </c>
      <c r="Q290" s="71">
        <v>2.3901577852081402</v>
      </c>
      <c r="R290" s="71">
        <v>5.4837587215529577</v>
      </c>
      <c r="S290" s="71">
        <v>2.7858768534</v>
      </c>
      <c r="T290" s="72"/>
      <c r="U290" s="71">
        <v>18683788</v>
      </c>
      <c r="V290" s="71">
        <v>927</v>
      </c>
      <c r="W290" s="71">
        <v>374</v>
      </c>
      <c r="X290" s="71">
        <v>8073</v>
      </c>
      <c r="Y290" s="71">
        <v>13384</v>
      </c>
      <c r="Z290" s="71">
        <v>18807</v>
      </c>
      <c r="AA290" s="71">
        <v>7780</v>
      </c>
      <c r="AB290" s="71">
        <v>31348</v>
      </c>
      <c r="AC290" s="71">
        <v>931275</v>
      </c>
      <c r="AD290" s="71">
        <v>2.7858768534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31.038</v>
      </c>
      <c r="BK290" s="71">
        <v>0</v>
      </c>
      <c r="BL290" s="71">
        <v>0</v>
      </c>
      <c r="BM290" s="71">
        <v>0</v>
      </c>
      <c r="BN290" s="72"/>
      <c r="BO290" s="71">
        <v>0</v>
      </c>
      <c r="BP290" s="71">
        <v>0</v>
      </c>
      <c r="BQ290" s="71">
        <v>3</v>
      </c>
      <c r="BR290" s="71">
        <v>0</v>
      </c>
      <c r="BS290" s="71">
        <v>0</v>
      </c>
      <c r="BT290" s="71">
        <v>0</v>
      </c>
      <c r="BU290"/>
      <c r="BV290" s="70">
        <v>31.038</v>
      </c>
      <c r="BW290" s="70">
        <v>0</v>
      </c>
      <c r="BX290" s="70">
        <v>0</v>
      </c>
      <c r="BY290" s="70">
        <v>0</v>
      </c>
      <c r="BZ290" s="70">
        <v>0</v>
      </c>
      <c r="CA290" s="70">
        <v>0</v>
      </c>
      <c r="CB290" s="70">
        <v>0</v>
      </c>
      <c r="CC290" s="70">
        <v>0</v>
      </c>
      <c r="CD290" s="70">
        <v>0</v>
      </c>
    </row>
    <row r="291" spans="1:82">
      <c r="A291" s="70" t="s">
        <v>1966</v>
      </c>
      <c r="B291" s="70">
        <v>44</v>
      </c>
      <c r="C291" s="70">
        <v>10</v>
      </c>
      <c r="D291" s="70">
        <v>3</v>
      </c>
      <c r="E291" s="70">
        <v>2013</v>
      </c>
      <c r="F291" s="70" t="s">
        <v>180</v>
      </c>
      <c r="G291" s="70" t="s">
        <v>1956</v>
      </c>
      <c r="H291" s="70" t="s">
        <v>1957</v>
      </c>
      <c r="I291" s="148"/>
      <c r="J291" s="71">
        <v>813.95817597770474</v>
      </c>
      <c r="K291" s="71">
        <v>2.772014263469738</v>
      </c>
      <c r="L291" s="71">
        <v>15.656575483037759</v>
      </c>
      <c r="M291" s="71">
        <v>43.477974678933272</v>
      </c>
      <c r="N291" s="71">
        <v>56.19648023533729</v>
      </c>
      <c r="O291" s="71">
        <v>34.447050163078138</v>
      </c>
      <c r="P291" s="71">
        <v>38.384376360414251</v>
      </c>
      <c r="Q291" s="71">
        <v>2.3975375783752502</v>
      </c>
      <c r="R291" s="71">
        <v>5.5136817381807601</v>
      </c>
      <c r="S291" s="71">
        <v>2.6846651177499998</v>
      </c>
      <c r="T291" s="72"/>
      <c r="U291" s="71">
        <v>14036427</v>
      </c>
      <c r="V291" s="71">
        <v>927</v>
      </c>
      <c r="W291" s="71">
        <v>374</v>
      </c>
      <c r="X291" s="71">
        <v>8073</v>
      </c>
      <c r="Y291" s="71">
        <v>13369</v>
      </c>
      <c r="Z291" s="71">
        <v>18821</v>
      </c>
      <c r="AA291" s="71">
        <v>7684</v>
      </c>
      <c r="AB291" s="71">
        <v>30994</v>
      </c>
      <c r="AC291" s="71">
        <v>914013</v>
      </c>
      <c r="AD291" s="71">
        <v>2.6846651177499998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31.605</v>
      </c>
      <c r="BK291" s="71">
        <v>0</v>
      </c>
      <c r="BL291" s="71">
        <v>0</v>
      </c>
      <c r="BM291" s="71">
        <v>0</v>
      </c>
      <c r="BN291" s="72"/>
      <c r="BO291" s="71">
        <v>0</v>
      </c>
      <c r="BP291" s="71">
        <v>0</v>
      </c>
      <c r="BQ291" s="71">
        <v>3</v>
      </c>
      <c r="BR291" s="71">
        <v>0</v>
      </c>
      <c r="BS291" s="71">
        <v>0</v>
      </c>
      <c r="BT291" s="71">
        <v>0</v>
      </c>
      <c r="BU291"/>
      <c r="BV291" s="70">
        <v>31.605</v>
      </c>
      <c r="BW291" s="70">
        <v>0</v>
      </c>
      <c r="BX291" s="70">
        <v>0</v>
      </c>
      <c r="BY291" s="70">
        <v>0</v>
      </c>
      <c r="BZ291" s="70">
        <v>0</v>
      </c>
      <c r="CA291" s="70">
        <v>0</v>
      </c>
      <c r="CB291" s="70">
        <v>0</v>
      </c>
      <c r="CC291" s="70">
        <v>0</v>
      </c>
      <c r="CD291" s="70">
        <v>0</v>
      </c>
    </row>
    <row r="292" spans="1:82">
      <c r="A292" s="70" t="s">
        <v>1967</v>
      </c>
      <c r="B292" s="70">
        <v>45</v>
      </c>
      <c r="C292" s="70">
        <v>11</v>
      </c>
      <c r="D292" s="70">
        <v>3</v>
      </c>
      <c r="E292" s="70">
        <v>2014</v>
      </c>
      <c r="F292" s="70" t="s">
        <v>181</v>
      </c>
      <c r="G292" s="1064" t="s">
        <v>1956</v>
      </c>
      <c r="H292" s="70" t="s">
        <v>1957</v>
      </c>
      <c r="I292" s="148"/>
      <c r="J292" s="71">
        <v>660.71282684756795</v>
      </c>
      <c r="K292" s="71">
        <v>3.142828496558236</v>
      </c>
      <c r="L292" s="71">
        <v>14.568654063445811</v>
      </c>
      <c r="M292" s="71">
        <v>40.516261616680282</v>
      </c>
      <c r="N292" s="71">
        <v>50.27838491169549</v>
      </c>
      <c r="O292" s="71">
        <v>32.944408447284374</v>
      </c>
      <c r="P292" s="71">
        <v>37.906013063414512</v>
      </c>
      <c r="Q292" s="71">
        <v>2.2571741841872002</v>
      </c>
      <c r="R292" s="71">
        <v>5.5580071030497544</v>
      </c>
      <c r="S292" s="71">
        <v>4.1143048999999996</v>
      </c>
      <c r="T292" s="72"/>
      <c r="U292" s="71">
        <v>12394294</v>
      </c>
      <c r="V292" s="71">
        <v>799</v>
      </c>
      <c r="W292" s="71">
        <v>353</v>
      </c>
      <c r="X292" s="71">
        <v>7745</v>
      </c>
      <c r="Y292" s="71">
        <v>13266</v>
      </c>
      <c r="Z292" s="71">
        <v>18958</v>
      </c>
      <c r="AA292" s="71">
        <v>7549</v>
      </c>
      <c r="AB292" s="71">
        <v>30413</v>
      </c>
      <c r="AC292" s="71">
        <v>924258</v>
      </c>
      <c r="AD292" s="71">
        <v>4.1143048999999996</v>
      </c>
      <c r="AE292" s="72"/>
      <c r="AF292" s="71"/>
      <c r="AG292" s="71"/>
      <c r="AH292" s="71"/>
      <c r="AI292" s="71"/>
      <c r="AJ292" s="71"/>
      <c r="AK292" s="71"/>
      <c r="AL292" s="71"/>
      <c r="AM292" s="71"/>
      <c r="AN292" s="71"/>
      <c r="AO292" s="71"/>
      <c r="AP292" s="71"/>
      <c r="AQ292" s="72"/>
      <c r="AR292" s="71">
        <v>897</v>
      </c>
      <c r="AS292" s="71">
        <v>425</v>
      </c>
      <c r="AT292" s="71">
        <v>0</v>
      </c>
      <c r="AU292" s="71">
        <v>0</v>
      </c>
      <c r="AV292" s="71">
        <v>0</v>
      </c>
      <c r="AW292" s="71">
        <v>0</v>
      </c>
      <c r="AX292" s="71"/>
      <c r="AY292" s="72"/>
      <c r="AZ292" s="71">
        <v>4178.4279999999999</v>
      </c>
      <c r="BA292" s="71">
        <v>30437.4</v>
      </c>
      <c r="BB292" s="71">
        <v>0</v>
      </c>
      <c r="BC292" s="71">
        <v>0</v>
      </c>
      <c r="BD292" s="71">
        <v>0</v>
      </c>
      <c r="BE292" s="71">
        <v>0</v>
      </c>
      <c r="BF292" s="71"/>
      <c r="BG292" s="72"/>
      <c r="BH292" s="71">
        <v>0</v>
      </c>
      <c r="BI292" s="71">
        <v>0</v>
      </c>
      <c r="BJ292" s="71">
        <v>29.481999999999999</v>
      </c>
      <c r="BK292" s="71">
        <v>0</v>
      </c>
      <c r="BL292" s="71">
        <v>0</v>
      </c>
      <c r="BM292" s="71">
        <v>0</v>
      </c>
      <c r="BN292" s="72"/>
      <c r="BO292" s="71">
        <v>0</v>
      </c>
      <c r="BP292" s="71">
        <v>0</v>
      </c>
      <c r="BQ292" s="71">
        <v>3</v>
      </c>
      <c r="BR292" s="71">
        <v>0</v>
      </c>
      <c r="BS292" s="71">
        <v>0</v>
      </c>
      <c r="BT292" s="71">
        <v>0</v>
      </c>
      <c r="BU292"/>
      <c r="BV292" s="70">
        <v>29.481999999999999</v>
      </c>
      <c r="BW292" s="70">
        <v>0</v>
      </c>
      <c r="BX292" s="70">
        <v>0</v>
      </c>
      <c r="BY292" s="70">
        <v>0</v>
      </c>
      <c r="BZ292" s="70">
        <v>0</v>
      </c>
      <c r="CA292" s="70">
        <v>0</v>
      </c>
      <c r="CB292" s="70">
        <v>0</v>
      </c>
      <c r="CC292" s="70">
        <v>0</v>
      </c>
      <c r="CD292" s="70">
        <v>0</v>
      </c>
    </row>
    <row r="293" spans="1:82">
      <c r="A293" s="70" t="s">
        <v>1968</v>
      </c>
      <c r="B293" s="70">
        <v>46</v>
      </c>
      <c r="C293" s="70">
        <v>12</v>
      </c>
      <c r="D293" s="70">
        <v>3</v>
      </c>
      <c r="E293" s="70">
        <v>2015</v>
      </c>
      <c r="F293" s="70" t="s">
        <v>182</v>
      </c>
      <c r="G293" s="1064" t="s">
        <v>1956</v>
      </c>
      <c r="H293" s="70" t="s">
        <v>1957</v>
      </c>
      <c r="I293" s="148"/>
      <c r="J293" s="71">
        <v>811.86913768973375</v>
      </c>
      <c r="K293" s="71">
        <v>3.357653389228354</v>
      </c>
      <c r="L293" s="71">
        <v>16.035611049980918</v>
      </c>
      <c r="M293" s="71">
        <v>44.156415561721261</v>
      </c>
      <c r="N293" s="71">
        <v>43.7024303627907</v>
      </c>
      <c r="O293" s="71">
        <v>32.577019448508928</v>
      </c>
      <c r="P293" s="71">
        <v>37.04648360106507</v>
      </c>
      <c r="Q293" s="71">
        <v>2.16400130178554</v>
      </c>
      <c r="R293" s="71">
        <v>5.3927463741350348</v>
      </c>
      <c r="S293" s="71">
        <v>3.7659661138749998</v>
      </c>
      <c r="T293" s="72"/>
      <c r="U293" s="71">
        <v>15366326</v>
      </c>
      <c r="V293" s="71">
        <v>799</v>
      </c>
      <c r="W293" s="71">
        <v>353</v>
      </c>
      <c r="X293" s="71">
        <v>7745</v>
      </c>
      <c r="Y293" s="71">
        <v>13208</v>
      </c>
      <c r="Z293" s="71">
        <v>18927</v>
      </c>
      <c r="AA293" s="71">
        <v>7372</v>
      </c>
      <c r="AB293" s="71">
        <v>29785</v>
      </c>
      <c r="AC293" s="71">
        <v>921802</v>
      </c>
      <c r="AD293" s="71">
        <v>3.7659661138749998</v>
      </c>
      <c r="AE293" s="72"/>
      <c r="AF293" s="71">
        <v>231415199.0428476</v>
      </c>
      <c r="AG293" s="71">
        <v>3251722.0328096189</v>
      </c>
      <c r="AH293" s="71">
        <v>2941412.594266288</v>
      </c>
      <c r="AI293" s="71">
        <v>51253032.290563017</v>
      </c>
      <c r="AJ293" s="71">
        <v>70445298.641858369</v>
      </c>
      <c r="AK293" s="71">
        <v>0</v>
      </c>
      <c r="AL293" s="71">
        <v>0</v>
      </c>
      <c r="AM293" s="71">
        <v>4081909.30662421</v>
      </c>
      <c r="AN293" s="71">
        <v>0</v>
      </c>
      <c r="AO293" s="71">
        <v>0</v>
      </c>
      <c r="AP293" s="71">
        <v>363388573.9089691</v>
      </c>
      <c r="AQ293" s="72"/>
      <c r="AR293" s="71">
        <v>946</v>
      </c>
      <c r="AS293" s="71">
        <v>538</v>
      </c>
      <c r="AT293" s="71">
        <v>1</v>
      </c>
      <c r="AU293" s="71">
        <v>0</v>
      </c>
      <c r="AV293" s="71">
        <v>0</v>
      </c>
      <c r="AW293" s="71">
        <v>0</v>
      </c>
      <c r="AX293" s="71"/>
      <c r="AY293" s="72"/>
      <c r="AZ293" s="71">
        <v>4484.1180000000004</v>
      </c>
      <c r="BA293" s="71">
        <v>39539</v>
      </c>
      <c r="BB293" s="71">
        <v>6.4</v>
      </c>
      <c r="BC293" s="71">
        <v>0</v>
      </c>
      <c r="BD293" s="71">
        <v>0</v>
      </c>
      <c r="BE293" s="71">
        <v>0</v>
      </c>
      <c r="BF293" s="71"/>
      <c r="BG293" s="72"/>
      <c r="BH293" s="71">
        <v>0</v>
      </c>
      <c r="BI293" s="71">
        <v>0</v>
      </c>
      <c r="BJ293" s="71">
        <v>29.28</v>
      </c>
      <c r="BK293" s="71">
        <v>0</v>
      </c>
      <c r="BL293" s="71">
        <v>0</v>
      </c>
      <c r="BM293" s="71">
        <v>0</v>
      </c>
      <c r="BN293" s="72"/>
      <c r="BO293" s="71">
        <v>0</v>
      </c>
      <c r="BP293" s="71">
        <v>0</v>
      </c>
      <c r="BQ293" s="71">
        <v>3</v>
      </c>
      <c r="BR293" s="71">
        <v>0</v>
      </c>
      <c r="BS293" s="71">
        <v>0</v>
      </c>
      <c r="BT293" s="71">
        <v>0</v>
      </c>
      <c r="BU293"/>
      <c r="BV293" s="70">
        <v>29.28</v>
      </c>
      <c r="BW293" s="70">
        <v>0</v>
      </c>
      <c r="BX293" s="70">
        <v>0</v>
      </c>
      <c r="BY293" s="70">
        <v>0</v>
      </c>
      <c r="BZ293" s="70">
        <v>0</v>
      </c>
      <c r="CA293" s="70">
        <v>0</v>
      </c>
      <c r="CB293" s="70">
        <v>0</v>
      </c>
      <c r="CC293" s="70">
        <v>0</v>
      </c>
      <c r="CD293" s="70">
        <v>0</v>
      </c>
    </row>
    <row r="294" spans="1:82">
      <c r="A294" s="70" t="s">
        <v>1969</v>
      </c>
      <c r="B294" s="70">
        <v>47</v>
      </c>
      <c r="C294" s="70">
        <v>13</v>
      </c>
      <c r="D294" s="70">
        <v>3</v>
      </c>
      <c r="E294" s="70">
        <v>2016</v>
      </c>
      <c r="F294" s="70" t="s">
        <v>155</v>
      </c>
      <c r="G294" s="70" t="s">
        <v>1956</v>
      </c>
      <c r="H294" s="70" t="s">
        <v>1957</v>
      </c>
      <c r="I294" s="148"/>
      <c r="J294" s="71">
        <v>789.58332480646914</v>
      </c>
      <c r="K294" s="71">
        <v>3.1897534428497671</v>
      </c>
      <c r="L294" s="71">
        <v>16.80610577662236</v>
      </c>
      <c r="M294" s="71">
        <v>30.118095090070526</v>
      </c>
      <c r="N294" s="71">
        <v>42.015522460938662</v>
      </c>
      <c r="O294" s="71">
        <v>32.155916651545255</v>
      </c>
      <c r="P294" s="71">
        <v>35.570703279258517</v>
      </c>
      <c r="Q294" s="71">
        <v>2.0716373768788072</v>
      </c>
      <c r="R294" s="71">
        <v>5.1438284326611887</v>
      </c>
      <c r="S294" s="71">
        <v>2.7184652110000007</v>
      </c>
      <c r="T294" s="72"/>
      <c r="U294" s="71">
        <v>13607046</v>
      </c>
      <c r="V294" s="71">
        <v>799</v>
      </c>
      <c r="W294" s="71">
        <v>353</v>
      </c>
      <c r="X294" s="71">
        <v>7745</v>
      </c>
      <c r="Y294" s="71">
        <v>13226</v>
      </c>
      <c r="Z294" s="71">
        <v>18912</v>
      </c>
      <c r="AA294" s="71">
        <v>7321</v>
      </c>
      <c r="AB294" s="71">
        <v>29330</v>
      </c>
      <c r="AC294" s="71">
        <v>878515.26312598679</v>
      </c>
      <c r="AD294" s="71">
        <v>2.7184652110000012</v>
      </c>
      <c r="AE294" s="72"/>
      <c r="AF294" s="71">
        <v>236666997.73597059</v>
      </c>
      <c r="AG294" s="71">
        <v>3232823.8915104428</v>
      </c>
      <c r="AH294" s="71">
        <v>2629692.2964150868</v>
      </c>
      <c r="AI294" s="71">
        <v>46598744.420340247</v>
      </c>
      <c r="AJ294" s="71">
        <v>68159075.926796943</v>
      </c>
      <c r="AK294" s="71">
        <v>0</v>
      </c>
      <c r="AL294" s="71">
        <v>0</v>
      </c>
      <c r="AM294" s="71">
        <v>4022676.2639248939</v>
      </c>
      <c r="AN294" s="71">
        <v>0</v>
      </c>
      <c r="AO294" s="71">
        <v>0</v>
      </c>
      <c r="AP294" s="71">
        <v>361310010.53495818</v>
      </c>
      <c r="AQ294" s="72"/>
      <c r="AR294" s="71">
        <v>982</v>
      </c>
      <c r="AS294" s="71">
        <v>609</v>
      </c>
      <c r="AT294" s="71">
        <v>2</v>
      </c>
      <c r="AU294" s="71">
        <v>0</v>
      </c>
      <c r="AV294" s="71">
        <v>0</v>
      </c>
      <c r="AW294" s="71">
        <v>0</v>
      </c>
      <c r="AX294" s="71"/>
      <c r="AY294" s="72"/>
      <c r="AZ294" s="71">
        <v>4697.4380000000001</v>
      </c>
      <c r="BA294" s="71">
        <v>42530.3</v>
      </c>
      <c r="BB294" s="71">
        <v>12.8</v>
      </c>
      <c r="BC294" s="71">
        <v>0</v>
      </c>
      <c r="BD294" s="71">
        <v>0</v>
      </c>
      <c r="BE294" s="71">
        <v>0</v>
      </c>
      <c r="BF294" s="71"/>
      <c r="BG294" s="72"/>
      <c r="BH294" s="71">
        <v>0</v>
      </c>
      <c r="BI294" s="71">
        <v>0</v>
      </c>
      <c r="BJ294" s="71">
        <v>21.123999999999999</v>
      </c>
      <c r="BK294" s="71">
        <v>0</v>
      </c>
      <c r="BL294" s="71">
        <v>0</v>
      </c>
      <c r="BM294" s="71">
        <v>0</v>
      </c>
      <c r="BN294" s="72"/>
      <c r="BO294" s="71">
        <v>0</v>
      </c>
      <c r="BP294" s="71">
        <v>0</v>
      </c>
      <c r="BQ294" s="71">
        <v>3</v>
      </c>
      <c r="BR294" s="71">
        <v>0</v>
      </c>
      <c r="BS294" s="71">
        <v>0</v>
      </c>
      <c r="BT294" s="71">
        <v>0</v>
      </c>
      <c r="BU294"/>
      <c r="BV294" s="70">
        <v>21.123999999999999</v>
      </c>
      <c r="BW294" s="70">
        <v>0</v>
      </c>
      <c r="BX294" s="70">
        <v>0</v>
      </c>
      <c r="BY294" s="70">
        <v>0</v>
      </c>
      <c r="BZ294" s="70">
        <v>0</v>
      </c>
      <c r="CA294" s="70">
        <v>0</v>
      </c>
      <c r="CB294" s="70">
        <v>0</v>
      </c>
      <c r="CC294" s="70">
        <v>0</v>
      </c>
      <c r="CD294" s="70">
        <v>0</v>
      </c>
    </row>
    <row r="295" spans="1:82">
      <c r="A295" s="70" t="s">
        <v>1970</v>
      </c>
      <c r="B295" s="70">
        <v>48</v>
      </c>
      <c r="C295" s="70">
        <v>14</v>
      </c>
      <c r="D295" s="70">
        <v>3</v>
      </c>
      <c r="E295" s="70">
        <v>2017</v>
      </c>
      <c r="F295" s="70" t="s">
        <v>156</v>
      </c>
      <c r="G295" s="70" t="s">
        <v>1956</v>
      </c>
      <c r="H295" s="70" t="s">
        <v>1957</v>
      </c>
      <c r="I295" s="148"/>
      <c r="J295" s="71">
        <v>743.27863475352672</v>
      </c>
      <c r="K295" s="71">
        <v>3.172021046564407</v>
      </c>
      <c r="L295" s="71">
        <v>15.180724798924951</v>
      </c>
      <c r="M295" s="71">
        <v>29.181600971716321</v>
      </c>
      <c r="N295" s="71">
        <v>41.085005175024975</v>
      </c>
      <c r="O295" s="71">
        <v>31.803481051271088</v>
      </c>
      <c r="P295" s="71">
        <v>34.988107744569476</v>
      </c>
      <c r="Q295" s="71">
        <v>1.96274762659011</v>
      </c>
      <c r="R295" s="71">
        <v>5.3699588351217837</v>
      </c>
      <c r="S295" s="71">
        <v>3.8160290073500001</v>
      </c>
      <c r="T295" s="72"/>
      <c r="U295" s="71">
        <v>14538792</v>
      </c>
      <c r="V295" s="71">
        <v>799</v>
      </c>
      <c r="W295" s="71">
        <v>353</v>
      </c>
      <c r="X295" s="71">
        <v>7745</v>
      </c>
      <c r="Y295" s="71">
        <v>13189</v>
      </c>
      <c r="Z295" s="71">
        <v>19015</v>
      </c>
      <c r="AA295" s="71">
        <v>7247</v>
      </c>
      <c r="AB295" s="71">
        <v>28736</v>
      </c>
      <c r="AC295" s="71">
        <v>935333.99999999977</v>
      </c>
      <c r="AD295" s="71">
        <v>3.8160290073500001</v>
      </c>
      <c r="AE295" s="72"/>
      <c r="AF295" s="71">
        <v>221836779.30638221</v>
      </c>
      <c r="AG295" s="71">
        <v>2879823.9993071659</v>
      </c>
      <c r="AH295" s="71">
        <v>3033039.6267862581</v>
      </c>
      <c r="AI295" s="71">
        <v>47880447.022681363</v>
      </c>
      <c r="AJ295" s="71">
        <v>74670621.783327088</v>
      </c>
      <c r="AK295" s="71">
        <v>0</v>
      </c>
      <c r="AL295" s="71">
        <v>0</v>
      </c>
      <c r="AM295" s="71">
        <v>3947374.72619313</v>
      </c>
      <c r="AN295" s="71">
        <v>0</v>
      </c>
      <c r="AO295" s="71">
        <v>0</v>
      </c>
      <c r="AP295" s="71">
        <v>354248086.46467721</v>
      </c>
      <c r="AQ295" s="72"/>
      <c r="AR295" s="71">
        <v>1014</v>
      </c>
      <c r="AS295" s="71">
        <v>642</v>
      </c>
      <c r="AT295" s="71">
        <v>2</v>
      </c>
      <c r="AU295" s="71">
        <v>0</v>
      </c>
      <c r="AV295" s="71">
        <v>0</v>
      </c>
      <c r="AW295" s="71">
        <v>0</v>
      </c>
      <c r="AX295" s="71"/>
      <c r="AY295" s="72"/>
      <c r="AZ295" s="71">
        <v>4893.9380000000001</v>
      </c>
      <c r="BA295" s="71">
        <v>43850.799999999988</v>
      </c>
      <c r="BB295" s="71">
        <v>12.8</v>
      </c>
      <c r="BC295" s="71">
        <v>0</v>
      </c>
      <c r="BD295" s="71">
        <v>0</v>
      </c>
      <c r="BE295" s="71">
        <v>0</v>
      </c>
      <c r="BF295" s="71"/>
      <c r="BG295" s="72"/>
      <c r="BH295" s="71">
        <v>0</v>
      </c>
      <c r="BI295" s="71">
        <v>0</v>
      </c>
      <c r="BJ295" s="71">
        <v>21.72</v>
      </c>
      <c r="BK295" s="71">
        <v>0</v>
      </c>
      <c r="BL295" s="71">
        <v>0</v>
      </c>
      <c r="BM295" s="71">
        <v>0</v>
      </c>
      <c r="BN295" s="72"/>
      <c r="BO295" s="71">
        <v>0</v>
      </c>
      <c r="BP295" s="71">
        <v>0</v>
      </c>
      <c r="BQ295" s="71">
        <v>3</v>
      </c>
      <c r="BR295" s="71">
        <v>0</v>
      </c>
      <c r="BS295" s="71">
        <v>0</v>
      </c>
      <c r="BT295" s="71">
        <v>0</v>
      </c>
      <c r="BU295"/>
      <c r="BV295" s="70">
        <v>21.72</v>
      </c>
      <c r="BW295" s="70">
        <v>0</v>
      </c>
      <c r="BX295" s="70">
        <v>0</v>
      </c>
      <c r="BY295" s="70">
        <v>0</v>
      </c>
      <c r="BZ295" s="70">
        <v>0</v>
      </c>
      <c r="CA295" s="70">
        <v>0</v>
      </c>
      <c r="CB295" s="70">
        <v>0</v>
      </c>
      <c r="CC295" s="70">
        <v>0</v>
      </c>
      <c r="CD295" s="70">
        <v>0</v>
      </c>
    </row>
    <row r="296" spans="1:82">
      <c r="A296" s="70" t="s">
        <v>1971</v>
      </c>
      <c r="B296" s="70">
        <v>49</v>
      </c>
      <c r="C296" s="70">
        <v>15</v>
      </c>
      <c r="D296" s="70">
        <v>3</v>
      </c>
      <c r="E296" s="70">
        <v>2018</v>
      </c>
      <c r="F296" s="70" t="s">
        <v>183</v>
      </c>
      <c r="G296" s="70" t="s">
        <v>1956</v>
      </c>
      <c r="H296" s="70" t="s">
        <v>1957</v>
      </c>
      <c r="I296" s="148"/>
      <c r="J296" s="71">
        <v>625.65938532381642</v>
      </c>
      <c r="K296" s="71">
        <v>2.8523342879499878</v>
      </c>
      <c r="L296" s="71">
        <v>13.5041128182443</v>
      </c>
      <c r="M296" s="71">
        <v>26.571790839587372</v>
      </c>
      <c r="N296" s="71">
        <v>29.37606378828438</v>
      </c>
      <c r="O296" s="71">
        <v>31.204321928132924</v>
      </c>
      <c r="P296" s="71">
        <v>34.252657116770749</v>
      </c>
      <c r="Q296" s="71">
        <v>1.7858183613204901</v>
      </c>
      <c r="R296" s="71">
        <v>5.2973907622523972</v>
      </c>
      <c r="S296" s="71">
        <v>3.5575596223999995</v>
      </c>
      <c r="T296" s="72"/>
      <c r="U296" s="71">
        <v>13738866</v>
      </c>
      <c r="V296" s="71">
        <v>799</v>
      </c>
      <c r="W296" s="71">
        <v>353</v>
      </c>
      <c r="X296" s="71">
        <v>7745</v>
      </c>
      <c r="Y296" s="71">
        <v>13115</v>
      </c>
      <c r="Z296" s="71">
        <v>19014</v>
      </c>
      <c r="AA296" s="71">
        <v>7166</v>
      </c>
      <c r="AB296" s="71">
        <v>28176</v>
      </c>
      <c r="AC296" s="71">
        <v>919078</v>
      </c>
      <c r="AD296" s="71">
        <v>3.557559622399999</v>
      </c>
      <c r="AE296" s="72"/>
      <c r="AF296" s="71">
        <v>195090440.63304839</v>
      </c>
      <c r="AG296" s="71">
        <v>3101157.8371410961</v>
      </c>
      <c r="AH296" s="71">
        <v>2754620.3383908472</v>
      </c>
      <c r="AI296" s="71">
        <v>45994100.632709019</v>
      </c>
      <c r="AJ296" s="71">
        <v>69102070.389650017</v>
      </c>
      <c r="AK296" s="71">
        <v>0</v>
      </c>
      <c r="AL296" s="71">
        <v>0</v>
      </c>
      <c r="AM296" s="71">
        <v>3878457.695411419</v>
      </c>
      <c r="AN296" s="71">
        <v>0</v>
      </c>
      <c r="AO296" s="71">
        <v>0</v>
      </c>
      <c r="AP296" s="71">
        <v>319920847.52635086</v>
      </c>
      <c r="AQ296" s="72"/>
      <c r="AR296" s="71">
        <v>1048</v>
      </c>
      <c r="AS296" s="71">
        <v>694</v>
      </c>
      <c r="AT296" s="71">
        <v>4</v>
      </c>
      <c r="AU296" s="71">
        <v>0</v>
      </c>
      <c r="AV296" s="71">
        <v>0</v>
      </c>
      <c r="AW296" s="71">
        <v>0</v>
      </c>
      <c r="AX296" s="71"/>
      <c r="AY296" s="72"/>
      <c r="AZ296" s="71">
        <v>5111.9580000000042</v>
      </c>
      <c r="BA296" s="71">
        <v>47861.2</v>
      </c>
      <c r="BB296" s="71">
        <v>48</v>
      </c>
      <c r="BC296" s="71">
        <v>0</v>
      </c>
      <c r="BD296" s="71">
        <v>0</v>
      </c>
      <c r="BE296" s="71">
        <v>0</v>
      </c>
      <c r="BF296" s="71"/>
      <c r="BG296" s="72"/>
      <c r="BH296" s="71">
        <v>0</v>
      </c>
      <c r="BI296" s="71">
        <v>0</v>
      </c>
      <c r="BJ296" s="71">
        <v>22.951000000000001</v>
      </c>
      <c r="BK296" s="71">
        <v>0</v>
      </c>
      <c r="BL296" s="71">
        <v>0</v>
      </c>
      <c r="BM296" s="71">
        <v>0</v>
      </c>
      <c r="BN296" s="72"/>
      <c r="BO296" s="71">
        <v>0</v>
      </c>
      <c r="BP296" s="71">
        <v>0</v>
      </c>
      <c r="BQ296" s="71">
        <v>3</v>
      </c>
      <c r="BR296" s="71">
        <v>0</v>
      </c>
      <c r="BS296" s="71">
        <v>0</v>
      </c>
      <c r="BT296" s="71">
        <v>0</v>
      </c>
      <c r="BU296"/>
      <c r="BV296" s="70">
        <v>22.951000000000001</v>
      </c>
      <c r="BW296" s="70">
        <v>0</v>
      </c>
      <c r="BX296" s="70">
        <v>0</v>
      </c>
      <c r="BY296" s="70">
        <v>0</v>
      </c>
      <c r="BZ296" s="70">
        <v>0</v>
      </c>
      <c r="CA296" s="70">
        <v>0</v>
      </c>
      <c r="CB296" s="70">
        <v>0</v>
      </c>
      <c r="CC296" s="70">
        <v>0</v>
      </c>
      <c r="CD296" s="70">
        <v>0</v>
      </c>
    </row>
    <row r="297" spans="1:82">
      <c r="A297" s="70" t="s">
        <v>1972</v>
      </c>
      <c r="B297" s="70">
        <v>50</v>
      </c>
      <c r="C297" s="70">
        <v>16</v>
      </c>
      <c r="D297" s="70">
        <v>3</v>
      </c>
      <c r="E297" s="70">
        <v>2019</v>
      </c>
      <c r="F297" s="70" t="s">
        <v>158</v>
      </c>
      <c r="G297" s="70" t="s">
        <v>1956</v>
      </c>
      <c r="H297" s="70" t="s">
        <v>1957</v>
      </c>
      <c r="I297" s="148"/>
      <c r="J297" s="71">
        <v>633.74320815192266</v>
      </c>
      <c r="K297" s="71">
        <v>2.8938788321962856</v>
      </c>
      <c r="L297" s="71">
        <v>13.748350767075355</v>
      </c>
      <c r="M297" s="71">
        <v>30.307895055824222</v>
      </c>
      <c r="N297" s="71">
        <v>32.882247126696086</v>
      </c>
      <c r="O297" s="71">
        <v>29.999983336150105</v>
      </c>
      <c r="P297" s="71">
        <v>33.63929034709507</v>
      </c>
      <c r="Q297" s="71">
        <v>1.7082622974163</v>
      </c>
      <c r="R297" s="71">
        <v>4.9015237750268845</v>
      </c>
      <c r="S297" s="71">
        <v>3.3108994977199995</v>
      </c>
      <c r="T297" s="72"/>
      <c r="U297" s="71">
        <v>13294083</v>
      </c>
      <c r="V297" s="71">
        <v>799</v>
      </c>
      <c r="W297" s="71">
        <v>353</v>
      </c>
      <c r="X297" s="71">
        <v>7745</v>
      </c>
      <c r="Y297" s="71">
        <v>13129</v>
      </c>
      <c r="Z297" s="71">
        <v>18782</v>
      </c>
      <c r="AA297" s="71">
        <v>6985</v>
      </c>
      <c r="AB297" s="71">
        <v>27682</v>
      </c>
      <c r="AC297" s="71">
        <v>864325</v>
      </c>
      <c r="AD297" s="71">
        <v>3.310899497719999</v>
      </c>
      <c r="AE297" s="72"/>
      <c r="AF297" s="71">
        <v>185417710.41951391</v>
      </c>
      <c r="AG297" s="71">
        <v>3074765.641618615</v>
      </c>
      <c r="AH297" s="71">
        <v>3065789.1662566452</v>
      </c>
      <c r="AI297" s="71">
        <v>47309342.549942717</v>
      </c>
      <c r="AJ297" s="71">
        <v>68109627.167262182</v>
      </c>
      <c r="AK297" s="71">
        <v>0</v>
      </c>
      <c r="AL297" s="71">
        <v>0</v>
      </c>
      <c r="AM297" s="71">
        <v>3770080.010015571</v>
      </c>
      <c r="AN297" s="71">
        <v>0</v>
      </c>
      <c r="AO297" s="71">
        <v>0</v>
      </c>
      <c r="AP297" s="71">
        <v>310747314.95460963</v>
      </c>
      <c r="AQ297" s="72"/>
      <c r="AR297" s="71">
        <v>1088</v>
      </c>
      <c r="AS297" s="71">
        <v>731</v>
      </c>
      <c r="AT297" s="71">
        <v>4</v>
      </c>
      <c r="AU297" s="71">
        <v>0</v>
      </c>
      <c r="AV297" s="71">
        <v>0</v>
      </c>
      <c r="AW297" s="71">
        <v>0</v>
      </c>
      <c r="AX297" s="71"/>
      <c r="AY297" s="72"/>
      <c r="AZ297" s="71">
        <v>5363.9180000000006</v>
      </c>
      <c r="BA297" s="71">
        <v>49502.2</v>
      </c>
      <c r="BB297" s="71">
        <v>48.3</v>
      </c>
      <c r="BC297" s="71">
        <v>0</v>
      </c>
      <c r="BD297" s="71">
        <v>0</v>
      </c>
      <c r="BE297" s="71">
        <v>0</v>
      </c>
      <c r="BF297" s="71"/>
      <c r="BG297" s="72"/>
      <c r="BH297" s="71">
        <v>0</v>
      </c>
      <c r="BI297" s="71">
        <v>0</v>
      </c>
      <c r="BJ297" s="71">
        <v>22.734000000000002</v>
      </c>
      <c r="BK297" s="71">
        <v>0</v>
      </c>
      <c r="BL297" s="71">
        <v>0</v>
      </c>
      <c r="BM297" s="71">
        <v>0</v>
      </c>
      <c r="BN297" s="72"/>
      <c r="BO297" s="71">
        <v>0</v>
      </c>
      <c r="BP297" s="71">
        <v>0</v>
      </c>
      <c r="BQ297" s="71">
        <v>3</v>
      </c>
      <c r="BR297" s="71">
        <v>0</v>
      </c>
      <c r="BS297" s="71">
        <v>0</v>
      </c>
      <c r="BT297" s="71">
        <v>0</v>
      </c>
      <c r="BU297"/>
      <c r="BV297" s="70">
        <v>22.734000000000002</v>
      </c>
      <c r="BW297" s="70">
        <v>0</v>
      </c>
      <c r="BX297" s="70">
        <v>0</v>
      </c>
      <c r="BY297" s="70">
        <v>0</v>
      </c>
      <c r="BZ297" s="70">
        <v>0</v>
      </c>
      <c r="CA297" s="70">
        <v>0</v>
      </c>
      <c r="CB297" s="70">
        <v>0</v>
      </c>
      <c r="CC297" s="70">
        <v>0</v>
      </c>
      <c r="CD297" s="70">
        <v>0</v>
      </c>
    </row>
    <row r="298" spans="1:82">
      <c r="A298" s="70" t="s">
        <v>1973</v>
      </c>
      <c r="B298" s="70">
        <v>51</v>
      </c>
      <c r="C298" s="70">
        <v>17</v>
      </c>
      <c r="D298" s="70">
        <v>3</v>
      </c>
      <c r="E298" s="70">
        <v>2020</v>
      </c>
      <c r="F298" s="70" t="s">
        <v>159</v>
      </c>
      <c r="G298" s="70" t="s">
        <v>1956</v>
      </c>
      <c r="H298" s="70" t="s">
        <v>1957</v>
      </c>
      <c r="I298" s="148"/>
      <c r="J298" s="71">
        <v>494.89660944433871</v>
      </c>
      <c r="K298" s="71">
        <v>2.4839711274213023</v>
      </c>
      <c r="L298" s="71">
        <v>23.665141282530325</v>
      </c>
      <c r="M298" s="71">
        <v>25.5730172209323</v>
      </c>
      <c r="N298" s="71">
        <v>30.502312154018853</v>
      </c>
      <c r="O298" s="71">
        <v>25.727250939209156</v>
      </c>
      <c r="P298" s="71">
        <v>31.327054400833973</v>
      </c>
      <c r="Q298" s="71">
        <v>1.60155012968486</v>
      </c>
      <c r="R298" s="71">
        <v>5.0799299690649056</v>
      </c>
      <c r="S298" s="71">
        <v>2.9940687667199999</v>
      </c>
      <c r="T298" s="72"/>
      <c r="U298" s="71">
        <v>9956771</v>
      </c>
      <c r="V298" s="71">
        <v>670</v>
      </c>
      <c r="W298" s="71">
        <v>571</v>
      </c>
      <c r="X298" s="71">
        <v>6979</v>
      </c>
      <c r="Y298" s="71">
        <v>13108</v>
      </c>
      <c r="Z298" s="71">
        <v>18384</v>
      </c>
      <c r="AA298" s="71">
        <v>6914</v>
      </c>
      <c r="AB298" s="71">
        <v>27163</v>
      </c>
      <c r="AC298" s="71">
        <v>900518</v>
      </c>
      <c r="AD298" s="71">
        <v>2.9940687667199999</v>
      </c>
      <c r="AE298" s="72"/>
      <c r="AF298" s="71">
        <v>157190061.86430019</v>
      </c>
      <c r="AG298" s="71">
        <v>2524185.7154032816</v>
      </c>
      <c r="AH298" s="71">
        <v>5843073.447777018</v>
      </c>
      <c r="AI298" s="71">
        <v>38145477.096954197</v>
      </c>
      <c r="AJ298" s="71">
        <v>65335042.275664508</v>
      </c>
      <c r="AK298" s="71"/>
      <c r="AL298" s="71"/>
      <c r="AM298" s="71">
        <v>3545073.2872243901</v>
      </c>
      <c r="AN298" s="71"/>
      <c r="AO298" s="71"/>
      <c r="AP298" s="71">
        <v>272582913.68732357</v>
      </c>
      <c r="AQ298" s="72"/>
      <c r="AR298" s="71">
        <v>1117</v>
      </c>
      <c r="AS298" s="71">
        <v>764</v>
      </c>
      <c r="AT298" s="71">
        <v>4</v>
      </c>
      <c r="AU298" s="71">
        <v>0</v>
      </c>
      <c r="AV298" s="71">
        <v>0</v>
      </c>
      <c r="AW298" s="71">
        <v>0</v>
      </c>
      <c r="AX298" s="71"/>
      <c r="AY298" s="72"/>
      <c r="AZ298" s="71">
        <v>5546.8080000000064</v>
      </c>
      <c r="BA298" s="71">
        <v>52863.699999999873</v>
      </c>
      <c r="BB298" s="71">
        <v>48.3</v>
      </c>
      <c r="BC298" s="71">
        <v>0</v>
      </c>
      <c r="BD298" s="71">
        <v>0</v>
      </c>
      <c r="BE298" s="71">
        <v>0</v>
      </c>
      <c r="BF298" s="71"/>
      <c r="BG298" s="72"/>
      <c r="BH298" s="71">
        <v>0</v>
      </c>
      <c r="BI298" s="71">
        <v>0</v>
      </c>
      <c r="BJ298" s="71">
        <v>31.01</v>
      </c>
      <c r="BK298" s="71">
        <v>0</v>
      </c>
      <c r="BL298" s="71">
        <v>0</v>
      </c>
      <c r="BM298" s="71">
        <v>0</v>
      </c>
      <c r="BN298" s="72"/>
      <c r="BO298" s="71">
        <v>0</v>
      </c>
      <c r="BP298" s="71">
        <v>0</v>
      </c>
      <c r="BQ298" s="71">
        <v>3</v>
      </c>
      <c r="BR298" s="71">
        <v>0</v>
      </c>
      <c r="BS298" s="71">
        <v>0</v>
      </c>
      <c r="BT298" s="71">
        <v>0</v>
      </c>
      <c r="BU298"/>
      <c r="BV298" s="70">
        <v>31.01</v>
      </c>
      <c r="BW298" s="70">
        <v>0</v>
      </c>
      <c r="BX298" s="70">
        <v>0</v>
      </c>
      <c r="BY298" s="70">
        <v>0</v>
      </c>
      <c r="BZ298" s="70">
        <v>0</v>
      </c>
      <c r="CA298" s="70">
        <v>0</v>
      </c>
      <c r="CB298" s="70">
        <v>0</v>
      </c>
      <c r="CC298" s="70">
        <v>0</v>
      </c>
      <c r="CD298" s="70">
        <v>0</v>
      </c>
    </row>
    <row r="299" spans="1:82">
      <c r="A299" s="70" t="s">
        <v>1974</v>
      </c>
      <c r="B299" s="70">
        <v>51</v>
      </c>
      <c r="C299" s="70">
        <v>18</v>
      </c>
      <c r="D299" s="70">
        <v>3</v>
      </c>
      <c r="E299" s="70">
        <v>2021</v>
      </c>
      <c r="F299" s="70" t="s">
        <v>160</v>
      </c>
      <c r="G299" s="70" t="s">
        <v>1956</v>
      </c>
      <c r="H299" s="70" t="s">
        <v>1957</v>
      </c>
      <c r="I299" s="148"/>
      <c r="J299" s="71">
        <v>513.72922240137757</v>
      </c>
      <c r="K299" s="71">
        <v>2.5656066732994045</v>
      </c>
      <c r="L299" s="71">
        <v>21.111839891380619</v>
      </c>
      <c r="M299" s="71">
        <v>24.653710482364325</v>
      </c>
      <c r="N299" s="71">
        <v>26.682908903585854</v>
      </c>
      <c r="O299" s="71">
        <v>24.895288016975165</v>
      </c>
      <c r="P299" s="71">
        <v>31.819984606348175</v>
      </c>
      <c r="Q299" s="71">
        <v>1.54976899165014</v>
      </c>
      <c r="R299" s="71">
        <v>5.246258467517305</v>
      </c>
      <c r="S299" s="71">
        <v>2.86016552304</v>
      </c>
      <c r="T299" s="72"/>
      <c r="U299" s="71">
        <v>11837068</v>
      </c>
      <c r="V299" s="71">
        <v>670</v>
      </c>
      <c r="W299" s="71">
        <v>571</v>
      </c>
      <c r="X299" s="71">
        <v>6979</v>
      </c>
      <c r="Y299" s="71">
        <v>12967</v>
      </c>
      <c r="Z299" s="71">
        <v>18317</v>
      </c>
      <c r="AA299" s="71">
        <v>6848</v>
      </c>
      <c r="AB299" s="71">
        <v>26543</v>
      </c>
      <c r="AC299" s="71">
        <v>902211.99999999988</v>
      </c>
      <c r="AD299" s="71">
        <v>2.86016552304</v>
      </c>
      <c r="AE299" s="72"/>
      <c r="AF299" s="71">
        <v>151945337.64653462</v>
      </c>
      <c r="AG299" s="71">
        <v>2990715.6546716914</v>
      </c>
      <c r="AH299" s="71">
        <v>5431169.2924654018</v>
      </c>
      <c r="AI299" s="71">
        <v>44484846.126269422</v>
      </c>
      <c r="AJ299" s="71">
        <v>65406170.240261771</v>
      </c>
      <c r="AK299" s="71">
        <v>0</v>
      </c>
      <c r="AL299" s="71">
        <v>0</v>
      </c>
      <c r="AM299" s="71">
        <v>3484137.3740825132</v>
      </c>
      <c r="AN299" s="71">
        <v>0</v>
      </c>
      <c r="AO299" s="71">
        <v>0</v>
      </c>
      <c r="AP299" s="71">
        <v>273742376.33428544</v>
      </c>
      <c r="AQ299" s="72"/>
      <c r="AR299" s="71">
        <v>1147</v>
      </c>
      <c r="AS299" s="71">
        <v>821</v>
      </c>
      <c r="AT299" s="71">
        <v>4</v>
      </c>
      <c r="AU299" s="71">
        <v>0</v>
      </c>
      <c r="AV299" s="71">
        <v>0</v>
      </c>
      <c r="AW299" s="71">
        <v>0</v>
      </c>
      <c r="AX299" s="71"/>
      <c r="AY299" s="72"/>
      <c r="AZ299" s="71">
        <v>5721.5480000000061</v>
      </c>
      <c r="BA299" s="71">
        <v>55548.199999999873</v>
      </c>
      <c r="BB299" s="71">
        <v>48.3</v>
      </c>
      <c r="BC299" s="71">
        <v>0</v>
      </c>
      <c r="BD299" s="71">
        <v>0</v>
      </c>
      <c r="BE299" s="71">
        <v>0</v>
      </c>
      <c r="BF299" s="71"/>
      <c r="BG299" s="72"/>
      <c r="BH299" s="71">
        <v>0</v>
      </c>
      <c r="BI299" s="71">
        <v>0</v>
      </c>
      <c r="BJ299" s="71">
        <v>35.289000000000001</v>
      </c>
      <c r="BK299" s="71">
        <v>0</v>
      </c>
      <c r="BL299" s="71">
        <v>0</v>
      </c>
      <c r="BM299" s="71">
        <v>0</v>
      </c>
      <c r="BN299" s="72"/>
      <c r="BO299" s="71">
        <v>0</v>
      </c>
      <c r="BP299" s="71">
        <v>0</v>
      </c>
      <c r="BQ299" s="71">
        <v>3</v>
      </c>
      <c r="BR299" s="71">
        <v>0</v>
      </c>
      <c r="BS299" s="71">
        <v>0</v>
      </c>
      <c r="BT299" s="71">
        <v>0</v>
      </c>
      <c r="BU299"/>
      <c r="BV299" s="70">
        <v>35.289000000000001</v>
      </c>
      <c r="BW299" s="70">
        <v>0</v>
      </c>
      <c r="BX299" s="70">
        <v>0</v>
      </c>
      <c r="BY299" s="70">
        <v>0</v>
      </c>
      <c r="BZ299" s="70">
        <v>0</v>
      </c>
      <c r="CA299" s="70">
        <v>0</v>
      </c>
      <c r="CB299" s="70">
        <v>0</v>
      </c>
      <c r="CC299" s="70">
        <v>0</v>
      </c>
      <c r="CD299" s="70">
        <v>0</v>
      </c>
    </row>
    <row r="300" spans="1:82">
      <c r="A300" s="70" t="s">
        <v>1975</v>
      </c>
      <c r="B300" s="70">
        <v>51</v>
      </c>
      <c r="C300" s="70">
        <v>19</v>
      </c>
      <c r="D300" s="70">
        <v>3</v>
      </c>
      <c r="E300" s="70">
        <v>2022</v>
      </c>
      <c r="F300" s="70" t="s">
        <v>161</v>
      </c>
      <c r="G300" s="70" t="s">
        <v>1956</v>
      </c>
      <c r="H300" s="70" t="s">
        <v>1957</v>
      </c>
      <c r="I300" s="148"/>
      <c r="J300" s="71">
        <v>487.64866045387782</v>
      </c>
      <c r="K300" s="71">
        <v>2.7348154210536326</v>
      </c>
      <c r="L300" s="71">
        <v>15.214225757093189</v>
      </c>
      <c r="M300" s="71">
        <v>24.804050545073569</v>
      </c>
      <c r="N300" s="71">
        <v>37.46125562440681</v>
      </c>
      <c r="O300" s="71">
        <v>26.15252359422735</v>
      </c>
      <c r="P300" s="71">
        <v>31.548148782652326</v>
      </c>
      <c r="Q300" s="71">
        <v>1.541153606992959</v>
      </c>
      <c r="R300" s="71">
        <v>5.2385500674842227</v>
      </c>
      <c r="S300" s="71">
        <v>3.5645696939999998</v>
      </c>
      <c r="T300" s="72"/>
      <c r="U300" s="71">
        <v>13278382</v>
      </c>
      <c r="V300" s="71">
        <v>670</v>
      </c>
      <c r="W300" s="71">
        <v>571</v>
      </c>
      <c r="X300" s="71">
        <v>6979</v>
      </c>
      <c r="Y300" s="71">
        <v>13088</v>
      </c>
      <c r="Z300" s="71">
        <v>18282</v>
      </c>
      <c r="AA300" s="71">
        <v>6893</v>
      </c>
      <c r="AB300" s="71">
        <v>26179</v>
      </c>
      <c r="AC300" s="71">
        <v>912200.99999999988</v>
      </c>
      <c r="AD300" s="71">
        <v>3.5645696939999998</v>
      </c>
      <c r="AE300" s="72"/>
      <c r="AF300" s="71">
        <v>146824197.41918603</v>
      </c>
      <c r="AG300" s="71">
        <v>2757518.8744083233</v>
      </c>
      <c r="AH300" s="71">
        <v>4153932.3590977546</v>
      </c>
      <c r="AI300" s="71">
        <v>39530758.32020326</v>
      </c>
      <c r="AJ300" s="71">
        <v>74581995.175724581</v>
      </c>
      <c r="AK300" s="71">
        <v>0</v>
      </c>
      <c r="AL300" s="71">
        <v>0</v>
      </c>
      <c r="AM300" s="71">
        <v>3380423.4402838782</v>
      </c>
      <c r="AN300" s="71">
        <v>0</v>
      </c>
      <c r="AO300" s="71">
        <v>0</v>
      </c>
      <c r="AP300" s="71">
        <v>271228825.58890384</v>
      </c>
      <c r="AQ300" s="72"/>
      <c r="AR300" s="71">
        <v>1187</v>
      </c>
      <c r="AS300" s="71">
        <v>828</v>
      </c>
      <c r="AT300" s="71">
        <v>4</v>
      </c>
      <c r="AU300" s="71">
        <v>0</v>
      </c>
      <c r="AV300" s="71">
        <v>0</v>
      </c>
      <c r="AW300" s="71">
        <v>0</v>
      </c>
      <c r="AX300" s="71"/>
      <c r="AY300" s="72"/>
      <c r="AZ300" s="71">
        <v>5938.458000000006</v>
      </c>
      <c r="BA300" s="71">
        <v>64675.599999999875</v>
      </c>
      <c r="BB300" s="71">
        <v>48.3</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1976</v>
      </c>
      <c r="B301" s="70">
        <v>51</v>
      </c>
      <c r="C301" s="70">
        <v>20</v>
      </c>
      <c r="D301" s="70">
        <v>3</v>
      </c>
      <c r="E301" s="70">
        <v>2023</v>
      </c>
      <c r="F301" s="70" t="s">
        <v>1539</v>
      </c>
      <c r="G301" s="70" t="s">
        <v>1956</v>
      </c>
      <c r="H301" s="70" t="s">
        <v>1957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1223</v>
      </c>
      <c r="AS301" s="71">
        <v>831</v>
      </c>
      <c r="AT301" s="71">
        <v>4</v>
      </c>
      <c r="AU301" s="71">
        <v>0</v>
      </c>
      <c r="AV301" s="71">
        <v>0</v>
      </c>
      <c r="AW301" s="71">
        <v>0</v>
      </c>
      <c r="AX301" s="71"/>
      <c r="AY301" s="72"/>
      <c r="AZ301" s="71">
        <v>6176.718000000008</v>
      </c>
      <c r="BA301" s="71">
        <v>64814.099999999875</v>
      </c>
      <c r="BB301" s="71">
        <v>48.3</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1977</v>
      </c>
      <c r="B302" s="70">
        <v>51</v>
      </c>
      <c r="C302" s="70">
        <v>21</v>
      </c>
      <c r="D302" s="70">
        <v>3</v>
      </c>
      <c r="E302" s="70">
        <v>2024</v>
      </c>
      <c r="F302" s="70" t="s">
        <v>1554</v>
      </c>
      <c r="G302" s="70" t="s">
        <v>1956</v>
      </c>
      <c r="H302" s="70" t="s">
        <v>1957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1978</v>
      </c>
      <c r="B303" s="70">
        <v>256</v>
      </c>
      <c r="C303" s="70">
        <v>1</v>
      </c>
      <c r="D303" s="70">
        <v>16</v>
      </c>
      <c r="E303" s="70">
        <v>1990</v>
      </c>
      <c r="F303" s="70" t="s">
        <v>787</v>
      </c>
      <c r="G303" s="70" t="s">
        <v>1979</v>
      </c>
      <c r="H303" s="70" t="s">
        <v>1980</v>
      </c>
      <c r="I303" s="148"/>
      <c r="J303" s="71">
        <v>1138.6155519398631</v>
      </c>
      <c r="K303" s="71">
        <v>5.3015063970273602</v>
      </c>
      <c r="L303" s="71">
        <v>8.7292824379728025</v>
      </c>
      <c r="M303" s="71">
        <v>23.858943356196811</v>
      </c>
      <c r="N303" s="71">
        <v>35.628400325222017</v>
      </c>
      <c r="O303" s="71">
        <v>21.742634931286911</v>
      </c>
      <c r="P303" s="71">
        <v>21.34169377146717</v>
      </c>
      <c r="Q303" s="71">
        <v>2.04697926810644</v>
      </c>
      <c r="R303" s="71">
        <v>9.1663539347970939</v>
      </c>
      <c r="S303" s="71">
        <v>1.9491546405122799</v>
      </c>
      <c r="T303" s="72"/>
      <c r="U303" s="71">
        <v>27079650</v>
      </c>
      <c r="V303" s="71">
        <v>1631</v>
      </c>
      <c r="W303" s="71">
        <v>95</v>
      </c>
      <c r="X303" s="71">
        <v>7457</v>
      </c>
      <c r="Y303" s="71">
        <v>10986</v>
      </c>
      <c r="Z303" s="71">
        <v>8943</v>
      </c>
      <c r="AA303" s="71">
        <v>5182</v>
      </c>
      <c r="AB303" s="71">
        <v>33236</v>
      </c>
      <c r="AC303" s="71">
        <v>1587629</v>
      </c>
      <c r="AD303" s="71">
        <v>1.9491546405122799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1981</v>
      </c>
      <c r="B304" s="70">
        <v>257</v>
      </c>
      <c r="C304" s="70">
        <v>2</v>
      </c>
      <c r="D304" s="70">
        <v>16</v>
      </c>
      <c r="E304" s="70">
        <v>2005</v>
      </c>
      <c r="F304" s="70" t="s">
        <v>789</v>
      </c>
      <c r="G304" s="70" t="s">
        <v>1979</v>
      </c>
      <c r="H304" s="70" t="s">
        <v>1980</v>
      </c>
      <c r="I304" s="148"/>
      <c r="J304" s="71">
        <v>1070.836812770028</v>
      </c>
      <c r="K304" s="71">
        <v>3.7456825276877028</v>
      </c>
      <c r="L304" s="71">
        <v>19.030789519198901</v>
      </c>
      <c r="M304" s="71">
        <v>50.831625160944377</v>
      </c>
      <c r="N304" s="71">
        <v>51.152460655306037</v>
      </c>
      <c r="O304" s="71">
        <v>29.41596331577545</v>
      </c>
      <c r="P304" s="71">
        <v>20.557176420843891</v>
      </c>
      <c r="Q304" s="71">
        <v>1.7775038564111201</v>
      </c>
      <c r="R304" s="71">
        <v>8.6795743187562113</v>
      </c>
      <c r="S304" s="71">
        <v>0</v>
      </c>
      <c r="T304" s="72"/>
      <c r="U304" s="71">
        <v>24881087</v>
      </c>
      <c r="V304" s="71">
        <v>1256</v>
      </c>
      <c r="W304" s="71">
        <v>176</v>
      </c>
      <c r="X304" s="71">
        <v>7099</v>
      </c>
      <c r="Y304" s="71">
        <v>12316</v>
      </c>
      <c r="Z304" s="71">
        <v>14001</v>
      </c>
      <c r="AA304" s="71">
        <v>4088</v>
      </c>
      <c r="AB304" s="71">
        <v>30171</v>
      </c>
      <c r="AC304" s="71">
        <v>1534803</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1982</v>
      </c>
      <c r="B305" s="70">
        <v>258</v>
      </c>
      <c r="C305" s="70">
        <v>3</v>
      </c>
      <c r="D305" s="70">
        <v>16</v>
      </c>
      <c r="E305" s="70">
        <v>2006</v>
      </c>
      <c r="F305" s="70" t="s">
        <v>790</v>
      </c>
      <c r="G305" s="70" t="s">
        <v>1979</v>
      </c>
      <c r="H305" s="70" t="s">
        <v>1980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1983</v>
      </c>
      <c r="B306" s="70">
        <v>259</v>
      </c>
      <c r="C306" s="70">
        <v>4</v>
      </c>
      <c r="D306" s="70">
        <v>16</v>
      </c>
      <c r="E306" s="70">
        <v>2007</v>
      </c>
      <c r="F306" s="70" t="s">
        <v>791</v>
      </c>
      <c r="G306" s="70" t="s">
        <v>1979</v>
      </c>
      <c r="H306" s="70" t="s">
        <v>1980</v>
      </c>
      <c r="I306" s="148"/>
      <c r="J306" s="71">
        <v>1014.133236971415</v>
      </c>
      <c r="K306" s="71">
        <v>3.646416737345914</v>
      </c>
      <c r="L306" s="71">
        <v>7.8312684539476667</v>
      </c>
      <c r="M306" s="71">
        <v>53.209951562362733</v>
      </c>
      <c r="N306" s="71">
        <v>49.452765763379553</v>
      </c>
      <c r="O306" s="71">
        <v>29.252738654199749</v>
      </c>
      <c r="P306" s="71">
        <v>21.319643388368998</v>
      </c>
      <c r="Q306" s="71">
        <v>1.83973443182713</v>
      </c>
      <c r="R306" s="71">
        <v>7.5548404380323424</v>
      </c>
      <c r="S306" s="71">
        <v>0</v>
      </c>
      <c r="T306" s="72"/>
      <c r="U306" s="71">
        <v>28634965</v>
      </c>
      <c r="V306" s="71">
        <v>1231</v>
      </c>
      <c r="W306" s="71">
        <v>136</v>
      </c>
      <c r="X306" s="71">
        <v>8523</v>
      </c>
      <c r="Y306" s="71">
        <v>12535</v>
      </c>
      <c r="Z306" s="71">
        <v>14474</v>
      </c>
      <c r="AA306" s="71">
        <v>4175</v>
      </c>
      <c r="AB306" s="71">
        <v>29576</v>
      </c>
      <c r="AC306" s="71">
        <v>1374248</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1984</v>
      </c>
      <c r="B307" s="70">
        <v>260</v>
      </c>
      <c r="C307" s="70">
        <v>5</v>
      </c>
      <c r="D307" s="70">
        <v>16</v>
      </c>
      <c r="E307" s="70">
        <v>2008</v>
      </c>
      <c r="F307" s="70" t="s">
        <v>792</v>
      </c>
      <c r="G307" s="70" t="s">
        <v>1979</v>
      </c>
      <c r="H307" s="70" t="s">
        <v>1980</v>
      </c>
      <c r="I307" s="148"/>
      <c r="J307" s="71">
        <v>876.42569330654112</v>
      </c>
      <c r="K307" s="71">
        <v>2.7464953874832778</v>
      </c>
      <c r="L307" s="71">
        <v>6.9327380399281626</v>
      </c>
      <c r="M307" s="71">
        <v>53.699817726417578</v>
      </c>
      <c r="N307" s="71">
        <v>53.871323545954411</v>
      </c>
      <c r="O307" s="71">
        <v>29.88142789706253</v>
      </c>
      <c r="P307" s="71">
        <v>19.89775968682638</v>
      </c>
      <c r="Q307" s="71">
        <v>1.7985205266031501</v>
      </c>
      <c r="R307" s="71">
        <v>5.6298383338298104</v>
      </c>
      <c r="S307" s="71">
        <v>0</v>
      </c>
      <c r="T307" s="72"/>
      <c r="U307" s="71">
        <v>28120530</v>
      </c>
      <c r="V307" s="71">
        <v>1231</v>
      </c>
      <c r="W307" s="71">
        <v>136</v>
      </c>
      <c r="X307" s="71">
        <v>8523</v>
      </c>
      <c r="Y307" s="71">
        <v>12613</v>
      </c>
      <c r="Z307" s="71">
        <v>15304</v>
      </c>
      <c r="AA307" s="71">
        <v>3901</v>
      </c>
      <c r="AB307" s="71">
        <v>29389</v>
      </c>
      <c r="AC307" s="71">
        <v>1063399</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1985</v>
      </c>
      <c r="B308" s="70">
        <v>261</v>
      </c>
      <c r="C308" s="70">
        <v>6</v>
      </c>
      <c r="D308" s="70">
        <v>16</v>
      </c>
      <c r="E308" s="70">
        <v>2009</v>
      </c>
      <c r="F308" s="70" t="s">
        <v>176</v>
      </c>
      <c r="G308" s="70" t="s">
        <v>1979</v>
      </c>
      <c r="H308" s="70" t="s">
        <v>1980</v>
      </c>
      <c r="I308" s="148"/>
      <c r="J308" s="71">
        <v>869.46454218383121</v>
      </c>
      <c r="K308" s="71">
        <v>3.143997818067521</v>
      </c>
      <c r="L308" s="71">
        <v>5.5332374403666256</v>
      </c>
      <c r="M308" s="71">
        <v>48.288569767528308</v>
      </c>
      <c r="N308" s="71">
        <v>49.134633985540177</v>
      </c>
      <c r="O308" s="71">
        <v>31.005425758170819</v>
      </c>
      <c r="P308" s="71">
        <v>18.452848846299499</v>
      </c>
      <c r="Q308" s="71">
        <v>1.6960450466684001</v>
      </c>
      <c r="R308" s="71">
        <v>4.8435135019095634</v>
      </c>
      <c r="S308" s="71">
        <v>0</v>
      </c>
      <c r="T308" s="72"/>
      <c r="U308" s="71">
        <v>23079767</v>
      </c>
      <c r="V308" s="71">
        <v>1147</v>
      </c>
      <c r="W308" s="71">
        <v>148</v>
      </c>
      <c r="X308" s="71">
        <v>8812</v>
      </c>
      <c r="Y308" s="71">
        <v>12590</v>
      </c>
      <c r="Z308" s="71">
        <v>15674</v>
      </c>
      <c r="AA308" s="71">
        <v>3714</v>
      </c>
      <c r="AB308" s="71">
        <v>29093</v>
      </c>
      <c r="AC308" s="71">
        <v>892532</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1902.6030000000001</v>
      </c>
      <c r="BK308" s="71">
        <v>0</v>
      </c>
      <c r="BL308" s="71">
        <v>8.6999999999999993</v>
      </c>
      <c r="BM308" s="71">
        <v>0</v>
      </c>
      <c r="BN308" s="72"/>
      <c r="BO308" s="71">
        <v>0</v>
      </c>
      <c r="BP308" s="71">
        <v>0</v>
      </c>
      <c r="BQ308" s="71">
        <v>10</v>
      </c>
      <c r="BR308" s="71">
        <v>0</v>
      </c>
      <c r="BS308" s="71">
        <v>2</v>
      </c>
      <c r="BT308" s="71">
        <v>0</v>
      </c>
      <c r="BU308"/>
      <c r="BV308" s="70">
        <v>1622.0820000000001</v>
      </c>
      <c r="BW308" s="70">
        <v>96.998999999999995</v>
      </c>
      <c r="BX308" s="70">
        <v>44.4</v>
      </c>
      <c r="BY308" s="70">
        <v>0</v>
      </c>
      <c r="BZ308" s="70">
        <v>147.822</v>
      </c>
      <c r="CA308" s="70">
        <v>0</v>
      </c>
      <c r="CB308" s="70">
        <v>0</v>
      </c>
      <c r="CC308" s="70">
        <v>0</v>
      </c>
      <c r="CD308" s="70">
        <v>0</v>
      </c>
    </row>
    <row r="309" spans="1:82">
      <c r="A309" s="70" t="s">
        <v>1986</v>
      </c>
      <c r="B309" s="70">
        <v>262</v>
      </c>
      <c r="C309" s="70">
        <v>7</v>
      </c>
      <c r="D309" s="70">
        <v>16</v>
      </c>
      <c r="E309" s="70">
        <v>2010</v>
      </c>
      <c r="F309" s="70" t="s">
        <v>177</v>
      </c>
      <c r="G309" s="70" t="s">
        <v>1979</v>
      </c>
      <c r="H309" s="70" t="s">
        <v>1980</v>
      </c>
      <c r="I309" s="148"/>
      <c r="J309" s="71">
        <v>906.8312090413981</v>
      </c>
      <c r="K309" s="71">
        <v>2.7362344227756981</v>
      </c>
      <c r="L309" s="71">
        <v>5.4625412960836561</v>
      </c>
      <c r="M309" s="71">
        <v>55.120645687915733</v>
      </c>
      <c r="N309" s="71">
        <v>62.125186190061378</v>
      </c>
      <c r="O309" s="71">
        <v>28.73353335225319</v>
      </c>
      <c r="P309" s="71">
        <v>18.00316356839204</v>
      </c>
      <c r="Q309" s="71">
        <v>1.7458349741050101</v>
      </c>
      <c r="R309" s="71">
        <v>6.3578945078473463</v>
      </c>
      <c r="S309" s="71">
        <v>0</v>
      </c>
      <c r="T309" s="72"/>
      <c r="U309" s="71">
        <v>24232991</v>
      </c>
      <c r="V309" s="71">
        <v>1147</v>
      </c>
      <c r="W309" s="71">
        <v>148</v>
      </c>
      <c r="X309" s="71">
        <v>8812</v>
      </c>
      <c r="Y309" s="71">
        <v>12548</v>
      </c>
      <c r="Z309" s="71">
        <v>14593</v>
      </c>
      <c r="AA309" s="71">
        <v>3533</v>
      </c>
      <c r="AB309" s="71">
        <v>28696</v>
      </c>
      <c r="AC309" s="71">
        <v>1110270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1989.0350000000001</v>
      </c>
      <c r="BK309" s="71">
        <v>0</v>
      </c>
      <c r="BL309" s="71">
        <v>8.3859999999999992</v>
      </c>
      <c r="BM309" s="71">
        <v>0</v>
      </c>
      <c r="BN309" s="72"/>
      <c r="BO309" s="71">
        <v>0</v>
      </c>
      <c r="BP309" s="71">
        <v>0</v>
      </c>
      <c r="BQ309" s="71">
        <v>10</v>
      </c>
      <c r="BR309" s="71">
        <v>0</v>
      </c>
      <c r="BS309" s="71">
        <v>2</v>
      </c>
      <c r="BT309" s="71">
        <v>0</v>
      </c>
      <c r="BU309"/>
      <c r="BV309" s="70">
        <v>1658.1320000000001</v>
      </c>
      <c r="BW309" s="70">
        <v>144.73599999999999</v>
      </c>
      <c r="BX309" s="70">
        <v>49.180999999999997</v>
      </c>
      <c r="BY309" s="70">
        <v>0</v>
      </c>
      <c r="BZ309" s="70">
        <v>145.37200000000001</v>
      </c>
      <c r="CA309" s="70">
        <v>0</v>
      </c>
      <c r="CB309" s="70">
        <v>0</v>
      </c>
      <c r="CC309" s="70">
        <v>0</v>
      </c>
      <c r="CD309" s="70">
        <v>0</v>
      </c>
    </row>
    <row r="310" spans="1:82">
      <c r="A310" s="70" t="s">
        <v>1987</v>
      </c>
      <c r="B310" s="70">
        <v>263</v>
      </c>
      <c r="C310" s="70">
        <v>8</v>
      </c>
      <c r="D310" s="70">
        <v>16</v>
      </c>
      <c r="E310" s="70">
        <v>2011</v>
      </c>
      <c r="F310" s="70" t="s">
        <v>178</v>
      </c>
      <c r="G310" s="70" t="s">
        <v>1979</v>
      </c>
      <c r="H310" s="70" t="s">
        <v>1980</v>
      </c>
      <c r="I310" s="148"/>
      <c r="J310" s="71">
        <v>871.41432273244459</v>
      </c>
      <c r="K310" s="71">
        <v>3.0932860272937792</v>
      </c>
      <c r="L310" s="71">
        <v>5.9510261483690421</v>
      </c>
      <c r="M310" s="71">
        <v>51.638321183214821</v>
      </c>
      <c r="N310" s="71">
        <v>56.69569903239104</v>
      </c>
      <c r="O310" s="71">
        <v>28.646749210576854</v>
      </c>
      <c r="P310" s="71">
        <v>17.809499399757289</v>
      </c>
      <c r="Q310" s="71">
        <v>1.99190515455466</v>
      </c>
      <c r="R310" s="71">
        <v>6.5042136829022308</v>
      </c>
      <c r="S310" s="71">
        <v>0</v>
      </c>
      <c r="T310" s="72"/>
      <c r="U310" s="71">
        <v>24025232</v>
      </c>
      <c r="V310" s="71">
        <v>1147</v>
      </c>
      <c r="W310" s="71">
        <v>148</v>
      </c>
      <c r="X310" s="71">
        <v>8812</v>
      </c>
      <c r="Y310" s="71">
        <v>12502</v>
      </c>
      <c r="Z310" s="71">
        <v>14865</v>
      </c>
      <c r="AA310" s="71">
        <v>3599</v>
      </c>
      <c r="AB310" s="71">
        <v>28384</v>
      </c>
      <c r="AC310" s="71">
        <v>1133943</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2099.6970000000001</v>
      </c>
      <c r="BK310" s="71">
        <v>0</v>
      </c>
      <c r="BL310" s="71">
        <v>9.0280000000000005</v>
      </c>
      <c r="BM310" s="71">
        <v>0</v>
      </c>
      <c r="BN310" s="72"/>
      <c r="BO310" s="71">
        <v>0</v>
      </c>
      <c r="BP310" s="71">
        <v>0</v>
      </c>
      <c r="BQ310" s="71">
        <v>9</v>
      </c>
      <c r="BR310" s="71">
        <v>0</v>
      </c>
      <c r="BS310" s="71">
        <v>2</v>
      </c>
      <c r="BT310" s="71">
        <v>0</v>
      </c>
      <c r="BU310"/>
      <c r="BV310" s="70">
        <v>1762.3920000000001</v>
      </c>
      <c r="BW310" s="70">
        <v>150.34899999999999</v>
      </c>
      <c r="BX310" s="70">
        <v>43.593000000000004</v>
      </c>
      <c r="BY310" s="70">
        <v>0</v>
      </c>
      <c r="BZ310" s="70">
        <v>152.39099999999999</v>
      </c>
      <c r="CA310" s="70">
        <v>0</v>
      </c>
      <c r="CB310" s="70">
        <v>0</v>
      </c>
      <c r="CC310" s="70">
        <v>0</v>
      </c>
      <c r="CD310" s="70">
        <v>0</v>
      </c>
    </row>
    <row r="311" spans="1:82">
      <c r="A311" s="70" t="s">
        <v>1988</v>
      </c>
      <c r="B311" s="70">
        <v>264</v>
      </c>
      <c r="C311" s="70">
        <v>9</v>
      </c>
      <c r="D311" s="70">
        <v>16</v>
      </c>
      <c r="E311" s="70">
        <v>2012</v>
      </c>
      <c r="F311" s="70" t="s">
        <v>179</v>
      </c>
      <c r="G311" s="1064" t="s">
        <v>1979</v>
      </c>
      <c r="H311" s="70" t="s">
        <v>1980</v>
      </c>
      <c r="I311" s="148"/>
      <c r="J311" s="71">
        <v>910.37658147806519</v>
      </c>
      <c r="K311" s="71">
        <v>2.86632683950261</v>
      </c>
      <c r="L311" s="71">
        <v>6.1555058299147802</v>
      </c>
      <c r="M311" s="71">
        <v>56.620914852199157</v>
      </c>
      <c r="N311" s="71">
        <v>55.522487344606361</v>
      </c>
      <c r="O311" s="71">
        <v>28.717677750360021</v>
      </c>
      <c r="P311" s="71">
        <v>17.557487170377804</v>
      </c>
      <c r="Q311" s="71">
        <v>2.1690445538344099</v>
      </c>
      <c r="R311" s="71">
        <v>6.2924184463720154</v>
      </c>
      <c r="S311" s="71">
        <v>0</v>
      </c>
      <c r="T311" s="72"/>
      <c r="U311" s="71">
        <v>23700882</v>
      </c>
      <c r="V311" s="71">
        <v>1147</v>
      </c>
      <c r="W311" s="71">
        <v>148</v>
      </c>
      <c r="X311" s="71">
        <v>8812</v>
      </c>
      <c r="Y311" s="71">
        <v>12733</v>
      </c>
      <c r="Z311" s="71">
        <v>15020</v>
      </c>
      <c r="AA311" s="71">
        <v>3528</v>
      </c>
      <c r="AB311" s="71">
        <v>28448</v>
      </c>
      <c r="AC311" s="71">
        <v>1068605</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1479.865</v>
      </c>
      <c r="BK311" s="71">
        <v>0</v>
      </c>
      <c r="BL311" s="71">
        <v>8.1650000000000009</v>
      </c>
      <c r="BM311" s="71">
        <v>0</v>
      </c>
      <c r="BN311" s="72"/>
      <c r="BO311" s="71">
        <v>0</v>
      </c>
      <c r="BP311" s="71">
        <v>0</v>
      </c>
      <c r="BQ311" s="71">
        <v>9</v>
      </c>
      <c r="BR311" s="71">
        <v>0</v>
      </c>
      <c r="BS311" s="71">
        <v>2</v>
      </c>
      <c r="BT311" s="71">
        <v>0</v>
      </c>
      <c r="BU311"/>
      <c r="BV311" s="70">
        <v>1217.0619999999999</v>
      </c>
      <c r="BW311" s="70">
        <v>152.96799999999999</v>
      </c>
      <c r="BX311" s="70">
        <v>0</v>
      </c>
      <c r="BY311" s="70">
        <v>0</v>
      </c>
      <c r="BZ311" s="70">
        <v>118</v>
      </c>
      <c r="CA311" s="70">
        <v>0</v>
      </c>
      <c r="CB311" s="70">
        <v>0</v>
      </c>
      <c r="CC311" s="70">
        <v>0</v>
      </c>
      <c r="CD311" s="70">
        <v>0</v>
      </c>
    </row>
    <row r="312" spans="1:82">
      <c r="A312" s="70" t="s">
        <v>1989</v>
      </c>
      <c r="B312" s="70">
        <v>265</v>
      </c>
      <c r="C312" s="70">
        <v>10</v>
      </c>
      <c r="D312" s="70">
        <v>16</v>
      </c>
      <c r="E312" s="70">
        <v>2013</v>
      </c>
      <c r="F312" s="70" t="s">
        <v>180</v>
      </c>
      <c r="G312" s="1064" t="s">
        <v>1979</v>
      </c>
      <c r="H312" s="70" t="s">
        <v>1980</v>
      </c>
      <c r="I312" s="148"/>
      <c r="J312" s="71">
        <v>919.08898492114395</v>
      </c>
      <c r="K312" s="71">
        <v>2.325409167077729</v>
      </c>
      <c r="L312" s="71">
        <v>5.5531143869978994</v>
      </c>
      <c r="M312" s="71">
        <v>55.327847393903127</v>
      </c>
      <c r="N312" s="71">
        <v>53.893968841601414</v>
      </c>
      <c r="O312" s="71">
        <v>27.213920029478178</v>
      </c>
      <c r="P312" s="71">
        <v>17.099130697774331</v>
      </c>
      <c r="Q312" s="71">
        <v>2.1991996306771799</v>
      </c>
      <c r="R312" s="71">
        <v>6.1348488725037402</v>
      </c>
      <c r="S312" s="71">
        <v>0</v>
      </c>
      <c r="T312" s="72"/>
      <c r="U312" s="71">
        <v>23941572</v>
      </c>
      <c r="V312" s="71">
        <v>1147</v>
      </c>
      <c r="W312" s="71">
        <v>148</v>
      </c>
      <c r="X312" s="71">
        <v>8812</v>
      </c>
      <c r="Y312" s="71">
        <v>12808</v>
      </c>
      <c r="Z312" s="71">
        <v>14869</v>
      </c>
      <c r="AA312" s="71">
        <v>3423</v>
      </c>
      <c r="AB312" s="71">
        <v>28430</v>
      </c>
      <c r="AC312" s="71">
        <v>1016985</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2030.971</v>
      </c>
      <c r="BK312" s="71">
        <v>0</v>
      </c>
      <c r="BL312" s="71">
        <v>9.6010000000000009</v>
      </c>
      <c r="BM312" s="71">
        <v>0</v>
      </c>
      <c r="BN312" s="72"/>
      <c r="BO312" s="71">
        <v>0</v>
      </c>
      <c r="BP312" s="71">
        <v>0</v>
      </c>
      <c r="BQ312" s="71">
        <v>9</v>
      </c>
      <c r="BR312" s="71">
        <v>0</v>
      </c>
      <c r="BS312" s="71">
        <v>2</v>
      </c>
      <c r="BT312" s="71">
        <v>0</v>
      </c>
      <c r="BU312"/>
      <c r="BV312" s="70">
        <v>1660.364</v>
      </c>
      <c r="BW312" s="70">
        <v>187.33699999999999</v>
      </c>
      <c r="BX312" s="70">
        <v>43.883000000000003</v>
      </c>
      <c r="BY312" s="70">
        <v>0</v>
      </c>
      <c r="BZ312" s="70">
        <v>148.988</v>
      </c>
      <c r="CA312" s="70">
        <v>0</v>
      </c>
      <c r="CB312" s="70">
        <v>0</v>
      </c>
      <c r="CC312" s="70">
        <v>0</v>
      </c>
      <c r="CD312" s="70">
        <v>0</v>
      </c>
    </row>
    <row r="313" spans="1:82">
      <c r="A313" s="70" t="s">
        <v>1990</v>
      </c>
      <c r="B313" s="70">
        <v>266</v>
      </c>
      <c r="C313" s="70">
        <v>11</v>
      </c>
      <c r="D313" s="70">
        <v>16</v>
      </c>
      <c r="E313" s="70">
        <v>2014</v>
      </c>
      <c r="F313" s="70" t="s">
        <v>181</v>
      </c>
      <c r="G313" s="70" t="s">
        <v>1979</v>
      </c>
      <c r="H313" s="70" t="s">
        <v>1980</v>
      </c>
      <c r="I313" s="148"/>
      <c r="J313" s="71">
        <v>933.31910095869569</v>
      </c>
      <c r="K313" s="71">
        <v>1.669214335640907</v>
      </c>
      <c r="L313" s="71">
        <v>1.1723054842513161</v>
      </c>
      <c r="M313" s="71">
        <v>57.933500086794297</v>
      </c>
      <c r="N313" s="71">
        <v>51.486471726385297</v>
      </c>
      <c r="O313" s="71">
        <v>26.665890263929676</v>
      </c>
      <c r="P313" s="71">
        <v>17.735334234995371</v>
      </c>
      <c r="Q313" s="71">
        <v>2.0978293982913701</v>
      </c>
      <c r="R313" s="71">
        <v>6.1585012002567483</v>
      </c>
      <c r="S313" s="71">
        <v>0</v>
      </c>
      <c r="T313" s="72"/>
      <c r="U313" s="71">
        <v>27300632</v>
      </c>
      <c r="V313" s="71">
        <v>681</v>
      </c>
      <c r="W313" s="71">
        <v>45</v>
      </c>
      <c r="X313" s="71">
        <v>9602</v>
      </c>
      <c r="Y313" s="71">
        <v>12846</v>
      </c>
      <c r="Z313" s="71">
        <v>15345</v>
      </c>
      <c r="AA313" s="71">
        <v>3532</v>
      </c>
      <c r="AB313" s="71">
        <v>28266</v>
      </c>
      <c r="AC313" s="71">
        <v>1024116</v>
      </c>
      <c r="AD313" s="71">
        <v>0</v>
      </c>
      <c r="AE313" s="72"/>
      <c r="AF313" s="71"/>
      <c r="AG313" s="71"/>
      <c r="AH313" s="71"/>
      <c r="AI313" s="71"/>
      <c r="AJ313" s="71"/>
      <c r="AK313" s="71"/>
      <c r="AL313" s="71"/>
      <c r="AM313" s="71"/>
      <c r="AN313" s="71"/>
      <c r="AO313" s="71"/>
      <c r="AP313" s="71"/>
      <c r="AQ313" s="72"/>
      <c r="AR313" s="71">
        <v>633</v>
      </c>
      <c r="AS313" s="71">
        <v>62</v>
      </c>
      <c r="AT313" s="71">
        <v>0</v>
      </c>
      <c r="AU313" s="71">
        <v>0</v>
      </c>
      <c r="AV313" s="71">
        <v>0</v>
      </c>
      <c r="AW313" s="71">
        <v>0</v>
      </c>
      <c r="AX313" s="71"/>
      <c r="AY313" s="72"/>
      <c r="AZ313" s="71">
        <v>2463.0709999999999</v>
      </c>
      <c r="BA313" s="71">
        <v>1769.5</v>
      </c>
      <c r="BB313" s="71">
        <v>0</v>
      </c>
      <c r="BC313" s="71">
        <v>0</v>
      </c>
      <c r="BD313" s="71">
        <v>0</v>
      </c>
      <c r="BE313" s="71">
        <v>0</v>
      </c>
      <c r="BF313" s="71"/>
      <c r="BG313" s="72"/>
      <c r="BH313" s="71">
        <v>0</v>
      </c>
      <c r="BI313" s="71">
        <v>0</v>
      </c>
      <c r="BJ313" s="71">
        <v>2063.4639999999999</v>
      </c>
      <c r="BK313" s="71">
        <v>0</v>
      </c>
      <c r="BL313" s="71">
        <v>8.9619999999999997</v>
      </c>
      <c r="BM313" s="71">
        <v>0</v>
      </c>
      <c r="BN313" s="72"/>
      <c r="BO313" s="71">
        <v>0</v>
      </c>
      <c r="BP313" s="71">
        <v>0</v>
      </c>
      <c r="BQ313" s="71">
        <v>9</v>
      </c>
      <c r="BR313" s="71">
        <v>0</v>
      </c>
      <c r="BS313" s="71">
        <v>2</v>
      </c>
      <c r="BT313" s="71">
        <v>0</v>
      </c>
      <c r="BU313"/>
      <c r="BV313" s="70">
        <v>1678.009</v>
      </c>
      <c r="BW313" s="70">
        <v>204.17699999999999</v>
      </c>
      <c r="BX313" s="70">
        <v>40.817</v>
      </c>
      <c r="BY313" s="70">
        <v>0.25700000000000001</v>
      </c>
      <c r="BZ313" s="70">
        <v>149.166</v>
      </c>
      <c r="CA313" s="70">
        <v>0</v>
      </c>
      <c r="CB313" s="70">
        <v>0</v>
      </c>
      <c r="CC313" s="70">
        <v>0</v>
      </c>
      <c r="CD313" s="70">
        <v>0</v>
      </c>
    </row>
    <row r="314" spans="1:82">
      <c r="A314" s="70" t="s">
        <v>1991</v>
      </c>
      <c r="B314" s="70">
        <v>267</v>
      </c>
      <c r="C314" s="70">
        <v>12</v>
      </c>
      <c r="D314" s="70">
        <v>16</v>
      </c>
      <c r="E314" s="70">
        <v>2015</v>
      </c>
      <c r="F314" s="70" t="s">
        <v>182</v>
      </c>
      <c r="G314" s="70" t="s">
        <v>1979</v>
      </c>
      <c r="H314" s="70" t="s">
        <v>1980</v>
      </c>
      <c r="I314" s="148"/>
      <c r="J314" s="71">
        <v>940.09722202242483</v>
      </c>
      <c r="K314" s="71">
        <v>1.606568437902</v>
      </c>
      <c r="L314" s="71">
        <v>1.2530433077455061</v>
      </c>
      <c r="M314" s="71">
        <v>56.037089313167137</v>
      </c>
      <c r="N314" s="71">
        <v>47.257852126793964</v>
      </c>
      <c r="O314" s="71">
        <v>26.306713438527524</v>
      </c>
      <c r="P314" s="71">
        <v>16.895045831088005</v>
      </c>
      <c r="Q314" s="71">
        <v>2.0332239862504098</v>
      </c>
      <c r="R314" s="71">
        <v>5.7757311597861287</v>
      </c>
      <c r="S314" s="71">
        <v>0</v>
      </c>
      <c r="T314" s="72"/>
      <c r="U314" s="71">
        <v>30069090</v>
      </c>
      <c r="V314" s="71">
        <v>681</v>
      </c>
      <c r="W314" s="71">
        <v>45</v>
      </c>
      <c r="X314" s="71">
        <v>9602</v>
      </c>
      <c r="Y314" s="71">
        <v>12853</v>
      </c>
      <c r="Z314" s="71">
        <v>15284</v>
      </c>
      <c r="AA314" s="71">
        <v>3362</v>
      </c>
      <c r="AB314" s="71">
        <v>27985</v>
      </c>
      <c r="AC314" s="71">
        <v>987267</v>
      </c>
      <c r="AD314" s="71">
        <v>0</v>
      </c>
      <c r="AE314" s="72"/>
      <c r="AF314" s="71">
        <v>265119901.0440641</v>
      </c>
      <c r="AG314" s="71">
        <v>1126846.066280853</v>
      </c>
      <c r="AH314" s="71">
        <v>274351.44531406759</v>
      </c>
      <c r="AI314" s="71">
        <v>61678111.418056868</v>
      </c>
      <c r="AJ314" s="71">
        <v>58202308.158294924</v>
      </c>
      <c r="AK314" s="71">
        <v>0</v>
      </c>
      <c r="AL314" s="71">
        <v>0</v>
      </c>
      <c r="AM314" s="71">
        <v>3835226.8573402232</v>
      </c>
      <c r="AN314" s="71">
        <v>0</v>
      </c>
      <c r="AO314" s="71">
        <v>0</v>
      </c>
      <c r="AP314" s="71">
        <v>390236744.98935103</v>
      </c>
      <c r="AQ314" s="72"/>
      <c r="AR314" s="71">
        <v>692</v>
      </c>
      <c r="AS314" s="71">
        <v>93</v>
      </c>
      <c r="AT314" s="71">
        <v>0</v>
      </c>
      <c r="AU314" s="71">
        <v>0</v>
      </c>
      <c r="AV314" s="71">
        <v>0</v>
      </c>
      <c r="AW314" s="71">
        <v>0</v>
      </c>
      <c r="AX314" s="71"/>
      <c r="AY314" s="72"/>
      <c r="AZ314" s="71">
        <v>2731.991</v>
      </c>
      <c r="BA314" s="71">
        <v>2305.4</v>
      </c>
      <c r="BB314" s="71">
        <v>0</v>
      </c>
      <c r="BC314" s="71">
        <v>0</v>
      </c>
      <c r="BD314" s="71">
        <v>0</v>
      </c>
      <c r="BE314" s="71">
        <v>0</v>
      </c>
      <c r="BF314" s="71"/>
      <c r="BG314" s="72"/>
      <c r="BH314" s="71">
        <v>0</v>
      </c>
      <c r="BI314" s="71">
        <v>0</v>
      </c>
      <c r="BJ314" s="71">
        <v>2033.847</v>
      </c>
      <c r="BK314" s="71">
        <v>0</v>
      </c>
      <c r="BL314" s="71">
        <v>5.6150000000000002</v>
      </c>
      <c r="BM314" s="71">
        <v>0</v>
      </c>
      <c r="BN314" s="72"/>
      <c r="BO314" s="71">
        <v>0</v>
      </c>
      <c r="BP314" s="71">
        <v>0</v>
      </c>
      <c r="BQ314" s="71">
        <v>9</v>
      </c>
      <c r="BR314" s="71">
        <v>0</v>
      </c>
      <c r="BS314" s="71">
        <v>1</v>
      </c>
      <c r="BT314" s="71">
        <v>0</v>
      </c>
      <c r="BU314"/>
      <c r="BV314" s="70">
        <v>1725.1310000000001</v>
      </c>
      <c r="BW314" s="70">
        <v>203.84299999999999</v>
      </c>
      <c r="BX314" s="70">
        <v>26.542000000000002</v>
      </c>
      <c r="BY314" s="70">
        <v>0.252</v>
      </c>
      <c r="BZ314" s="70">
        <v>83.694000000000003</v>
      </c>
      <c r="CA314" s="70">
        <v>0</v>
      </c>
      <c r="CB314" s="70">
        <v>0</v>
      </c>
      <c r="CC314" s="70">
        <v>0</v>
      </c>
      <c r="CD314" s="70">
        <v>0</v>
      </c>
    </row>
    <row r="315" spans="1:82">
      <c r="A315" s="70" t="s">
        <v>1992</v>
      </c>
      <c r="B315" s="70">
        <v>268</v>
      </c>
      <c r="C315" s="70">
        <v>13</v>
      </c>
      <c r="D315" s="70">
        <v>16</v>
      </c>
      <c r="E315" s="70">
        <v>2016</v>
      </c>
      <c r="F315" s="70" t="s">
        <v>155</v>
      </c>
      <c r="G315" s="70" t="s">
        <v>1979</v>
      </c>
      <c r="H315" s="70" t="s">
        <v>1980</v>
      </c>
      <c r="I315" s="148"/>
      <c r="J315" s="71">
        <v>866.74697608604902</v>
      </c>
      <c r="K315" s="71">
        <v>1.5725051383180726</v>
      </c>
      <c r="L315" s="71">
        <v>1.29388350532996</v>
      </c>
      <c r="M315" s="71">
        <v>49.250366996065672</v>
      </c>
      <c r="N315" s="71">
        <v>45.642034721372113</v>
      </c>
      <c r="O315" s="71">
        <v>25.004489756642585</v>
      </c>
      <c r="P315" s="71">
        <v>16.801460447981963</v>
      </c>
      <c r="Q315" s="71">
        <v>1.9634997422384577</v>
      </c>
      <c r="R315" s="71">
        <v>5.6994097046438092</v>
      </c>
      <c r="S315" s="71">
        <v>0</v>
      </c>
      <c r="T315" s="72"/>
      <c r="U315" s="71">
        <v>26149911</v>
      </c>
      <c r="V315" s="71">
        <v>681</v>
      </c>
      <c r="W315" s="71">
        <v>45</v>
      </c>
      <c r="X315" s="71">
        <v>9602</v>
      </c>
      <c r="Y315" s="71">
        <v>12870</v>
      </c>
      <c r="Z315" s="71">
        <v>14706</v>
      </c>
      <c r="AA315" s="71">
        <v>3458</v>
      </c>
      <c r="AB315" s="71">
        <v>27799</v>
      </c>
      <c r="AC315" s="71">
        <v>973403.07552745275</v>
      </c>
      <c r="AD315" s="71">
        <v>0</v>
      </c>
      <c r="AE315" s="72"/>
      <c r="AF315" s="71">
        <v>240384047.18346769</v>
      </c>
      <c r="AG315" s="71">
        <v>1050406.4231917071</v>
      </c>
      <c r="AH315" s="71">
        <v>258395.55335935851</v>
      </c>
      <c r="AI315" s="71">
        <v>57574515.703902207</v>
      </c>
      <c r="AJ315" s="71">
        <v>55274339.362950839</v>
      </c>
      <c r="AK315" s="71">
        <v>0</v>
      </c>
      <c r="AL315" s="71">
        <v>0</v>
      </c>
      <c r="AM315" s="71">
        <v>3812696.128907199</v>
      </c>
      <c r="AN315" s="71">
        <v>0</v>
      </c>
      <c r="AO315" s="71">
        <v>0</v>
      </c>
      <c r="AP315" s="71">
        <v>358354400.35577899</v>
      </c>
      <c r="AQ315" s="72"/>
      <c r="AR315" s="71">
        <v>729</v>
      </c>
      <c r="AS315" s="71">
        <v>103</v>
      </c>
      <c r="AT315" s="71">
        <v>0</v>
      </c>
      <c r="AU315" s="71">
        <v>0</v>
      </c>
      <c r="AV315" s="71">
        <v>0</v>
      </c>
      <c r="AW315" s="71">
        <v>0</v>
      </c>
      <c r="AX315" s="71"/>
      <c r="AY315" s="72"/>
      <c r="AZ315" s="71">
        <v>2906.5909999999999</v>
      </c>
      <c r="BA315" s="71">
        <v>2534.3000000000002</v>
      </c>
      <c r="BB315" s="71">
        <v>0</v>
      </c>
      <c r="BC315" s="71">
        <v>0</v>
      </c>
      <c r="BD315" s="71">
        <v>0</v>
      </c>
      <c r="BE315" s="71">
        <v>0</v>
      </c>
      <c r="BF315" s="71"/>
      <c r="BG315" s="72"/>
      <c r="BH315" s="71">
        <v>0</v>
      </c>
      <c r="BI315" s="71">
        <v>0</v>
      </c>
      <c r="BJ315" s="71">
        <v>2305.1660000000002</v>
      </c>
      <c r="BK315" s="71">
        <v>0</v>
      </c>
      <c r="BL315" s="71">
        <v>5.6310000000000002</v>
      </c>
      <c r="BM315" s="71">
        <v>0</v>
      </c>
      <c r="BN315" s="72"/>
      <c r="BO315" s="71">
        <v>0</v>
      </c>
      <c r="BP315" s="71">
        <v>0</v>
      </c>
      <c r="BQ315" s="71">
        <v>9</v>
      </c>
      <c r="BR315" s="71">
        <v>0</v>
      </c>
      <c r="BS315" s="71">
        <v>1</v>
      </c>
      <c r="BT315" s="71">
        <v>0</v>
      </c>
      <c r="BU315"/>
      <c r="BV315" s="70">
        <v>1825.19</v>
      </c>
      <c r="BW315" s="70">
        <v>235.18</v>
      </c>
      <c r="BX315" s="70">
        <v>38.912999999999997</v>
      </c>
      <c r="BY315" s="70">
        <v>0.25800000000000001</v>
      </c>
      <c r="BZ315" s="70">
        <v>211.256</v>
      </c>
      <c r="CA315" s="70">
        <v>0</v>
      </c>
      <c r="CB315" s="70">
        <v>0</v>
      </c>
      <c r="CC315" s="70">
        <v>0</v>
      </c>
      <c r="CD315" s="70">
        <v>0</v>
      </c>
    </row>
    <row r="316" spans="1:82">
      <c r="A316" s="70" t="s">
        <v>1993</v>
      </c>
      <c r="B316" s="70">
        <v>269</v>
      </c>
      <c r="C316" s="70">
        <v>14</v>
      </c>
      <c r="D316" s="70">
        <v>16</v>
      </c>
      <c r="E316" s="70">
        <v>2017</v>
      </c>
      <c r="F316" s="70" t="s">
        <v>156</v>
      </c>
      <c r="G316" s="70" t="s">
        <v>1979</v>
      </c>
      <c r="H316" s="70" t="s">
        <v>1980</v>
      </c>
      <c r="I316" s="148"/>
      <c r="J316" s="71">
        <v>948.73430975709766</v>
      </c>
      <c r="K316" s="71">
        <v>1.591523026024831</v>
      </c>
      <c r="L316" s="71">
        <v>1.2286418094776299</v>
      </c>
      <c r="M316" s="71">
        <v>48.84320234214313</v>
      </c>
      <c r="N316" s="71">
        <v>45.497275882582933</v>
      </c>
      <c r="O316" s="71">
        <v>24.223498083910556</v>
      </c>
      <c r="P316" s="71">
        <v>16.545362941995254</v>
      </c>
      <c r="Q316" s="71">
        <v>1.87941827997123</v>
      </c>
      <c r="R316" s="71">
        <v>6.3075862785354904</v>
      </c>
      <c r="S316" s="71">
        <v>0</v>
      </c>
      <c r="T316" s="72"/>
      <c r="U316" s="71">
        <v>29958645</v>
      </c>
      <c r="V316" s="71">
        <v>681</v>
      </c>
      <c r="W316" s="71">
        <v>45</v>
      </c>
      <c r="X316" s="71">
        <v>9602</v>
      </c>
      <c r="Y316" s="71">
        <v>12918</v>
      </c>
      <c r="Z316" s="71">
        <v>14483</v>
      </c>
      <c r="AA316" s="71">
        <v>3427</v>
      </c>
      <c r="AB316" s="71">
        <v>27516</v>
      </c>
      <c r="AC316" s="71">
        <v>1098649</v>
      </c>
      <c r="AD316" s="71">
        <v>0</v>
      </c>
      <c r="AE316" s="72"/>
      <c r="AF316" s="71">
        <v>267564874.0071857</v>
      </c>
      <c r="AG316" s="71">
        <v>1080559.536024373</v>
      </c>
      <c r="AH316" s="71">
        <v>305180.35592418461</v>
      </c>
      <c r="AI316" s="71">
        <v>58861805.112770297</v>
      </c>
      <c r="AJ316" s="71">
        <v>57994544.79526072</v>
      </c>
      <c r="AK316" s="71">
        <v>0</v>
      </c>
      <c r="AL316" s="71">
        <v>0</v>
      </c>
      <c r="AM316" s="71">
        <v>3779787.1299391072</v>
      </c>
      <c r="AN316" s="71">
        <v>0</v>
      </c>
      <c r="AO316" s="71">
        <v>0</v>
      </c>
      <c r="AP316" s="71">
        <v>389586750.9371044</v>
      </c>
      <c r="AQ316" s="72"/>
      <c r="AR316" s="71">
        <v>775</v>
      </c>
      <c r="AS316" s="71">
        <v>109</v>
      </c>
      <c r="AT316" s="71">
        <v>0</v>
      </c>
      <c r="AU316" s="71">
        <v>0</v>
      </c>
      <c r="AV316" s="71">
        <v>0</v>
      </c>
      <c r="AW316" s="71">
        <v>0</v>
      </c>
      <c r="AX316" s="71"/>
      <c r="AY316" s="72"/>
      <c r="AZ316" s="71">
        <v>3137.1030000000001</v>
      </c>
      <c r="BA316" s="71">
        <v>2723.9</v>
      </c>
      <c r="BB316" s="71">
        <v>0</v>
      </c>
      <c r="BC316" s="71">
        <v>0</v>
      </c>
      <c r="BD316" s="71">
        <v>0</v>
      </c>
      <c r="BE316" s="71">
        <v>0</v>
      </c>
      <c r="BF316" s="71"/>
      <c r="BG316" s="72"/>
      <c r="BH316" s="71">
        <v>0</v>
      </c>
      <c r="BI316" s="71">
        <v>0</v>
      </c>
      <c r="BJ316" s="71">
        <v>2376.777</v>
      </c>
      <c r="BK316" s="71">
        <v>0</v>
      </c>
      <c r="BL316" s="71">
        <v>5.7830000000000004</v>
      </c>
      <c r="BM316" s="71">
        <v>0</v>
      </c>
      <c r="BN316" s="72"/>
      <c r="BO316" s="71">
        <v>0</v>
      </c>
      <c r="BP316" s="71">
        <v>0</v>
      </c>
      <c r="BQ316" s="71">
        <v>8</v>
      </c>
      <c r="BR316" s="71">
        <v>0</v>
      </c>
      <c r="BS316" s="71">
        <v>1</v>
      </c>
      <c r="BT316" s="71">
        <v>0</v>
      </c>
      <c r="BU316"/>
      <c r="BV316" s="70">
        <v>1804.7429999999999</v>
      </c>
      <c r="BW316" s="70">
        <v>288.98099999999999</v>
      </c>
      <c r="BX316" s="70">
        <v>39.204999999999998</v>
      </c>
      <c r="BY316" s="70">
        <v>0.223</v>
      </c>
      <c r="BZ316" s="70">
        <v>249.34899999999999</v>
      </c>
      <c r="CA316" s="70">
        <v>5.8999999999999997E-2</v>
      </c>
      <c r="CB316" s="70">
        <v>0</v>
      </c>
      <c r="CC316" s="70">
        <v>0</v>
      </c>
      <c r="CD316" s="70">
        <v>0</v>
      </c>
    </row>
    <row r="317" spans="1:82">
      <c r="A317" s="70" t="s">
        <v>1994</v>
      </c>
      <c r="B317" s="70">
        <v>270</v>
      </c>
      <c r="C317" s="70">
        <v>15</v>
      </c>
      <c r="D317" s="70">
        <v>16</v>
      </c>
      <c r="E317" s="70">
        <v>2018</v>
      </c>
      <c r="F317" s="70" t="s">
        <v>183</v>
      </c>
      <c r="G317" s="70" t="s">
        <v>1979</v>
      </c>
      <c r="H317" s="70" t="s">
        <v>1980</v>
      </c>
      <c r="I317" s="148"/>
      <c r="J317" s="71">
        <v>892.51827247695678</v>
      </c>
      <c r="K317" s="71">
        <v>1.4436803800396973</v>
      </c>
      <c r="L317" s="71">
        <v>1.0939370751409485</v>
      </c>
      <c r="M317" s="71">
        <v>47.556403630701979</v>
      </c>
      <c r="N317" s="71">
        <v>44.249414133417055</v>
      </c>
      <c r="O317" s="71">
        <v>23.827471866759332</v>
      </c>
      <c r="P317" s="71">
        <v>16.399786012788226</v>
      </c>
      <c r="Q317" s="71">
        <v>1.72471923794198</v>
      </c>
      <c r="R317" s="71">
        <v>5.8450160929777137</v>
      </c>
      <c r="S317" s="71">
        <v>0</v>
      </c>
      <c r="T317" s="72"/>
      <c r="U317" s="71">
        <v>28702500</v>
      </c>
      <c r="V317" s="71">
        <v>681</v>
      </c>
      <c r="W317" s="71">
        <v>45</v>
      </c>
      <c r="X317" s="71">
        <v>9602</v>
      </c>
      <c r="Y317" s="71">
        <v>12858</v>
      </c>
      <c r="Z317" s="71">
        <v>14519</v>
      </c>
      <c r="AA317" s="71">
        <v>3431</v>
      </c>
      <c r="AB317" s="71">
        <v>27212</v>
      </c>
      <c r="AC317" s="71">
        <v>1014089</v>
      </c>
      <c r="AD317" s="71">
        <v>0</v>
      </c>
      <c r="AE317" s="72"/>
      <c r="AF317" s="71">
        <v>272481738.59363139</v>
      </c>
      <c r="AG317" s="71">
        <v>958139.73126461159</v>
      </c>
      <c r="AH317" s="71">
        <v>267355.1279088626</v>
      </c>
      <c r="AI317" s="71">
        <v>56499144.257557392</v>
      </c>
      <c r="AJ317" s="71">
        <v>57277657.39126315</v>
      </c>
      <c r="AK317" s="71">
        <v>0</v>
      </c>
      <c r="AL317" s="71">
        <v>0</v>
      </c>
      <c r="AM317" s="71">
        <v>3745762.0246853889</v>
      </c>
      <c r="AN317" s="71">
        <v>0</v>
      </c>
      <c r="AO317" s="71">
        <v>0</v>
      </c>
      <c r="AP317" s="71">
        <v>391229797.12631077</v>
      </c>
      <c r="AQ317" s="72"/>
      <c r="AR317" s="71">
        <v>820</v>
      </c>
      <c r="AS317" s="71">
        <v>124</v>
      </c>
      <c r="AT317" s="71">
        <v>0</v>
      </c>
      <c r="AU317" s="71">
        <v>1</v>
      </c>
      <c r="AV317" s="71">
        <v>0</v>
      </c>
      <c r="AW317" s="71">
        <v>0</v>
      </c>
      <c r="AX317" s="71"/>
      <c r="AY317" s="72"/>
      <c r="AZ317" s="71">
        <v>3342.3950000000004</v>
      </c>
      <c r="BA317" s="71">
        <v>3199</v>
      </c>
      <c r="BB317" s="71">
        <v>0</v>
      </c>
      <c r="BC317" s="71">
        <v>200</v>
      </c>
      <c r="BD317" s="71">
        <v>0</v>
      </c>
      <c r="BE317" s="71">
        <v>0</v>
      </c>
      <c r="BF317" s="71"/>
      <c r="BG317" s="72"/>
      <c r="BH317" s="71">
        <v>0</v>
      </c>
      <c r="BI317" s="71">
        <v>0</v>
      </c>
      <c r="BJ317" s="71">
        <v>2279.0120000000002</v>
      </c>
      <c r="BK317" s="71">
        <v>0</v>
      </c>
      <c r="BL317" s="71">
        <v>4.83</v>
      </c>
      <c r="BM317" s="71">
        <v>0</v>
      </c>
      <c r="BN317" s="72"/>
      <c r="BO317" s="71">
        <v>0</v>
      </c>
      <c r="BP317" s="71">
        <v>0</v>
      </c>
      <c r="BQ317" s="71">
        <v>8</v>
      </c>
      <c r="BR317" s="71">
        <v>0</v>
      </c>
      <c r="BS317" s="71">
        <v>1</v>
      </c>
      <c r="BT317" s="71">
        <v>0</v>
      </c>
      <c r="BU317"/>
      <c r="BV317" s="70">
        <v>1701.8</v>
      </c>
      <c r="BW317" s="70">
        <v>312.18200000000002</v>
      </c>
      <c r="BX317" s="70">
        <v>33.218000000000004</v>
      </c>
      <c r="BY317" s="70">
        <v>0.21</v>
      </c>
      <c r="BZ317" s="70">
        <v>236.41200000000001</v>
      </c>
      <c r="CA317" s="70">
        <v>0.02</v>
      </c>
      <c r="CB317" s="70">
        <v>0</v>
      </c>
      <c r="CC317" s="70">
        <v>0</v>
      </c>
      <c r="CD317" s="70">
        <v>0</v>
      </c>
    </row>
    <row r="318" spans="1:82">
      <c r="A318" s="70" t="s">
        <v>1995</v>
      </c>
      <c r="B318" s="70">
        <v>271</v>
      </c>
      <c r="C318" s="70">
        <v>16</v>
      </c>
      <c r="D318" s="70">
        <v>16</v>
      </c>
      <c r="E318" s="70">
        <v>2019</v>
      </c>
      <c r="F318" s="70" t="s">
        <v>158</v>
      </c>
      <c r="G318" s="70" t="s">
        <v>1979</v>
      </c>
      <c r="H318" s="70" t="s">
        <v>1980</v>
      </c>
      <c r="I318" s="148"/>
      <c r="J318" s="71">
        <v>832.79880651289511</v>
      </c>
      <c r="K318" s="71">
        <v>1.2816297303149122</v>
      </c>
      <c r="L318" s="71">
        <v>1.0909105097813034</v>
      </c>
      <c r="M318" s="71">
        <v>45.440843894621324</v>
      </c>
      <c r="N318" s="71">
        <v>35.825495070302964</v>
      </c>
      <c r="O318" s="71">
        <v>22.689264364285606</v>
      </c>
      <c r="P318" s="71">
        <v>16.027424234091971</v>
      </c>
      <c r="Q318" s="71">
        <v>1.6527848100462601</v>
      </c>
      <c r="R318" s="71">
        <v>5.5811616639481487</v>
      </c>
      <c r="S318" s="71">
        <v>0</v>
      </c>
      <c r="T318" s="72"/>
      <c r="U318" s="71">
        <v>27238164</v>
      </c>
      <c r="V318" s="71">
        <v>681</v>
      </c>
      <c r="W318" s="71">
        <v>45</v>
      </c>
      <c r="X318" s="71">
        <v>9602</v>
      </c>
      <c r="Y318" s="71">
        <v>12781</v>
      </c>
      <c r="Z318" s="71">
        <v>14205</v>
      </c>
      <c r="AA318" s="71">
        <v>3328</v>
      </c>
      <c r="AB318" s="71">
        <v>26783</v>
      </c>
      <c r="AC318" s="71">
        <v>984171</v>
      </c>
      <c r="AD318" s="71">
        <v>0</v>
      </c>
      <c r="AE318" s="72"/>
      <c r="AF318" s="71">
        <v>268501467.03207219</v>
      </c>
      <c r="AG318" s="71">
        <v>924795.00551519671</v>
      </c>
      <c r="AH318" s="71">
        <v>311362.17775001522</v>
      </c>
      <c r="AI318" s="71">
        <v>59769971.14672368</v>
      </c>
      <c r="AJ318" s="71">
        <v>53678834.244086213</v>
      </c>
      <c r="AK318" s="71">
        <v>0</v>
      </c>
      <c r="AL318" s="71">
        <v>0</v>
      </c>
      <c r="AM318" s="71">
        <v>3647642.9776839479</v>
      </c>
      <c r="AN318" s="71">
        <v>0</v>
      </c>
      <c r="AO318" s="71">
        <v>0</v>
      </c>
      <c r="AP318" s="71">
        <v>386834072.58383125</v>
      </c>
      <c r="AQ318" s="72"/>
      <c r="AR318" s="71">
        <v>873</v>
      </c>
      <c r="AS318" s="71">
        <v>140</v>
      </c>
      <c r="AT318" s="71">
        <v>0</v>
      </c>
      <c r="AU318" s="71">
        <v>1</v>
      </c>
      <c r="AV318" s="71">
        <v>0</v>
      </c>
      <c r="AW318" s="71">
        <v>0</v>
      </c>
      <c r="AX318" s="71"/>
      <c r="AY318" s="72"/>
      <c r="AZ318" s="71">
        <v>3586.206000000001</v>
      </c>
      <c r="BA318" s="71">
        <v>3531.4</v>
      </c>
      <c r="BB318" s="71">
        <v>0</v>
      </c>
      <c r="BC318" s="71">
        <v>199.6</v>
      </c>
      <c r="BD318" s="71">
        <v>0</v>
      </c>
      <c r="BE318" s="71">
        <v>0</v>
      </c>
      <c r="BF318" s="71"/>
      <c r="BG318" s="72"/>
      <c r="BH318" s="71">
        <v>0</v>
      </c>
      <c r="BI318" s="71">
        <v>0</v>
      </c>
      <c r="BJ318" s="71">
        <v>2243.0630000000001</v>
      </c>
      <c r="BK318" s="71">
        <v>0</v>
      </c>
      <c r="BL318" s="71">
        <v>3.6259999999999999</v>
      </c>
      <c r="BM318" s="71">
        <v>0</v>
      </c>
      <c r="BN318" s="72"/>
      <c r="BO318" s="71">
        <v>0</v>
      </c>
      <c r="BP318" s="71">
        <v>0</v>
      </c>
      <c r="BQ318" s="71">
        <v>9</v>
      </c>
      <c r="BR318" s="71">
        <v>0</v>
      </c>
      <c r="BS318" s="71">
        <v>1</v>
      </c>
      <c r="BT318" s="71">
        <v>0</v>
      </c>
      <c r="BU318"/>
      <c r="BV318" s="70">
        <v>1693.229</v>
      </c>
      <c r="BW318" s="70">
        <v>315.18599999999998</v>
      </c>
      <c r="BX318" s="70">
        <v>0</v>
      </c>
      <c r="BY318" s="70">
        <v>0</v>
      </c>
      <c r="BZ318" s="70">
        <v>238.274</v>
      </c>
      <c r="CA318" s="70">
        <v>0</v>
      </c>
      <c r="CB318" s="70">
        <v>0</v>
      </c>
      <c r="CC318" s="70">
        <v>0</v>
      </c>
      <c r="CD318" s="70">
        <v>0</v>
      </c>
    </row>
    <row r="319" spans="1:82">
      <c r="A319" s="70" t="s">
        <v>1996</v>
      </c>
      <c r="B319" s="70">
        <v>272</v>
      </c>
      <c r="C319" s="70">
        <v>17</v>
      </c>
      <c r="D319" s="70">
        <v>16</v>
      </c>
      <c r="E319" s="70">
        <v>2020</v>
      </c>
      <c r="F319" s="70" t="s">
        <v>159</v>
      </c>
      <c r="G319" s="70" t="s">
        <v>1979</v>
      </c>
      <c r="H319" s="70" t="s">
        <v>1980</v>
      </c>
      <c r="I319" s="148"/>
      <c r="J319" s="71">
        <v>641.71846870335082</v>
      </c>
      <c r="K319" s="71">
        <v>1.2399228835341907</v>
      </c>
      <c r="L319" s="71">
        <v>1.4240188296451139</v>
      </c>
      <c r="M319" s="71">
        <v>37.157237480410643</v>
      </c>
      <c r="N319" s="71">
        <v>37.590000358796523</v>
      </c>
      <c r="O319" s="71">
        <v>19.905592763234935</v>
      </c>
      <c r="P319" s="71">
        <v>15.033723821516796</v>
      </c>
      <c r="Q319" s="71">
        <v>1.56929861398565</v>
      </c>
      <c r="R319" s="71">
        <v>5.0780119883144019</v>
      </c>
      <c r="S319" s="71">
        <v>0</v>
      </c>
      <c r="T319" s="72"/>
      <c r="U319" s="71">
        <v>22117378</v>
      </c>
      <c r="V319" s="71">
        <v>647</v>
      </c>
      <c r="W319" s="71">
        <v>58</v>
      </c>
      <c r="X319" s="71">
        <v>8750</v>
      </c>
      <c r="Y319" s="71">
        <v>12877</v>
      </c>
      <c r="Z319" s="71">
        <v>14224</v>
      </c>
      <c r="AA319" s="71">
        <v>3318</v>
      </c>
      <c r="AB319" s="71">
        <v>26616</v>
      </c>
      <c r="AC319" s="71">
        <v>900178</v>
      </c>
      <c r="AD319" s="71">
        <v>0</v>
      </c>
      <c r="AE319" s="72"/>
      <c r="AF319" s="71">
        <v>231720520.66480729</v>
      </c>
      <c r="AG319" s="71">
        <v>855931.47601793031</v>
      </c>
      <c r="AH319" s="71">
        <v>499454.83156631788</v>
      </c>
      <c r="AI319" s="71">
        <v>51383587.716277704</v>
      </c>
      <c r="AJ319" s="71">
        <v>59917573.11114046</v>
      </c>
      <c r="AK319" s="71"/>
      <c r="AL319" s="71"/>
      <c r="AM319" s="71">
        <v>3473683.7099276357</v>
      </c>
      <c r="AN319" s="71"/>
      <c r="AO319" s="71"/>
      <c r="AP319" s="71">
        <v>347850751.50973731</v>
      </c>
      <c r="AQ319" s="72"/>
      <c r="AR319" s="71">
        <v>909</v>
      </c>
      <c r="AS319" s="71">
        <v>149</v>
      </c>
      <c r="AT319" s="71">
        <v>0</v>
      </c>
      <c r="AU319" s="71">
        <v>1</v>
      </c>
      <c r="AV319" s="71">
        <v>0</v>
      </c>
      <c r="AW319" s="71">
        <v>0</v>
      </c>
      <c r="AX319" s="71"/>
      <c r="AY319" s="72"/>
      <c r="AZ319" s="71">
        <v>3758.1109999999981</v>
      </c>
      <c r="BA319" s="71">
        <v>7749.9000000000005</v>
      </c>
      <c r="BB319" s="71">
        <v>0</v>
      </c>
      <c r="BC319" s="71">
        <v>199.6</v>
      </c>
      <c r="BD319" s="71">
        <v>0</v>
      </c>
      <c r="BE319" s="71">
        <v>0</v>
      </c>
      <c r="BF319" s="71"/>
      <c r="BG319" s="72"/>
      <c r="BH319" s="71">
        <v>0</v>
      </c>
      <c r="BI319" s="71">
        <v>0</v>
      </c>
      <c r="BJ319" s="71">
        <v>2138.7240000000002</v>
      </c>
      <c r="BK319" s="71">
        <v>0</v>
      </c>
      <c r="BL319" s="71">
        <v>3.6259999999999999</v>
      </c>
      <c r="BM319" s="71">
        <v>0</v>
      </c>
      <c r="BN319" s="72"/>
      <c r="BO319" s="71">
        <v>0</v>
      </c>
      <c r="BP319" s="71">
        <v>0</v>
      </c>
      <c r="BQ319" s="71">
        <v>9</v>
      </c>
      <c r="BR319" s="71">
        <v>0</v>
      </c>
      <c r="BS319" s="71">
        <v>1</v>
      </c>
      <c r="BT319" s="71">
        <v>0</v>
      </c>
      <c r="BU319"/>
      <c r="BV319" s="70">
        <v>1571.43</v>
      </c>
      <c r="BW319" s="70">
        <v>322.43</v>
      </c>
      <c r="BX319" s="70">
        <v>27.832999999999998</v>
      </c>
      <c r="BY319" s="70">
        <v>0.22500000000000001</v>
      </c>
      <c r="BZ319" s="70">
        <v>220.05500000000001</v>
      </c>
      <c r="CA319" s="70">
        <v>0.377</v>
      </c>
      <c r="CB319" s="70">
        <v>0</v>
      </c>
      <c r="CC319" s="70">
        <v>0</v>
      </c>
      <c r="CD319" s="70">
        <v>0</v>
      </c>
    </row>
    <row r="320" spans="1:82">
      <c r="A320" s="70" t="s">
        <v>1997</v>
      </c>
      <c r="B320" s="70">
        <v>272</v>
      </c>
      <c r="C320" s="70">
        <v>18</v>
      </c>
      <c r="D320" s="70">
        <v>16</v>
      </c>
      <c r="E320" s="70">
        <v>2021</v>
      </c>
      <c r="F320" s="70" t="s">
        <v>160</v>
      </c>
      <c r="G320" s="70" t="s">
        <v>1979</v>
      </c>
      <c r="H320" s="70" t="s">
        <v>1980</v>
      </c>
      <c r="I320" s="148"/>
      <c r="J320" s="71">
        <v>663.70936972529068</v>
      </c>
      <c r="K320" s="71">
        <v>1.3598717861741403</v>
      </c>
      <c r="L320" s="71">
        <v>1.4132182970142548</v>
      </c>
      <c r="M320" s="71">
        <v>40.017876846502254</v>
      </c>
      <c r="N320" s="71">
        <v>37.592969400591357</v>
      </c>
      <c r="O320" s="71">
        <v>19.222255741883487</v>
      </c>
      <c r="P320" s="71">
        <v>15.533616901142226</v>
      </c>
      <c r="Q320" s="71">
        <v>1.53785802174106</v>
      </c>
      <c r="R320" s="71">
        <v>5.9462077302759404</v>
      </c>
      <c r="S320" s="71">
        <v>0</v>
      </c>
      <c r="T320" s="72"/>
      <c r="U320" s="71">
        <v>24299380</v>
      </c>
      <c r="V320" s="71">
        <v>647</v>
      </c>
      <c r="W320" s="71">
        <v>58</v>
      </c>
      <c r="X320" s="71">
        <v>8750</v>
      </c>
      <c r="Y320" s="71">
        <v>12870</v>
      </c>
      <c r="Z320" s="71">
        <v>14143</v>
      </c>
      <c r="AA320" s="71">
        <v>3343</v>
      </c>
      <c r="AB320" s="71">
        <v>26339</v>
      </c>
      <c r="AC320" s="71">
        <v>1022583.9999999999</v>
      </c>
      <c r="AD320" s="71">
        <v>0</v>
      </c>
      <c r="AE320" s="72"/>
      <c r="AF320" s="71">
        <v>237131819.6355975</v>
      </c>
      <c r="AG320" s="71">
        <v>968478.1796157636</v>
      </c>
      <c r="AH320" s="71">
        <v>508044.91666352528</v>
      </c>
      <c r="AI320" s="71">
        <v>57062021.546221562</v>
      </c>
      <c r="AJ320" s="71">
        <v>57020592.427768096</v>
      </c>
      <c r="AK320" s="71">
        <v>0</v>
      </c>
      <c r="AL320" s="71">
        <v>0</v>
      </c>
      <c r="AM320" s="71">
        <v>3457359.5409697215</v>
      </c>
      <c r="AN320" s="71">
        <v>0</v>
      </c>
      <c r="AO320" s="71">
        <v>0</v>
      </c>
      <c r="AP320" s="71">
        <v>356148316.24683619</v>
      </c>
      <c r="AQ320" s="72"/>
      <c r="AR320" s="71">
        <v>954</v>
      </c>
      <c r="AS320" s="71">
        <v>154</v>
      </c>
      <c r="AT320" s="71">
        <v>0</v>
      </c>
      <c r="AU320" s="71">
        <v>1</v>
      </c>
      <c r="AV320" s="71">
        <v>0</v>
      </c>
      <c r="AW320" s="71">
        <v>0</v>
      </c>
      <c r="AX320" s="71"/>
      <c r="AY320" s="72"/>
      <c r="AZ320" s="71">
        <v>4007.900999999998</v>
      </c>
      <c r="BA320" s="71">
        <v>8259.4000000000015</v>
      </c>
      <c r="BB320" s="71">
        <v>0</v>
      </c>
      <c r="BC320" s="71">
        <v>199.6</v>
      </c>
      <c r="BD320" s="71">
        <v>0</v>
      </c>
      <c r="BE320" s="71">
        <v>0</v>
      </c>
      <c r="BF320" s="71"/>
      <c r="BG320" s="72"/>
      <c r="BH320" s="71">
        <v>0</v>
      </c>
      <c r="BI320" s="71">
        <v>0</v>
      </c>
      <c r="BJ320" s="71">
        <v>2338.7550000000001</v>
      </c>
      <c r="BK320" s="71">
        <v>0</v>
      </c>
      <c r="BL320" s="71">
        <v>4.399</v>
      </c>
      <c r="BM320" s="71">
        <v>0</v>
      </c>
      <c r="BN320" s="72"/>
      <c r="BO320" s="71">
        <v>0</v>
      </c>
      <c r="BP320" s="71">
        <v>0</v>
      </c>
      <c r="BQ320" s="71">
        <v>9</v>
      </c>
      <c r="BR320" s="71">
        <v>0</v>
      </c>
      <c r="BS320" s="71">
        <v>1</v>
      </c>
      <c r="BT320" s="71">
        <v>0</v>
      </c>
      <c r="BU320"/>
      <c r="BV320" s="70">
        <v>1738.396</v>
      </c>
      <c r="BW320" s="70">
        <v>349.964</v>
      </c>
      <c r="BX320" s="70">
        <v>26.972000000000001</v>
      </c>
      <c r="BY320" s="70">
        <v>0</v>
      </c>
      <c r="BZ320" s="70">
        <v>227.822</v>
      </c>
      <c r="CA320" s="70">
        <v>0</v>
      </c>
      <c r="CB320" s="70">
        <v>0</v>
      </c>
      <c r="CC320" s="70">
        <v>0</v>
      </c>
      <c r="CD320" s="70">
        <v>0</v>
      </c>
    </row>
    <row r="321" spans="1:82">
      <c r="A321" s="70" t="s">
        <v>1998</v>
      </c>
      <c r="B321" s="70">
        <v>272</v>
      </c>
      <c r="C321" s="70">
        <v>19</v>
      </c>
      <c r="D321" s="70">
        <v>16</v>
      </c>
      <c r="E321" s="70">
        <v>2022</v>
      </c>
      <c r="F321" s="70" t="s">
        <v>161</v>
      </c>
      <c r="G321" s="70" t="s">
        <v>1979</v>
      </c>
      <c r="H321" s="70" t="s">
        <v>1980</v>
      </c>
      <c r="I321" s="148"/>
      <c r="J321" s="71">
        <v>593.6466632780182</v>
      </c>
      <c r="K321" s="71">
        <v>1.3184299306058307</v>
      </c>
      <c r="L321" s="71">
        <v>1.2553670689278864</v>
      </c>
      <c r="M321" s="71">
        <v>36.418145264063284</v>
      </c>
      <c r="N321" s="71">
        <v>40.186220677552576</v>
      </c>
      <c r="O321" s="71">
        <v>20.108632762501578</v>
      </c>
      <c r="P321" s="71">
        <v>15.314102107464773</v>
      </c>
      <c r="Q321" s="71">
        <v>1.5343835751046442</v>
      </c>
      <c r="R321" s="71">
        <v>5.6103419970249666</v>
      </c>
      <c r="S321" s="71">
        <v>0</v>
      </c>
      <c r="T321" s="72"/>
      <c r="U321" s="71">
        <v>26347255</v>
      </c>
      <c r="V321" s="71">
        <v>647</v>
      </c>
      <c r="W321" s="71">
        <v>58</v>
      </c>
      <c r="X321" s="71">
        <v>8750</v>
      </c>
      <c r="Y321" s="71">
        <v>12835</v>
      </c>
      <c r="Z321" s="71">
        <v>14057</v>
      </c>
      <c r="AA321" s="71">
        <v>3346</v>
      </c>
      <c r="AB321" s="71">
        <v>26064</v>
      </c>
      <c r="AC321" s="71">
        <v>976942</v>
      </c>
      <c r="AD321" s="71">
        <v>0</v>
      </c>
      <c r="AE321" s="72"/>
      <c r="AF321" s="71">
        <v>239453012.80482343</v>
      </c>
      <c r="AG321" s="71">
        <v>983628.39910304046</v>
      </c>
      <c r="AH321" s="71">
        <v>494039.04755308869</v>
      </c>
      <c r="AI321" s="71">
        <v>51752022.995671362</v>
      </c>
      <c r="AJ321" s="71">
        <v>63532479.696357273</v>
      </c>
      <c r="AK321" s="71">
        <v>0</v>
      </c>
      <c r="AL321" s="71">
        <v>0</v>
      </c>
      <c r="AM321" s="71">
        <v>3365573.8014270603</v>
      </c>
      <c r="AN321" s="71">
        <v>0</v>
      </c>
      <c r="AO321" s="71">
        <v>0</v>
      </c>
      <c r="AP321" s="71">
        <v>359580756.74493521</v>
      </c>
      <c r="AQ321" s="72"/>
      <c r="AR321" s="71">
        <v>1011</v>
      </c>
      <c r="AS321" s="71">
        <v>157</v>
      </c>
      <c r="AT321" s="71">
        <v>0</v>
      </c>
      <c r="AU321" s="71">
        <v>1</v>
      </c>
      <c r="AV321" s="71">
        <v>0</v>
      </c>
      <c r="AW321" s="71">
        <v>0</v>
      </c>
      <c r="AX321" s="71"/>
      <c r="AY321" s="72"/>
      <c r="AZ321" s="71">
        <v>4331.335</v>
      </c>
      <c r="BA321" s="71">
        <v>8391.5</v>
      </c>
      <c r="BB321" s="71">
        <v>0</v>
      </c>
      <c r="BC321" s="71">
        <v>199.6</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1999</v>
      </c>
      <c r="B322" s="70">
        <v>272</v>
      </c>
      <c r="C322" s="70">
        <v>20</v>
      </c>
      <c r="D322" s="70">
        <v>16</v>
      </c>
      <c r="E322" s="70">
        <v>2023</v>
      </c>
      <c r="F322" s="70" t="s">
        <v>1539</v>
      </c>
      <c r="G322" s="70" t="s">
        <v>1979</v>
      </c>
      <c r="H322" s="70" t="s">
        <v>1980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1057</v>
      </c>
      <c r="AS322" s="71">
        <v>163</v>
      </c>
      <c r="AT322" s="71">
        <v>0</v>
      </c>
      <c r="AU322" s="71">
        <v>1</v>
      </c>
      <c r="AV322" s="71">
        <v>0</v>
      </c>
      <c r="AW322" s="71">
        <v>0</v>
      </c>
      <c r="AX322" s="71"/>
      <c r="AY322" s="72"/>
      <c r="AZ322" s="71">
        <v>4560.5850000000019</v>
      </c>
      <c r="BA322" s="71">
        <v>8689</v>
      </c>
      <c r="BB322" s="71">
        <v>0</v>
      </c>
      <c r="BC322" s="71">
        <v>199.6</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2000</v>
      </c>
      <c r="B323" s="70">
        <v>272</v>
      </c>
      <c r="C323" s="70">
        <v>21</v>
      </c>
      <c r="D323" s="70">
        <v>16</v>
      </c>
      <c r="E323" s="70">
        <v>2024</v>
      </c>
      <c r="F323" s="70" t="s">
        <v>1554</v>
      </c>
      <c r="G323" s="70" t="s">
        <v>1979</v>
      </c>
      <c r="H323" s="70" t="s">
        <v>1980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2001</v>
      </c>
      <c r="B324" s="70">
        <v>18</v>
      </c>
      <c r="C324" s="70">
        <v>1</v>
      </c>
      <c r="D324" s="70">
        <v>2</v>
      </c>
      <c r="E324" s="70">
        <v>1990</v>
      </c>
      <c r="F324" s="70" t="s">
        <v>787</v>
      </c>
      <c r="G324" s="70" t="s">
        <v>2002</v>
      </c>
      <c r="H324" s="70" t="s">
        <v>2003</v>
      </c>
      <c r="I324" s="148"/>
      <c r="J324" s="71">
        <v>2221.1384799431548</v>
      </c>
      <c r="K324" s="71">
        <v>6.1259306747793874</v>
      </c>
      <c r="L324" s="71">
        <v>8.2555437322148322</v>
      </c>
      <c r="M324" s="71">
        <v>19.700312734808719</v>
      </c>
      <c r="N324" s="71">
        <v>26.136381081673768</v>
      </c>
      <c r="O324" s="71">
        <v>21.79369110187363</v>
      </c>
      <c r="P324" s="71">
        <v>38.223130044960783</v>
      </c>
      <c r="Q324" s="71">
        <v>2.14392069812207</v>
      </c>
      <c r="R324" s="71">
        <v>42.91816061430265</v>
      </c>
      <c r="S324" s="71">
        <v>2.5788963348148841</v>
      </c>
      <c r="T324" s="72"/>
      <c r="U324" s="71">
        <v>46688889</v>
      </c>
      <c r="V324" s="71">
        <v>2486</v>
      </c>
      <c r="W324" s="71">
        <v>87</v>
      </c>
      <c r="X324" s="71">
        <v>7972</v>
      </c>
      <c r="Y324" s="71">
        <v>9771</v>
      </c>
      <c r="Z324" s="71">
        <v>8964</v>
      </c>
      <c r="AA324" s="71">
        <v>9281</v>
      </c>
      <c r="AB324" s="71">
        <v>34810</v>
      </c>
      <c r="AC324" s="71">
        <v>7433502.666666667</v>
      </c>
      <c r="AD324" s="71">
        <v>2.5788963348148841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2004</v>
      </c>
      <c r="B325" s="70">
        <v>19</v>
      </c>
      <c r="C325" s="70">
        <v>2</v>
      </c>
      <c r="D325" s="70">
        <v>2</v>
      </c>
      <c r="E325" s="70">
        <v>2005</v>
      </c>
      <c r="F325" s="70" t="s">
        <v>789</v>
      </c>
      <c r="G325" s="70" t="s">
        <v>2002</v>
      </c>
      <c r="H325" s="70" t="s">
        <v>2003</v>
      </c>
      <c r="I325" s="148"/>
      <c r="J325" s="71">
        <v>2652.859337043315</v>
      </c>
      <c r="K325" s="71">
        <v>3.104683401394654</v>
      </c>
      <c r="L325" s="71">
        <v>14.58532147610296</v>
      </c>
      <c r="M325" s="71">
        <v>35.953467888428001</v>
      </c>
      <c r="N325" s="71">
        <v>40.003873452339107</v>
      </c>
      <c r="O325" s="71">
        <v>33.538106021692982</v>
      </c>
      <c r="P325" s="71">
        <v>37.031078073163997</v>
      </c>
      <c r="Q325" s="71">
        <v>1.95778166624898</v>
      </c>
      <c r="R325" s="71">
        <v>36.515335495367673</v>
      </c>
      <c r="S325" s="71">
        <v>4.2786559066804264</v>
      </c>
      <c r="T325" s="72"/>
      <c r="U325" s="71">
        <v>72043760</v>
      </c>
      <c r="V325" s="71">
        <v>1556</v>
      </c>
      <c r="W325" s="71">
        <v>142</v>
      </c>
      <c r="X325" s="71">
        <v>7109</v>
      </c>
      <c r="Y325" s="71">
        <v>11272</v>
      </c>
      <c r="Z325" s="71">
        <v>15963</v>
      </c>
      <c r="AA325" s="71">
        <v>7364</v>
      </c>
      <c r="AB325" s="71">
        <v>33231</v>
      </c>
      <c r="AC325" s="71">
        <v>6456981</v>
      </c>
      <c r="AD325" s="71">
        <v>4.2786559066804264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2005</v>
      </c>
      <c r="B326" s="70">
        <v>20</v>
      </c>
      <c r="C326" s="70">
        <v>3</v>
      </c>
      <c r="D326" s="70">
        <v>2</v>
      </c>
      <c r="E326" s="70">
        <v>2006</v>
      </c>
      <c r="F326" s="70" t="s">
        <v>790</v>
      </c>
      <c r="G326" s="70" t="s">
        <v>2002</v>
      </c>
      <c r="H326" s="70" t="s">
        <v>2003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2006</v>
      </c>
      <c r="B327" s="70">
        <v>21</v>
      </c>
      <c r="C327" s="70">
        <v>4</v>
      </c>
      <c r="D327" s="70">
        <v>2</v>
      </c>
      <c r="E327" s="70">
        <v>2007</v>
      </c>
      <c r="F327" s="70" t="s">
        <v>791</v>
      </c>
      <c r="G327" s="70" t="s">
        <v>2002</v>
      </c>
      <c r="H327" s="70" t="s">
        <v>2003</v>
      </c>
      <c r="I327" s="148"/>
      <c r="J327" s="71">
        <v>2513.781894683987</v>
      </c>
      <c r="K327" s="71">
        <v>3.0243637121235909</v>
      </c>
      <c r="L327" s="71">
        <v>14.95109719318673</v>
      </c>
      <c r="M327" s="71">
        <v>31.76095831483773</v>
      </c>
      <c r="N327" s="71">
        <v>44.040292545610207</v>
      </c>
      <c r="O327" s="71">
        <v>32.308572621669001</v>
      </c>
      <c r="P327" s="71">
        <v>36.64425412094274</v>
      </c>
      <c r="Q327" s="71">
        <v>2.0207469824295399</v>
      </c>
      <c r="R327" s="71">
        <v>32.826297216149698</v>
      </c>
      <c r="S327" s="71">
        <v>2.281873903215025</v>
      </c>
      <c r="T327" s="72"/>
      <c r="U327" s="71">
        <v>79314734</v>
      </c>
      <c r="V327" s="71">
        <v>1473</v>
      </c>
      <c r="W327" s="71">
        <v>152</v>
      </c>
      <c r="X327" s="71">
        <v>8445</v>
      </c>
      <c r="Y327" s="71">
        <v>11420</v>
      </c>
      <c r="Z327" s="71">
        <v>15986</v>
      </c>
      <c r="AA327" s="71">
        <v>7176</v>
      </c>
      <c r="AB327" s="71">
        <v>32486</v>
      </c>
      <c r="AC327" s="71">
        <v>5971201.333333333</v>
      </c>
      <c r="AD327" s="71">
        <v>2.281873903215025</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2007</v>
      </c>
      <c r="B328" s="70">
        <v>22</v>
      </c>
      <c r="C328" s="70">
        <v>5</v>
      </c>
      <c r="D328" s="70">
        <v>2</v>
      </c>
      <c r="E328" s="70">
        <v>2008</v>
      </c>
      <c r="F328" s="70" t="s">
        <v>792</v>
      </c>
      <c r="G328" s="70" t="s">
        <v>2002</v>
      </c>
      <c r="H328" s="70" t="s">
        <v>2003</v>
      </c>
      <c r="I328" s="148"/>
      <c r="J328" s="71">
        <v>2023.0561607389041</v>
      </c>
      <c r="K328" s="71">
        <v>2.1984256785478622</v>
      </c>
      <c r="L328" s="71">
        <v>13.171635293954971</v>
      </c>
      <c r="M328" s="71">
        <v>34.809085008072458</v>
      </c>
      <c r="N328" s="71">
        <v>40.503719148087853</v>
      </c>
      <c r="O328" s="71">
        <v>31.207191719730169</v>
      </c>
      <c r="P328" s="71">
        <v>35.852692345219857</v>
      </c>
      <c r="Q328" s="71">
        <v>1.9628346446040801</v>
      </c>
      <c r="R328" s="71">
        <v>29.885981310506711</v>
      </c>
      <c r="S328" s="71">
        <v>1.8903487311752369</v>
      </c>
      <c r="T328" s="72"/>
      <c r="U328" s="71">
        <v>69697581</v>
      </c>
      <c r="V328" s="71">
        <v>1473</v>
      </c>
      <c r="W328" s="71">
        <v>152</v>
      </c>
      <c r="X328" s="71">
        <v>8445</v>
      </c>
      <c r="Y328" s="71">
        <v>11494</v>
      </c>
      <c r="Z328" s="71">
        <v>15983</v>
      </c>
      <c r="AA328" s="71">
        <v>7029</v>
      </c>
      <c r="AB328" s="71">
        <v>32074</v>
      </c>
      <c r="AC328" s="71">
        <v>5645050.666666667</v>
      </c>
      <c r="AD328" s="71">
        <v>1.8903487311752369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2008</v>
      </c>
      <c r="B329" s="70">
        <v>23</v>
      </c>
      <c r="C329" s="70">
        <v>6</v>
      </c>
      <c r="D329" s="70">
        <v>2</v>
      </c>
      <c r="E329" s="70">
        <v>2009</v>
      </c>
      <c r="F329" s="70" t="s">
        <v>176</v>
      </c>
      <c r="G329" s="1064" t="s">
        <v>2002</v>
      </c>
      <c r="H329" s="70" t="s">
        <v>2003</v>
      </c>
      <c r="I329" s="148"/>
      <c r="J329" s="71">
        <v>1854.783312619179</v>
      </c>
      <c r="K329" s="71">
        <v>1.926256361925472</v>
      </c>
      <c r="L329" s="71">
        <v>11.31161770819058</v>
      </c>
      <c r="M329" s="71">
        <v>31.627152977776429</v>
      </c>
      <c r="N329" s="71">
        <v>33.936687012679933</v>
      </c>
      <c r="O329" s="71">
        <v>31.703710515899171</v>
      </c>
      <c r="P329" s="71">
        <v>34.302226288328427</v>
      </c>
      <c r="Q329" s="71">
        <v>1.85449726668162</v>
      </c>
      <c r="R329" s="71">
        <v>26.4895578816773</v>
      </c>
      <c r="S329" s="71">
        <v>3.5671124403081498</v>
      </c>
      <c r="T329" s="72"/>
      <c r="U329" s="71">
        <v>48444421</v>
      </c>
      <c r="V329" s="71">
        <v>1409</v>
      </c>
      <c r="W329" s="71">
        <v>145</v>
      </c>
      <c r="X329" s="71">
        <v>8728</v>
      </c>
      <c r="Y329" s="71">
        <v>11575</v>
      </c>
      <c r="Z329" s="71">
        <v>16027</v>
      </c>
      <c r="AA329" s="71">
        <v>6904</v>
      </c>
      <c r="AB329" s="71">
        <v>31811</v>
      </c>
      <c r="AC329" s="71">
        <v>4881328</v>
      </c>
      <c r="AD329" s="71">
        <v>3.5671124403081498</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5.5529999999999999</v>
      </c>
      <c r="BK329" s="71">
        <v>1136.68</v>
      </c>
      <c r="BL329" s="71">
        <v>0</v>
      </c>
      <c r="BM329" s="71">
        <v>0</v>
      </c>
      <c r="BN329" s="72"/>
      <c r="BO329" s="71">
        <v>0</v>
      </c>
      <c r="BP329" s="71">
        <v>0</v>
      </c>
      <c r="BQ329" s="71">
        <v>1</v>
      </c>
      <c r="BR329" s="71">
        <v>1</v>
      </c>
      <c r="BS329" s="71">
        <v>0</v>
      </c>
      <c r="BT329" s="71">
        <v>0</v>
      </c>
      <c r="BU329"/>
      <c r="BV329" s="70">
        <v>1135.5530000000001</v>
      </c>
      <c r="BW329" s="70">
        <v>0</v>
      </c>
      <c r="BX329" s="70">
        <v>0</v>
      </c>
      <c r="BY329" s="70">
        <v>0</v>
      </c>
      <c r="BZ329" s="70">
        <v>6.68</v>
      </c>
      <c r="CA329" s="70">
        <v>0</v>
      </c>
      <c r="CB329" s="70">
        <v>0</v>
      </c>
      <c r="CC329" s="70">
        <v>0</v>
      </c>
      <c r="CD329" s="70">
        <v>0</v>
      </c>
    </row>
    <row r="330" spans="1:82">
      <c r="A330" s="70" t="s">
        <v>2009</v>
      </c>
      <c r="B330" s="70">
        <v>24</v>
      </c>
      <c r="C330" s="70">
        <v>7</v>
      </c>
      <c r="D330" s="70">
        <v>2</v>
      </c>
      <c r="E330" s="70">
        <v>2010</v>
      </c>
      <c r="F330" s="70" t="s">
        <v>177</v>
      </c>
      <c r="G330" s="1064" t="s">
        <v>2002</v>
      </c>
      <c r="H330" s="70" t="s">
        <v>2003</v>
      </c>
      <c r="I330" s="148"/>
      <c r="J330" s="71">
        <v>2580.4843422163199</v>
      </c>
      <c r="K330" s="71">
        <v>2.1388146574901512</v>
      </c>
      <c r="L330" s="71">
        <v>11.03615422541783</v>
      </c>
      <c r="M330" s="71">
        <v>34.550595576500008</v>
      </c>
      <c r="N330" s="71">
        <v>36.488576203067318</v>
      </c>
      <c r="O330" s="71">
        <v>31.594482023590398</v>
      </c>
      <c r="P330" s="71">
        <v>34.431750985458542</v>
      </c>
      <c r="Q330" s="71">
        <v>1.9107694114760201</v>
      </c>
      <c r="R330" s="71">
        <v>29.943127040038782</v>
      </c>
      <c r="S330" s="71">
        <v>5.3659095903610874</v>
      </c>
      <c r="T330" s="72"/>
      <c r="U330" s="71">
        <v>65556427</v>
      </c>
      <c r="V330" s="71">
        <v>1409</v>
      </c>
      <c r="W330" s="71">
        <v>145</v>
      </c>
      <c r="X330" s="71">
        <v>8728</v>
      </c>
      <c r="Y330" s="71">
        <v>11641</v>
      </c>
      <c r="Z330" s="71">
        <v>16046</v>
      </c>
      <c r="AA330" s="71">
        <v>6757</v>
      </c>
      <c r="AB330" s="71">
        <v>31407</v>
      </c>
      <c r="AC330" s="71">
        <v>5228925.333333333</v>
      </c>
      <c r="AD330" s="71">
        <v>5.3659095903610874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5.5880000000000001</v>
      </c>
      <c r="BK330" s="71">
        <v>1049.56</v>
      </c>
      <c r="BL330" s="71">
        <v>0</v>
      </c>
      <c r="BM330" s="71">
        <v>0</v>
      </c>
      <c r="BN330" s="72"/>
      <c r="BO330" s="71">
        <v>0</v>
      </c>
      <c r="BP330" s="71">
        <v>0</v>
      </c>
      <c r="BQ330" s="71">
        <v>1</v>
      </c>
      <c r="BR330" s="71">
        <v>1</v>
      </c>
      <c r="BS330" s="71">
        <v>0</v>
      </c>
      <c r="BT330" s="71">
        <v>0</v>
      </c>
      <c r="BU330"/>
      <c r="BV330" s="70">
        <v>1048.4680000000001</v>
      </c>
      <c r="BW330" s="70">
        <v>0</v>
      </c>
      <c r="BX330" s="70">
        <v>0</v>
      </c>
      <c r="BY330" s="70">
        <v>0</v>
      </c>
      <c r="BZ330" s="70">
        <v>6.68</v>
      </c>
      <c r="CA330" s="70">
        <v>0</v>
      </c>
      <c r="CB330" s="70">
        <v>0</v>
      </c>
      <c r="CC330" s="70">
        <v>0</v>
      </c>
      <c r="CD330" s="70">
        <v>0</v>
      </c>
    </row>
    <row r="331" spans="1:82">
      <c r="A331" s="70" t="s">
        <v>2010</v>
      </c>
      <c r="B331" s="70">
        <v>25</v>
      </c>
      <c r="C331" s="70">
        <v>8</v>
      </c>
      <c r="D331" s="70">
        <v>2</v>
      </c>
      <c r="E331" s="70">
        <v>2011</v>
      </c>
      <c r="F331" s="70" t="s">
        <v>178</v>
      </c>
      <c r="G331" s="70" t="s">
        <v>2002</v>
      </c>
      <c r="H331" s="70" t="s">
        <v>2003</v>
      </c>
      <c r="I331" s="148"/>
      <c r="J331" s="71">
        <v>2659.879421976168</v>
      </c>
      <c r="K331" s="71">
        <v>3.0809220868568832</v>
      </c>
      <c r="L331" s="71">
        <v>6.017394053067938</v>
      </c>
      <c r="M331" s="71">
        <v>45.349435833802971</v>
      </c>
      <c r="N331" s="71">
        <v>47.071287958530178</v>
      </c>
      <c r="O331" s="71">
        <v>31.196338797229604</v>
      </c>
      <c r="P331" s="71">
        <v>33.411986648280411</v>
      </c>
      <c r="Q331" s="71">
        <v>2.1856639669745301</v>
      </c>
      <c r="R331" s="71">
        <v>29.952818803999769</v>
      </c>
      <c r="S331" s="71">
        <v>3.219658501000302</v>
      </c>
      <c r="T331" s="72"/>
      <c r="U331" s="71">
        <v>70950505</v>
      </c>
      <c r="V331" s="71">
        <v>1409</v>
      </c>
      <c r="W331" s="71">
        <v>145</v>
      </c>
      <c r="X331" s="71">
        <v>8728</v>
      </c>
      <c r="Y331" s="71">
        <v>11738</v>
      </c>
      <c r="Z331" s="71">
        <v>16188</v>
      </c>
      <c r="AA331" s="71">
        <v>6752</v>
      </c>
      <c r="AB331" s="71">
        <v>31145</v>
      </c>
      <c r="AC331" s="71">
        <v>5221967</v>
      </c>
      <c r="AD331" s="71">
        <v>3.219658501000302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5.4240000000000004</v>
      </c>
      <c r="BK331" s="71">
        <v>1056.0129999999999</v>
      </c>
      <c r="BL331" s="71">
        <v>0</v>
      </c>
      <c r="BM331" s="71">
        <v>0</v>
      </c>
      <c r="BN331" s="72"/>
      <c r="BO331" s="71">
        <v>0</v>
      </c>
      <c r="BP331" s="71">
        <v>0</v>
      </c>
      <c r="BQ331" s="71">
        <v>1</v>
      </c>
      <c r="BR331" s="71">
        <v>1</v>
      </c>
      <c r="BS331" s="71">
        <v>0</v>
      </c>
      <c r="BT331" s="71">
        <v>0</v>
      </c>
      <c r="BU331"/>
      <c r="BV331" s="70">
        <v>1054.4770000000001</v>
      </c>
      <c r="BW331" s="70">
        <v>0</v>
      </c>
      <c r="BX331" s="70">
        <v>0</v>
      </c>
      <c r="BY331" s="70">
        <v>0</v>
      </c>
      <c r="BZ331" s="70">
        <v>6.96</v>
      </c>
      <c r="CA331" s="70">
        <v>0</v>
      </c>
      <c r="CB331" s="70">
        <v>0</v>
      </c>
      <c r="CC331" s="70">
        <v>0</v>
      </c>
      <c r="CD331" s="70">
        <v>0</v>
      </c>
    </row>
    <row r="332" spans="1:82">
      <c r="A332" s="70" t="s">
        <v>2011</v>
      </c>
      <c r="B332" s="70">
        <v>26</v>
      </c>
      <c r="C332" s="70">
        <v>9</v>
      </c>
      <c r="D332" s="70">
        <v>2</v>
      </c>
      <c r="E332" s="70">
        <v>2012</v>
      </c>
      <c r="F332" s="70" t="s">
        <v>179</v>
      </c>
      <c r="G332" s="70" t="s">
        <v>2002</v>
      </c>
      <c r="H332" s="70" t="s">
        <v>2003</v>
      </c>
      <c r="I332" s="148"/>
      <c r="J332" s="71">
        <v>2578.5894964707741</v>
      </c>
      <c r="K332" s="71">
        <v>2.9839043094990312</v>
      </c>
      <c r="L332" s="71">
        <v>6.1969211498373564</v>
      </c>
      <c r="M332" s="71">
        <v>47.406831519382123</v>
      </c>
      <c r="N332" s="71">
        <v>51.459380762572309</v>
      </c>
      <c r="O332" s="71">
        <v>31.264411889073703</v>
      </c>
      <c r="P332" s="71">
        <v>33.328370629257407</v>
      </c>
      <c r="Q332" s="71">
        <v>2.35378847094425</v>
      </c>
      <c r="R332" s="71">
        <v>32.289728442078172</v>
      </c>
      <c r="S332" s="71">
        <v>3.1321937823555448</v>
      </c>
      <c r="T332" s="72"/>
      <c r="U332" s="71">
        <v>70120847</v>
      </c>
      <c r="V332" s="71">
        <v>1409</v>
      </c>
      <c r="W332" s="71">
        <v>145</v>
      </c>
      <c r="X332" s="71">
        <v>8728</v>
      </c>
      <c r="Y332" s="71">
        <v>11838</v>
      </c>
      <c r="Z332" s="71">
        <v>16352</v>
      </c>
      <c r="AA332" s="71">
        <v>6697</v>
      </c>
      <c r="AB332" s="71">
        <v>30871</v>
      </c>
      <c r="AC332" s="71">
        <v>5483577.666666667</v>
      </c>
      <c r="AD332" s="71">
        <v>3.1321937823555448</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6.2569999999999997</v>
      </c>
      <c r="BK332" s="71">
        <v>1056.97</v>
      </c>
      <c r="BL332" s="71">
        <v>0</v>
      </c>
      <c r="BM332" s="71">
        <v>0</v>
      </c>
      <c r="BN332" s="72"/>
      <c r="BO332" s="71">
        <v>0</v>
      </c>
      <c r="BP332" s="71">
        <v>0</v>
      </c>
      <c r="BQ332" s="71">
        <v>1</v>
      </c>
      <c r="BR332" s="71">
        <v>1</v>
      </c>
      <c r="BS332" s="71">
        <v>0</v>
      </c>
      <c r="BT332" s="71">
        <v>0</v>
      </c>
      <c r="BU332"/>
      <c r="BV332" s="70">
        <v>1055.587</v>
      </c>
      <c r="BW332" s="70">
        <v>0</v>
      </c>
      <c r="BX332" s="70">
        <v>0</v>
      </c>
      <c r="BY332" s="70">
        <v>0</v>
      </c>
      <c r="BZ332" s="70">
        <v>7.64</v>
      </c>
      <c r="CA332" s="70">
        <v>0</v>
      </c>
      <c r="CB332" s="70">
        <v>0</v>
      </c>
      <c r="CC332" s="70">
        <v>0</v>
      </c>
      <c r="CD332" s="70">
        <v>0</v>
      </c>
    </row>
    <row r="333" spans="1:82">
      <c r="A333" s="70" t="s">
        <v>2012</v>
      </c>
      <c r="B333" s="70">
        <v>27</v>
      </c>
      <c r="C333" s="70">
        <v>10</v>
      </c>
      <c r="D333" s="70">
        <v>2</v>
      </c>
      <c r="E333" s="70">
        <v>2013</v>
      </c>
      <c r="F333" s="70" t="s">
        <v>180</v>
      </c>
      <c r="G333" s="70" t="s">
        <v>2002</v>
      </c>
      <c r="H333" s="70" t="s">
        <v>2003</v>
      </c>
      <c r="I333" s="148"/>
      <c r="J333" s="71">
        <v>2898.648237883468</v>
      </c>
      <c r="K333" s="71">
        <v>2.851063319600768</v>
      </c>
      <c r="L333" s="71">
        <v>5.5374265227760979</v>
      </c>
      <c r="M333" s="71">
        <v>48.755880919544218</v>
      </c>
      <c r="N333" s="71">
        <v>48.607966940425356</v>
      </c>
      <c r="O333" s="71">
        <v>29.849473519453873</v>
      </c>
      <c r="P333" s="71">
        <v>32.894471412458074</v>
      </c>
      <c r="Q333" s="71">
        <v>2.36729181490024</v>
      </c>
      <c r="R333" s="71">
        <v>32.789057091591893</v>
      </c>
      <c r="S333" s="71">
        <v>3.3278501506472402</v>
      </c>
      <c r="T333" s="72"/>
      <c r="U333" s="71">
        <v>74543332</v>
      </c>
      <c r="V333" s="71">
        <v>1409</v>
      </c>
      <c r="W333" s="71">
        <v>145</v>
      </c>
      <c r="X333" s="71">
        <v>8728</v>
      </c>
      <c r="Y333" s="71">
        <v>11866</v>
      </c>
      <c r="Z333" s="71">
        <v>16309</v>
      </c>
      <c r="AA333" s="71">
        <v>6585</v>
      </c>
      <c r="AB333" s="71">
        <v>30603</v>
      </c>
      <c r="AC333" s="71">
        <v>5435501.333333333</v>
      </c>
      <c r="AD333" s="71">
        <v>3.3278501506472402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7.24</v>
      </c>
      <c r="BK333" s="71">
        <v>1073.135</v>
      </c>
      <c r="BL333" s="71">
        <v>0</v>
      </c>
      <c r="BM333" s="71">
        <v>0</v>
      </c>
      <c r="BN333" s="72"/>
      <c r="BO333" s="71">
        <v>0</v>
      </c>
      <c r="BP333" s="71">
        <v>0</v>
      </c>
      <c r="BQ333" s="71">
        <v>1</v>
      </c>
      <c r="BR333" s="71">
        <v>1</v>
      </c>
      <c r="BS333" s="71">
        <v>0</v>
      </c>
      <c r="BT333" s="71">
        <v>0</v>
      </c>
      <c r="BU333"/>
      <c r="BV333" s="70">
        <v>1073.405</v>
      </c>
      <c r="BW333" s="70">
        <v>0</v>
      </c>
      <c r="BX333" s="70">
        <v>0</v>
      </c>
      <c r="BY333" s="70">
        <v>0</v>
      </c>
      <c r="BZ333" s="70">
        <v>6.97</v>
      </c>
      <c r="CA333" s="70">
        <v>0</v>
      </c>
      <c r="CB333" s="70">
        <v>0</v>
      </c>
      <c r="CC333" s="70">
        <v>0</v>
      </c>
      <c r="CD333" s="70">
        <v>0</v>
      </c>
    </row>
    <row r="334" spans="1:82">
      <c r="A334" s="70" t="s">
        <v>2013</v>
      </c>
      <c r="B334" s="70">
        <v>28</v>
      </c>
      <c r="C334" s="70">
        <v>11</v>
      </c>
      <c r="D334" s="70">
        <v>2</v>
      </c>
      <c r="E334" s="70">
        <v>2014</v>
      </c>
      <c r="F334" s="70" t="s">
        <v>181</v>
      </c>
      <c r="G334" s="70" t="s">
        <v>2002</v>
      </c>
      <c r="H334" s="70" t="s">
        <v>2003</v>
      </c>
      <c r="I334" s="148"/>
      <c r="J334" s="71">
        <v>2448.6585035150151</v>
      </c>
      <c r="K334" s="71">
        <v>2.634002721935762</v>
      </c>
      <c r="L334" s="71">
        <v>7.1457827935503042</v>
      </c>
      <c r="M334" s="71">
        <v>47.351356358757513</v>
      </c>
      <c r="N334" s="71">
        <v>49.8205037027004</v>
      </c>
      <c r="O334" s="71">
        <v>28.688640102131963</v>
      </c>
      <c r="P334" s="71">
        <v>32.789278752695296</v>
      </c>
      <c r="Q334" s="71">
        <v>2.24247913639616</v>
      </c>
      <c r="R334" s="71">
        <v>31.95427828738206</v>
      </c>
      <c r="S334" s="71">
        <v>3.222874112323014</v>
      </c>
      <c r="T334" s="72"/>
      <c r="U334" s="71">
        <v>64450553</v>
      </c>
      <c r="V334" s="71">
        <v>1153</v>
      </c>
      <c r="W334" s="71">
        <v>146</v>
      </c>
      <c r="X334" s="71">
        <v>8207</v>
      </c>
      <c r="Y334" s="71">
        <v>11904</v>
      </c>
      <c r="Z334" s="71">
        <v>16509</v>
      </c>
      <c r="AA334" s="71">
        <v>6530</v>
      </c>
      <c r="AB334" s="71">
        <v>30215</v>
      </c>
      <c r="AC334" s="71">
        <v>5313774.666666667</v>
      </c>
      <c r="AD334" s="71">
        <v>3.222874112323014</v>
      </c>
      <c r="AE334" s="72"/>
      <c r="AF334" s="71"/>
      <c r="AG334" s="71"/>
      <c r="AH334" s="71"/>
      <c r="AI334" s="71"/>
      <c r="AJ334" s="71"/>
      <c r="AK334" s="71"/>
      <c r="AL334" s="71"/>
      <c r="AM334" s="71"/>
      <c r="AN334" s="71"/>
      <c r="AO334" s="71"/>
      <c r="AP334" s="71"/>
      <c r="AQ334" s="72"/>
      <c r="AR334" s="71">
        <v>520</v>
      </c>
      <c r="AS334" s="71">
        <v>150</v>
      </c>
      <c r="AT334" s="71">
        <v>1</v>
      </c>
      <c r="AU334" s="71">
        <v>0</v>
      </c>
      <c r="AV334" s="71">
        <v>0</v>
      </c>
      <c r="AW334" s="71">
        <v>0</v>
      </c>
      <c r="AX334" s="71"/>
      <c r="AY334" s="72"/>
      <c r="AZ334" s="71">
        <v>2295.3000000000002</v>
      </c>
      <c r="BA334" s="71">
        <v>3006.8</v>
      </c>
      <c r="BB334" s="71">
        <v>1990</v>
      </c>
      <c r="BC334" s="71">
        <v>0</v>
      </c>
      <c r="BD334" s="71">
        <v>0</v>
      </c>
      <c r="BE334" s="71">
        <v>0</v>
      </c>
      <c r="BF334" s="71"/>
      <c r="BG334" s="72"/>
      <c r="BH334" s="71">
        <v>0</v>
      </c>
      <c r="BI334" s="71">
        <v>0</v>
      </c>
      <c r="BJ334" s="71">
        <v>7.4729999999999999</v>
      </c>
      <c r="BK334" s="71">
        <v>1070.1110000000001</v>
      </c>
      <c r="BL334" s="71">
        <v>0</v>
      </c>
      <c r="BM334" s="71">
        <v>0</v>
      </c>
      <c r="BN334" s="72"/>
      <c r="BO334" s="71">
        <v>0</v>
      </c>
      <c r="BP334" s="71">
        <v>0</v>
      </c>
      <c r="BQ334" s="71">
        <v>1</v>
      </c>
      <c r="BR334" s="71">
        <v>1</v>
      </c>
      <c r="BS334" s="71">
        <v>0</v>
      </c>
      <c r="BT334" s="71">
        <v>0</v>
      </c>
      <c r="BU334"/>
      <c r="BV334" s="70">
        <v>1070.5340000000001</v>
      </c>
      <c r="BW334" s="70">
        <v>0</v>
      </c>
      <c r="BX334" s="70">
        <v>0</v>
      </c>
      <c r="BY334" s="70">
        <v>0</v>
      </c>
      <c r="BZ334" s="70">
        <v>7.05</v>
      </c>
      <c r="CA334" s="70">
        <v>0</v>
      </c>
      <c r="CB334" s="70">
        <v>0</v>
      </c>
      <c r="CC334" s="70">
        <v>0</v>
      </c>
      <c r="CD334" s="70">
        <v>0</v>
      </c>
    </row>
    <row r="335" spans="1:82">
      <c r="A335" s="70" t="s">
        <v>2014</v>
      </c>
      <c r="B335" s="70">
        <v>29</v>
      </c>
      <c r="C335" s="70">
        <v>12</v>
      </c>
      <c r="D335" s="70">
        <v>2</v>
      </c>
      <c r="E335" s="70">
        <v>2015</v>
      </c>
      <c r="F335" s="70" t="s">
        <v>182</v>
      </c>
      <c r="G335" s="70" t="s">
        <v>2002</v>
      </c>
      <c r="H335" s="70" t="s">
        <v>2003</v>
      </c>
      <c r="I335" s="148"/>
      <c r="J335" s="71">
        <v>1854.3734949675479</v>
      </c>
      <c r="K335" s="71">
        <v>2.3830865277776021</v>
      </c>
      <c r="L335" s="71">
        <v>8.2179554127365648</v>
      </c>
      <c r="M335" s="71">
        <v>39.384170372318962</v>
      </c>
      <c r="N335" s="71">
        <v>42.42993865372533</v>
      </c>
      <c r="O335" s="71">
        <v>28.330836377791357</v>
      </c>
      <c r="P335" s="71">
        <v>32.367932837013043</v>
      </c>
      <c r="Q335" s="71">
        <v>2.1600053282552998</v>
      </c>
      <c r="R335" s="71">
        <v>30.194733448814421</v>
      </c>
      <c r="S335" s="71">
        <v>3.5586271537237368</v>
      </c>
      <c r="T335" s="72"/>
      <c r="U335" s="71">
        <v>47764590</v>
      </c>
      <c r="V335" s="71">
        <v>1153</v>
      </c>
      <c r="W335" s="71">
        <v>146</v>
      </c>
      <c r="X335" s="71">
        <v>8207</v>
      </c>
      <c r="Y335" s="71">
        <v>11888</v>
      </c>
      <c r="Z335" s="71">
        <v>16460</v>
      </c>
      <c r="AA335" s="71">
        <v>6441</v>
      </c>
      <c r="AB335" s="71">
        <v>29730</v>
      </c>
      <c r="AC335" s="71">
        <v>5161297</v>
      </c>
      <c r="AD335" s="71">
        <v>3.5586271537237368</v>
      </c>
      <c r="AE335" s="72"/>
      <c r="AF335" s="71">
        <v>446281722.3409006</v>
      </c>
      <c r="AG335" s="71">
        <v>1826045.466329145</v>
      </c>
      <c r="AH335" s="71">
        <v>1487115.5627084561</v>
      </c>
      <c r="AI335" s="71">
        <v>51684799.432590842</v>
      </c>
      <c r="AJ335" s="71">
        <v>70876551.836806059</v>
      </c>
      <c r="AK335" s="71">
        <v>0</v>
      </c>
      <c r="AL335" s="71">
        <v>0</v>
      </c>
      <c r="AM335" s="71">
        <v>4074371.787340533</v>
      </c>
      <c r="AN335" s="71">
        <v>0</v>
      </c>
      <c r="AO335" s="71">
        <v>0</v>
      </c>
      <c r="AP335" s="71">
        <v>576230606.42667568</v>
      </c>
      <c r="AQ335" s="72"/>
      <c r="AR335" s="71">
        <v>560</v>
      </c>
      <c r="AS335" s="71">
        <v>199</v>
      </c>
      <c r="AT335" s="71">
        <v>1</v>
      </c>
      <c r="AU335" s="71">
        <v>0</v>
      </c>
      <c r="AV335" s="71">
        <v>0</v>
      </c>
      <c r="AW335" s="71">
        <v>0</v>
      </c>
      <c r="AX335" s="71"/>
      <c r="AY335" s="72"/>
      <c r="AZ335" s="71">
        <v>2522.1999999999998</v>
      </c>
      <c r="BA335" s="71">
        <v>33939.199999999997</v>
      </c>
      <c r="BB335" s="71">
        <v>1990</v>
      </c>
      <c r="BC335" s="71">
        <v>0</v>
      </c>
      <c r="BD335" s="71">
        <v>0</v>
      </c>
      <c r="BE335" s="71">
        <v>0</v>
      </c>
      <c r="BF335" s="71"/>
      <c r="BG335" s="72"/>
      <c r="BH335" s="71">
        <v>0</v>
      </c>
      <c r="BI335" s="71">
        <v>0</v>
      </c>
      <c r="BJ335" s="71">
        <v>7.758</v>
      </c>
      <c r="BK335" s="71">
        <v>1022.798</v>
      </c>
      <c r="BL335" s="71">
        <v>0</v>
      </c>
      <c r="BM335" s="71">
        <v>0</v>
      </c>
      <c r="BN335" s="72"/>
      <c r="BO335" s="71">
        <v>0</v>
      </c>
      <c r="BP335" s="71">
        <v>0</v>
      </c>
      <c r="BQ335" s="71">
        <v>1</v>
      </c>
      <c r="BR335" s="71">
        <v>1</v>
      </c>
      <c r="BS335" s="71">
        <v>0</v>
      </c>
      <c r="BT335" s="71">
        <v>0</v>
      </c>
      <c r="BU335"/>
      <c r="BV335" s="70">
        <v>1024.7560000000001</v>
      </c>
      <c r="BW335" s="70">
        <v>0</v>
      </c>
      <c r="BX335" s="70">
        <v>0</v>
      </c>
      <c r="BY335" s="70">
        <v>0</v>
      </c>
      <c r="BZ335" s="70">
        <v>5.8</v>
      </c>
      <c r="CA335" s="70">
        <v>0</v>
      </c>
      <c r="CB335" s="70">
        <v>0</v>
      </c>
      <c r="CC335" s="70">
        <v>0</v>
      </c>
      <c r="CD335" s="70">
        <v>0</v>
      </c>
    </row>
    <row r="336" spans="1:82">
      <c r="A336" s="70" t="s">
        <v>2015</v>
      </c>
      <c r="B336" s="70">
        <v>30</v>
      </c>
      <c r="C336" s="70">
        <v>13</v>
      </c>
      <c r="D336" s="70">
        <v>2</v>
      </c>
      <c r="E336" s="70">
        <v>2016</v>
      </c>
      <c r="F336" s="70" t="s">
        <v>155</v>
      </c>
      <c r="G336" s="70" t="s">
        <v>2002</v>
      </c>
      <c r="H336" s="70" t="s">
        <v>2003</v>
      </c>
      <c r="I336" s="148"/>
      <c r="J336" s="71">
        <v>1998.6084191760608</v>
      </c>
      <c r="K336" s="71">
        <v>2.418823194961877</v>
      </c>
      <c r="L336" s="71">
        <v>11.45130160802119</v>
      </c>
      <c r="M336" s="71">
        <v>40.454734494111293</v>
      </c>
      <c r="N336" s="71">
        <v>43.001947889402956</v>
      </c>
      <c r="O336" s="71">
        <v>27.830374563900843</v>
      </c>
      <c r="P336" s="71">
        <v>31.178418650867634</v>
      </c>
      <c r="Q336" s="71">
        <v>2.065986814650703</v>
      </c>
      <c r="R336" s="71">
        <v>29.830822988194097</v>
      </c>
      <c r="S336" s="71">
        <v>4.5918944280283815</v>
      </c>
      <c r="T336" s="72"/>
      <c r="U336" s="71">
        <v>47636290</v>
      </c>
      <c r="V336" s="71">
        <v>1153</v>
      </c>
      <c r="W336" s="71">
        <v>146</v>
      </c>
      <c r="X336" s="71">
        <v>8207</v>
      </c>
      <c r="Y336" s="71">
        <v>11870</v>
      </c>
      <c r="Z336" s="71">
        <v>16368</v>
      </c>
      <c r="AA336" s="71">
        <v>6417</v>
      </c>
      <c r="AB336" s="71">
        <v>29250</v>
      </c>
      <c r="AC336" s="71">
        <v>5094810.92727267</v>
      </c>
      <c r="AD336" s="71">
        <v>4.5918944280283824</v>
      </c>
      <c r="AE336" s="72"/>
      <c r="AF336" s="71">
        <v>448412473.96741247</v>
      </c>
      <c r="AG336" s="71">
        <v>1769253.769559446</v>
      </c>
      <c r="AH336" s="71">
        <v>1757233.626521759</v>
      </c>
      <c r="AI336" s="71">
        <v>61296741.193398133</v>
      </c>
      <c r="AJ336" s="71">
        <v>64137249.931966484</v>
      </c>
      <c r="AK336" s="71">
        <v>0</v>
      </c>
      <c r="AL336" s="71">
        <v>0</v>
      </c>
      <c r="AM336" s="71">
        <v>4011704.0818207688</v>
      </c>
      <c r="AN336" s="71">
        <v>0</v>
      </c>
      <c r="AO336" s="71">
        <v>0</v>
      </c>
      <c r="AP336" s="71">
        <v>581384656.57067895</v>
      </c>
      <c r="AQ336" s="72"/>
      <c r="AR336" s="71">
        <v>599</v>
      </c>
      <c r="AS336" s="71">
        <v>225</v>
      </c>
      <c r="AT336" s="71">
        <v>1</v>
      </c>
      <c r="AU336" s="71">
        <v>0</v>
      </c>
      <c r="AV336" s="71">
        <v>0</v>
      </c>
      <c r="AW336" s="71">
        <v>0</v>
      </c>
      <c r="AX336" s="71"/>
      <c r="AY336" s="72"/>
      <c r="AZ336" s="71">
        <v>2743.7</v>
      </c>
      <c r="BA336" s="71">
        <v>35691.5</v>
      </c>
      <c r="BB336" s="71">
        <v>1990</v>
      </c>
      <c r="BC336" s="71">
        <v>0</v>
      </c>
      <c r="BD336" s="71">
        <v>0</v>
      </c>
      <c r="BE336" s="71">
        <v>0</v>
      </c>
      <c r="BF336" s="71"/>
      <c r="BG336" s="72"/>
      <c r="BH336" s="71">
        <v>0</v>
      </c>
      <c r="BI336" s="71">
        <v>0</v>
      </c>
      <c r="BJ336" s="71">
        <v>7.8440000000000003</v>
      </c>
      <c r="BK336" s="71">
        <v>0</v>
      </c>
      <c r="BL336" s="71">
        <v>0</v>
      </c>
      <c r="BM336" s="71">
        <v>0</v>
      </c>
      <c r="BN336" s="72"/>
      <c r="BO336" s="71">
        <v>0</v>
      </c>
      <c r="BP336" s="71">
        <v>0</v>
      </c>
      <c r="BQ336" s="71">
        <v>1</v>
      </c>
      <c r="BR336" s="71">
        <v>0</v>
      </c>
      <c r="BS336" s="71">
        <v>0</v>
      </c>
      <c r="BT336" s="71">
        <v>0</v>
      </c>
      <c r="BU336"/>
      <c r="BV336" s="70">
        <v>7.8440000000000003</v>
      </c>
      <c r="BW336" s="70">
        <v>0</v>
      </c>
      <c r="BX336" s="70">
        <v>0</v>
      </c>
      <c r="BY336" s="70">
        <v>0</v>
      </c>
      <c r="BZ336" s="70">
        <v>0</v>
      </c>
      <c r="CA336" s="70">
        <v>0</v>
      </c>
      <c r="CB336" s="70">
        <v>0</v>
      </c>
      <c r="CC336" s="70">
        <v>0</v>
      </c>
      <c r="CD336" s="70">
        <v>0</v>
      </c>
    </row>
    <row r="337" spans="1:82">
      <c r="A337" s="70" t="s">
        <v>2016</v>
      </c>
      <c r="B337" s="70">
        <v>31</v>
      </c>
      <c r="C337" s="70">
        <v>14</v>
      </c>
      <c r="D337" s="70">
        <v>2</v>
      </c>
      <c r="E337" s="70">
        <v>2017</v>
      </c>
      <c r="F337" s="70" t="s">
        <v>156</v>
      </c>
      <c r="G337" s="70" t="s">
        <v>2002</v>
      </c>
      <c r="H337" s="70" t="s">
        <v>2003</v>
      </c>
      <c r="I337" s="148"/>
      <c r="J337" s="71">
        <v>1749.8324797690784</v>
      </c>
      <c r="K337" s="71">
        <v>2.2948071364607836</v>
      </c>
      <c r="L337" s="71">
        <v>10.609902533473299</v>
      </c>
      <c r="M337" s="71">
        <v>29.54004901011394</v>
      </c>
      <c r="N337" s="71">
        <v>37.836927910573436</v>
      </c>
      <c r="O337" s="71">
        <v>27.334435488873179</v>
      </c>
      <c r="P337" s="71">
        <v>30.681581994858426</v>
      </c>
      <c r="Q337" s="71">
        <v>1.9630208375626299</v>
      </c>
      <c r="R337" s="71">
        <v>28.315294320242415</v>
      </c>
      <c r="S337" s="71">
        <v>3.1335479283964101</v>
      </c>
      <c r="T337" s="72"/>
      <c r="U337" s="71">
        <v>43750963</v>
      </c>
      <c r="V337" s="71">
        <v>1153</v>
      </c>
      <c r="W337" s="71">
        <v>146</v>
      </c>
      <c r="X337" s="71">
        <v>8207</v>
      </c>
      <c r="Y337" s="71">
        <v>11833</v>
      </c>
      <c r="Z337" s="71">
        <v>16343</v>
      </c>
      <c r="AA337" s="71">
        <v>6355</v>
      </c>
      <c r="AB337" s="71">
        <v>28740</v>
      </c>
      <c r="AC337" s="71">
        <v>4931929.3333333312</v>
      </c>
      <c r="AD337" s="71">
        <v>3.1335479283964101</v>
      </c>
      <c r="AE337" s="72"/>
      <c r="AF337" s="71">
        <v>398391589.79166102</v>
      </c>
      <c r="AG337" s="71">
        <v>1768825.2919959759</v>
      </c>
      <c r="AH337" s="71">
        <v>2175478.162529049</v>
      </c>
      <c r="AI337" s="71">
        <v>50227140.72778371</v>
      </c>
      <c r="AJ337" s="71">
        <v>68549189.929954484</v>
      </c>
      <c r="AK337" s="71">
        <v>0</v>
      </c>
      <c r="AL337" s="71">
        <v>0</v>
      </c>
      <c r="AM337" s="71">
        <v>3947924.1937218318</v>
      </c>
      <c r="AN337" s="71">
        <v>0</v>
      </c>
      <c r="AO337" s="71">
        <v>0</v>
      </c>
      <c r="AP337" s="71">
        <v>525060148.09764612</v>
      </c>
      <c r="AQ337" s="72"/>
      <c r="AR337" s="71">
        <v>633</v>
      </c>
      <c r="AS337" s="71">
        <v>243</v>
      </c>
      <c r="AT337" s="71">
        <v>1</v>
      </c>
      <c r="AU337" s="71">
        <v>0</v>
      </c>
      <c r="AV337" s="71">
        <v>0</v>
      </c>
      <c r="AW337" s="71">
        <v>0</v>
      </c>
      <c r="AX337" s="71"/>
      <c r="AY337" s="72"/>
      <c r="AZ337" s="71">
        <v>2937.3</v>
      </c>
      <c r="BA337" s="71">
        <v>36369.599999999999</v>
      </c>
      <c r="BB337" s="71">
        <v>1990</v>
      </c>
      <c r="BC337" s="71">
        <v>0</v>
      </c>
      <c r="BD337" s="71">
        <v>0</v>
      </c>
      <c r="BE337" s="71">
        <v>0</v>
      </c>
      <c r="BF337" s="71"/>
      <c r="BG337" s="72"/>
      <c r="BH337" s="71">
        <v>0</v>
      </c>
      <c r="BI337" s="71">
        <v>0</v>
      </c>
      <c r="BJ337" s="71">
        <v>8.4220000000000006</v>
      </c>
      <c r="BK337" s="71">
        <v>1028.5150000000001</v>
      </c>
      <c r="BL337" s="71">
        <v>0</v>
      </c>
      <c r="BM337" s="71">
        <v>0</v>
      </c>
      <c r="BN337" s="72"/>
      <c r="BO337" s="71">
        <v>0</v>
      </c>
      <c r="BP337" s="71">
        <v>0</v>
      </c>
      <c r="BQ337" s="71">
        <v>1</v>
      </c>
      <c r="BR337" s="71">
        <v>1</v>
      </c>
      <c r="BS337" s="71">
        <v>0</v>
      </c>
      <c r="BT337" s="71">
        <v>0</v>
      </c>
      <c r="BU337"/>
      <c r="BV337" s="70">
        <v>1030.5450000000001</v>
      </c>
      <c r="BW337" s="70">
        <v>0</v>
      </c>
      <c r="BX337" s="70">
        <v>0</v>
      </c>
      <c r="BY337" s="70">
        <v>0</v>
      </c>
      <c r="BZ337" s="70">
        <v>6.3920000000000003</v>
      </c>
      <c r="CA337" s="70">
        <v>0</v>
      </c>
      <c r="CB337" s="70">
        <v>0</v>
      </c>
      <c r="CC337" s="70">
        <v>0</v>
      </c>
      <c r="CD337" s="70">
        <v>0</v>
      </c>
    </row>
    <row r="338" spans="1:82">
      <c r="A338" s="70" t="s">
        <v>2017</v>
      </c>
      <c r="B338" s="70">
        <v>32</v>
      </c>
      <c r="C338" s="70">
        <v>15</v>
      </c>
      <c r="D338" s="70">
        <v>2</v>
      </c>
      <c r="E338" s="70">
        <v>2018</v>
      </c>
      <c r="F338" s="70" t="s">
        <v>183</v>
      </c>
      <c r="G338" s="70" t="s">
        <v>2002</v>
      </c>
      <c r="H338" s="70" t="s">
        <v>2003</v>
      </c>
      <c r="I338" s="148"/>
      <c r="J338" s="71">
        <v>2006.8753836921967</v>
      </c>
      <c r="K338" s="71">
        <v>2.0614699377988996</v>
      </c>
      <c r="L338" s="71">
        <v>9.6250840228604506</v>
      </c>
      <c r="M338" s="71">
        <v>25.814739289624789</v>
      </c>
      <c r="N338" s="71">
        <v>28.479647134888673</v>
      </c>
      <c r="O338" s="71">
        <v>26.835651213254948</v>
      </c>
      <c r="P338" s="71">
        <v>30.357050704522887</v>
      </c>
      <c r="Q338" s="71">
        <v>1.7901282579903399</v>
      </c>
      <c r="R338" s="71">
        <v>28.077346472878233</v>
      </c>
      <c r="S338" s="71">
        <v>3.1299282189118314</v>
      </c>
      <c r="T338" s="72"/>
      <c r="U338" s="71">
        <v>53849374</v>
      </c>
      <c r="V338" s="71">
        <v>1153</v>
      </c>
      <c r="W338" s="71">
        <v>146</v>
      </c>
      <c r="X338" s="71">
        <v>8207</v>
      </c>
      <c r="Y338" s="71">
        <v>11772</v>
      </c>
      <c r="Z338" s="71">
        <v>16352</v>
      </c>
      <c r="AA338" s="71">
        <v>6351</v>
      </c>
      <c r="AB338" s="71">
        <v>28244</v>
      </c>
      <c r="AC338" s="71">
        <v>4871317.333333333</v>
      </c>
      <c r="AD338" s="71">
        <v>3.1299282189118309</v>
      </c>
      <c r="AE338" s="72"/>
      <c r="AF338" s="71">
        <v>476664866.8738907</v>
      </c>
      <c r="AG338" s="71">
        <v>1574388.7109817921</v>
      </c>
      <c r="AH338" s="71">
        <v>2018856.38238454</v>
      </c>
      <c r="AI338" s="71">
        <v>49052502.352114297</v>
      </c>
      <c r="AJ338" s="71">
        <v>58387920.921492837</v>
      </c>
      <c r="AK338" s="71">
        <v>0</v>
      </c>
      <c r="AL338" s="71">
        <v>0</v>
      </c>
      <c r="AM338" s="71">
        <v>3887817.9709398109</v>
      </c>
      <c r="AN338" s="71">
        <v>0</v>
      </c>
      <c r="AO338" s="71">
        <v>0</v>
      </c>
      <c r="AP338" s="71">
        <v>591586353.21180391</v>
      </c>
      <c r="AQ338" s="72"/>
      <c r="AR338" s="71">
        <v>674</v>
      </c>
      <c r="AS338" s="71">
        <v>274</v>
      </c>
      <c r="AT338" s="71">
        <v>1</v>
      </c>
      <c r="AU338" s="71">
        <v>0</v>
      </c>
      <c r="AV338" s="71">
        <v>0</v>
      </c>
      <c r="AW338" s="71">
        <v>0</v>
      </c>
      <c r="AX338" s="71"/>
      <c r="AY338" s="72"/>
      <c r="AZ338" s="71">
        <v>3149.4</v>
      </c>
      <c r="BA338" s="71">
        <v>37253</v>
      </c>
      <c r="BB338" s="71">
        <v>1990</v>
      </c>
      <c r="BC338" s="71">
        <v>0</v>
      </c>
      <c r="BD338" s="71">
        <v>0</v>
      </c>
      <c r="BE338" s="71">
        <v>0</v>
      </c>
      <c r="BF338" s="71"/>
      <c r="BG338" s="72"/>
      <c r="BH338" s="71">
        <v>0</v>
      </c>
      <c r="BI338" s="71">
        <v>0</v>
      </c>
      <c r="BJ338" s="71">
        <v>7.0510000000000002</v>
      </c>
      <c r="BK338" s="71">
        <v>1049.654</v>
      </c>
      <c r="BL338" s="71">
        <v>0</v>
      </c>
      <c r="BM338" s="71">
        <v>0</v>
      </c>
      <c r="BN338" s="72"/>
      <c r="BO338" s="71">
        <v>0</v>
      </c>
      <c r="BP338" s="71">
        <v>0</v>
      </c>
      <c r="BQ338" s="71">
        <v>1</v>
      </c>
      <c r="BR338" s="71">
        <v>1</v>
      </c>
      <c r="BS338" s="71">
        <v>0</v>
      </c>
      <c r="BT338" s="71">
        <v>0</v>
      </c>
      <c r="BU338"/>
      <c r="BV338" s="70">
        <v>1050.2170000000001</v>
      </c>
      <c r="BW338" s="70">
        <v>0</v>
      </c>
      <c r="BX338" s="70">
        <v>0</v>
      </c>
      <c r="BY338" s="70">
        <v>0.56399999999999995</v>
      </c>
      <c r="BZ338" s="70">
        <v>5.8719999999999999</v>
      </c>
      <c r="CA338" s="70">
        <v>5.1999999999999998E-2</v>
      </c>
      <c r="CB338" s="70">
        <v>0</v>
      </c>
      <c r="CC338" s="70">
        <v>0</v>
      </c>
      <c r="CD338" s="70">
        <v>0</v>
      </c>
    </row>
    <row r="339" spans="1:82">
      <c r="A339" s="70" t="s">
        <v>2018</v>
      </c>
      <c r="B339" s="70">
        <v>33</v>
      </c>
      <c r="C339" s="70">
        <v>16</v>
      </c>
      <c r="D339" s="70">
        <v>2</v>
      </c>
      <c r="E339" s="70">
        <v>2019</v>
      </c>
      <c r="F339" s="70" t="s">
        <v>158</v>
      </c>
      <c r="G339" s="70" t="s">
        <v>2002</v>
      </c>
      <c r="H339" s="70" t="s">
        <v>2003</v>
      </c>
      <c r="I339" s="148"/>
      <c r="J339" s="71">
        <v>2132.0702669957018</v>
      </c>
      <c r="K339" s="71">
        <v>1.8888036780993671</v>
      </c>
      <c r="L339" s="71">
        <v>9.7148355423873873</v>
      </c>
      <c r="M339" s="71">
        <v>24.915895249929275</v>
      </c>
      <c r="N339" s="71">
        <v>28.227795307263229</v>
      </c>
      <c r="O339" s="71">
        <v>25.978049674110601</v>
      </c>
      <c r="P339" s="71">
        <v>30.504118118611334</v>
      </c>
      <c r="Q339" s="71">
        <v>1.71159464927167</v>
      </c>
      <c r="R339" s="71">
        <v>29.896806435969186</v>
      </c>
      <c r="S339" s="71">
        <v>3.1760415942795799</v>
      </c>
      <c r="T339" s="72"/>
      <c r="U339" s="71">
        <v>51782096</v>
      </c>
      <c r="V339" s="71">
        <v>1153</v>
      </c>
      <c r="W339" s="71">
        <v>146</v>
      </c>
      <c r="X339" s="71">
        <v>8207</v>
      </c>
      <c r="Y339" s="71">
        <v>11748</v>
      </c>
      <c r="Z339" s="71">
        <v>16264</v>
      </c>
      <c r="AA339" s="71">
        <v>6334</v>
      </c>
      <c r="AB339" s="71">
        <v>27736</v>
      </c>
      <c r="AC339" s="71">
        <v>5271943.666666666</v>
      </c>
      <c r="AD339" s="71">
        <v>3.1760415942795799</v>
      </c>
      <c r="AE339" s="72"/>
      <c r="AF339" s="71">
        <v>475731845.0220952</v>
      </c>
      <c r="AG339" s="71">
        <v>1527562.233113203</v>
      </c>
      <c r="AH339" s="71">
        <v>2222683.715999776</v>
      </c>
      <c r="AI339" s="71">
        <v>48130447.79827702</v>
      </c>
      <c r="AJ339" s="71">
        <v>56085462.96911072</v>
      </c>
      <c r="AK339" s="71">
        <v>0</v>
      </c>
      <c r="AL339" s="71">
        <v>0</v>
      </c>
      <c r="AM339" s="71">
        <v>3777434.4035037891</v>
      </c>
      <c r="AN339" s="71">
        <v>0</v>
      </c>
      <c r="AO339" s="71">
        <v>0</v>
      </c>
      <c r="AP339" s="71">
        <v>587475436.14209962</v>
      </c>
      <c r="AQ339" s="72"/>
      <c r="AR339" s="71">
        <v>705</v>
      </c>
      <c r="AS339" s="71">
        <v>292</v>
      </c>
      <c r="AT339" s="71">
        <v>1</v>
      </c>
      <c r="AU339" s="71">
        <v>0</v>
      </c>
      <c r="AV339" s="71">
        <v>0</v>
      </c>
      <c r="AW339" s="71">
        <v>0</v>
      </c>
      <c r="AX339" s="71"/>
      <c r="AY339" s="72"/>
      <c r="AZ339" s="71">
        <v>3303.8000000000011</v>
      </c>
      <c r="BA339" s="71">
        <v>37728.5</v>
      </c>
      <c r="BB339" s="71">
        <v>1990</v>
      </c>
      <c r="BC339" s="71">
        <v>0</v>
      </c>
      <c r="BD339" s="71">
        <v>0</v>
      </c>
      <c r="BE339" s="71">
        <v>0</v>
      </c>
      <c r="BF339" s="71"/>
      <c r="BG339" s="72"/>
      <c r="BH339" s="71">
        <v>0</v>
      </c>
      <c r="BI339" s="71">
        <v>0</v>
      </c>
      <c r="BJ339" s="71">
        <v>5.5579999999999998</v>
      </c>
      <c r="BK339" s="71">
        <v>623.649</v>
      </c>
      <c r="BL339" s="71">
        <v>0</v>
      </c>
      <c r="BM339" s="71">
        <v>0</v>
      </c>
      <c r="BN339" s="72"/>
      <c r="BO339" s="71">
        <v>0</v>
      </c>
      <c r="BP339" s="71">
        <v>0</v>
      </c>
      <c r="BQ339" s="71">
        <v>1</v>
      </c>
      <c r="BR339" s="71">
        <v>1</v>
      </c>
      <c r="BS339" s="71">
        <v>0</v>
      </c>
      <c r="BT339" s="71">
        <v>0</v>
      </c>
      <c r="BU339"/>
      <c r="BV339" s="70">
        <v>623.53</v>
      </c>
      <c r="BW339" s="70">
        <v>0</v>
      </c>
      <c r="BX339" s="70">
        <v>0</v>
      </c>
      <c r="BY339" s="70">
        <v>0.49399999999999999</v>
      </c>
      <c r="BZ339" s="70">
        <v>5.1150000000000002</v>
      </c>
      <c r="CA339" s="70">
        <v>6.8000000000000005E-2</v>
      </c>
      <c r="CB339" s="70">
        <v>0</v>
      </c>
      <c r="CC339" s="70">
        <v>0</v>
      </c>
      <c r="CD339" s="70">
        <v>0</v>
      </c>
    </row>
    <row r="340" spans="1:82">
      <c r="A340" s="70" t="s">
        <v>2019</v>
      </c>
      <c r="B340" s="70">
        <v>34</v>
      </c>
      <c r="C340" s="70">
        <v>17</v>
      </c>
      <c r="D340" s="70">
        <v>2</v>
      </c>
      <c r="E340" s="70">
        <v>2020</v>
      </c>
      <c r="F340" s="70" t="s">
        <v>159</v>
      </c>
      <c r="G340" s="70" t="s">
        <v>2002</v>
      </c>
      <c r="H340" s="70" t="s">
        <v>2003</v>
      </c>
      <c r="I340" s="148"/>
      <c r="J340" s="71">
        <v>1344.0746270490081</v>
      </c>
      <c r="K340" s="71">
        <v>2.0739837086893251</v>
      </c>
      <c r="L340" s="71">
        <v>25.073477474501392</v>
      </c>
      <c r="M340" s="71">
        <v>21.347478379992019</v>
      </c>
      <c r="N340" s="71">
        <v>25.101478077587252</v>
      </c>
      <c r="O340" s="71">
        <v>22.753447183453094</v>
      </c>
      <c r="P340" s="71">
        <v>28.721752653584982</v>
      </c>
      <c r="Q340" s="71">
        <v>1.6060901053865699</v>
      </c>
      <c r="R340" s="71">
        <v>29.680552794476171</v>
      </c>
      <c r="S340" s="71">
        <v>3.7761003022649642</v>
      </c>
      <c r="T340" s="72"/>
      <c r="U340" s="71">
        <v>41121116</v>
      </c>
      <c r="V340" s="71">
        <v>1045</v>
      </c>
      <c r="W340" s="71">
        <v>397</v>
      </c>
      <c r="X340" s="71">
        <v>7436</v>
      </c>
      <c r="Y340" s="71">
        <v>11726</v>
      </c>
      <c r="Z340" s="71">
        <v>16259</v>
      </c>
      <c r="AA340" s="71">
        <v>6339</v>
      </c>
      <c r="AB340" s="71">
        <v>27240</v>
      </c>
      <c r="AC340" s="71">
        <v>5261464.666666666</v>
      </c>
      <c r="AD340" s="71">
        <v>3.7761003022649642</v>
      </c>
      <c r="AE340" s="72"/>
      <c r="AF340" s="71">
        <v>370444149.77546561</v>
      </c>
      <c r="AG340" s="71">
        <v>1531474.6330949543</v>
      </c>
      <c r="AH340" s="71">
        <v>6166823.4486423777</v>
      </c>
      <c r="AI340" s="71">
        <v>40179923.581025697</v>
      </c>
      <c r="AJ340" s="71">
        <v>49891535.472798876</v>
      </c>
      <c r="AK340" s="71"/>
      <c r="AL340" s="71"/>
      <c r="AM340" s="71">
        <v>3555122.6427122331</v>
      </c>
      <c r="AN340" s="71"/>
      <c r="AO340" s="71"/>
      <c r="AP340" s="71">
        <v>471769029.55373979</v>
      </c>
      <c r="AQ340" s="72"/>
      <c r="AR340" s="71">
        <v>727</v>
      </c>
      <c r="AS340" s="71">
        <v>300</v>
      </c>
      <c r="AT340" s="71">
        <v>1</v>
      </c>
      <c r="AU340" s="71">
        <v>0</v>
      </c>
      <c r="AV340" s="71">
        <v>0</v>
      </c>
      <c r="AW340" s="71">
        <v>0</v>
      </c>
      <c r="AX340" s="71"/>
      <c r="AY340" s="72"/>
      <c r="AZ340" s="71">
        <v>3438.7000000000021</v>
      </c>
      <c r="BA340" s="71">
        <v>38010.30000000001</v>
      </c>
      <c r="BB340" s="71">
        <v>1990</v>
      </c>
      <c r="BC340" s="71">
        <v>0</v>
      </c>
      <c r="BD340" s="71">
        <v>0</v>
      </c>
      <c r="BE340" s="71">
        <v>0</v>
      </c>
      <c r="BF340" s="71"/>
      <c r="BG340" s="72"/>
      <c r="BH340" s="71">
        <v>0</v>
      </c>
      <c r="BI340" s="71">
        <v>0</v>
      </c>
      <c r="BJ340" s="71">
        <v>4.8550000000000004</v>
      </c>
      <c r="BK340" s="71">
        <v>965.66499999999996</v>
      </c>
      <c r="BL340" s="71">
        <v>0</v>
      </c>
      <c r="BM340" s="71">
        <v>0</v>
      </c>
      <c r="BN340" s="72"/>
      <c r="BO340" s="71">
        <v>0</v>
      </c>
      <c r="BP340" s="71">
        <v>0</v>
      </c>
      <c r="BQ340" s="71">
        <v>1</v>
      </c>
      <c r="BR340" s="71">
        <v>1</v>
      </c>
      <c r="BS340" s="71">
        <v>0</v>
      </c>
      <c r="BT340" s="71">
        <v>0</v>
      </c>
      <c r="BU340"/>
      <c r="BV340" s="70">
        <v>964.18100000000004</v>
      </c>
      <c r="BW340" s="70">
        <v>0</v>
      </c>
      <c r="BX340" s="70">
        <v>0</v>
      </c>
      <c r="BY340" s="70">
        <v>0.375</v>
      </c>
      <c r="BZ340" s="70">
        <v>5.9349999999999996</v>
      </c>
      <c r="CA340" s="70">
        <v>0.01</v>
      </c>
      <c r="CB340" s="70">
        <v>0</v>
      </c>
      <c r="CC340" s="70">
        <v>1.9E-2</v>
      </c>
      <c r="CD340" s="70">
        <v>0</v>
      </c>
    </row>
    <row r="341" spans="1:82">
      <c r="A341" s="70" t="s">
        <v>2020</v>
      </c>
      <c r="B341" s="70">
        <v>34</v>
      </c>
      <c r="C341" s="70">
        <v>18</v>
      </c>
      <c r="D341" s="70">
        <v>2</v>
      </c>
      <c r="E341" s="70">
        <v>2021</v>
      </c>
      <c r="F341" s="70" t="s">
        <v>160</v>
      </c>
      <c r="G341" s="70" t="s">
        <v>2002</v>
      </c>
      <c r="H341" s="70" t="s">
        <v>2003</v>
      </c>
      <c r="I341" s="148"/>
      <c r="J341" s="71">
        <v>1134.1879224218992</v>
      </c>
      <c r="K341" s="71">
        <v>2.1290822448831492</v>
      </c>
      <c r="L341" s="71">
        <v>20.145138592876158</v>
      </c>
      <c r="M341" s="71">
        <v>20.82389018224503</v>
      </c>
      <c r="N341" s="71">
        <v>24.780243088302328</v>
      </c>
      <c r="O341" s="71">
        <v>21.8983938706941</v>
      </c>
      <c r="P341" s="71">
        <v>29.097071203994197</v>
      </c>
      <c r="Q341" s="71">
        <v>1.5596947999077</v>
      </c>
      <c r="R341" s="71">
        <v>29.065680197511256</v>
      </c>
      <c r="S341" s="71">
        <v>3.9614806627339529</v>
      </c>
      <c r="T341" s="72"/>
      <c r="U341" s="71">
        <v>37602885</v>
      </c>
      <c r="V341" s="71">
        <v>1045</v>
      </c>
      <c r="W341" s="71">
        <v>397</v>
      </c>
      <c r="X341" s="71">
        <v>7436</v>
      </c>
      <c r="Y341" s="71">
        <v>11734</v>
      </c>
      <c r="Z341" s="71">
        <v>16112</v>
      </c>
      <c r="AA341" s="71">
        <v>6262</v>
      </c>
      <c r="AB341" s="71">
        <v>26713</v>
      </c>
      <c r="AC341" s="71">
        <v>4998496.666666666</v>
      </c>
      <c r="AD341" s="71">
        <v>3.9614806627339529</v>
      </c>
      <c r="AE341" s="72"/>
      <c r="AF341" s="71">
        <v>297991182.16036248</v>
      </c>
      <c r="AG341" s="71">
        <v>1636820.5502565284</v>
      </c>
      <c r="AH341" s="71">
        <v>4790392.9497325551</v>
      </c>
      <c r="AI341" s="71">
        <v>45502167.368477859</v>
      </c>
      <c r="AJ341" s="71">
        <v>56702418.160739541</v>
      </c>
      <c r="AK341" s="71">
        <v>0</v>
      </c>
      <c r="AL341" s="71">
        <v>0</v>
      </c>
      <c r="AM341" s="71">
        <v>3506452.2350098393</v>
      </c>
      <c r="AN341" s="71">
        <v>0</v>
      </c>
      <c r="AO341" s="71">
        <v>0</v>
      </c>
      <c r="AP341" s="71">
        <v>410129433.42457885</v>
      </c>
      <c r="AQ341" s="72"/>
      <c r="AR341" s="71">
        <v>756</v>
      </c>
      <c r="AS341" s="71">
        <v>303</v>
      </c>
      <c r="AT341" s="71">
        <v>1</v>
      </c>
      <c r="AU341" s="71">
        <v>0</v>
      </c>
      <c r="AV341" s="71">
        <v>0</v>
      </c>
      <c r="AW341" s="71">
        <v>0</v>
      </c>
      <c r="AX341" s="71"/>
      <c r="AY341" s="72"/>
      <c r="AZ341" s="71">
        <v>3585.7000000000012</v>
      </c>
      <c r="BA341" s="71">
        <v>38242.600000000013</v>
      </c>
      <c r="BB341" s="71">
        <v>1990</v>
      </c>
      <c r="BC341" s="71">
        <v>0</v>
      </c>
      <c r="BD341" s="71">
        <v>0</v>
      </c>
      <c r="BE341" s="71">
        <v>0</v>
      </c>
      <c r="BF341" s="71"/>
      <c r="BG341" s="72"/>
      <c r="BH341" s="71">
        <v>0</v>
      </c>
      <c r="BI341" s="71">
        <v>0</v>
      </c>
      <c r="BJ341" s="71">
        <v>5.5190000000000001</v>
      </c>
      <c r="BK341" s="71">
        <v>790.51900000000001</v>
      </c>
      <c r="BL341" s="71">
        <v>0</v>
      </c>
      <c r="BM341" s="71">
        <v>0</v>
      </c>
      <c r="BN341" s="72"/>
      <c r="BO341" s="71">
        <v>0</v>
      </c>
      <c r="BP341" s="71">
        <v>0</v>
      </c>
      <c r="BQ341" s="71">
        <v>1</v>
      </c>
      <c r="BR341" s="71">
        <v>1</v>
      </c>
      <c r="BS341" s="71">
        <v>0</v>
      </c>
      <c r="BT341" s="71">
        <v>0</v>
      </c>
      <c r="BU341"/>
      <c r="BV341" s="70">
        <v>793.26499999999999</v>
      </c>
      <c r="BW341" s="70">
        <v>0</v>
      </c>
      <c r="BX341" s="70">
        <v>0</v>
      </c>
      <c r="BY341" s="70">
        <v>0.36499999999999999</v>
      </c>
      <c r="BZ341" s="70">
        <v>2.3490000000000002</v>
      </c>
      <c r="CA341" s="70">
        <v>0.04</v>
      </c>
      <c r="CB341" s="70">
        <v>0</v>
      </c>
      <c r="CC341" s="70">
        <v>1.9E-2</v>
      </c>
      <c r="CD341" s="70">
        <v>0</v>
      </c>
    </row>
    <row r="342" spans="1:82">
      <c r="A342" s="70" t="s">
        <v>2021</v>
      </c>
      <c r="B342" s="70">
        <v>34</v>
      </c>
      <c r="C342" s="70">
        <v>19</v>
      </c>
      <c r="D342" s="70">
        <v>2</v>
      </c>
      <c r="E342" s="70">
        <v>2022</v>
      </c>
      <c r="F342" s="70" t="s">
        <v>161</v>
      </c>
      <c r="G342" s="70" t="s">
        <v>2002</v>
      </c>
      <c r="H342" s="70" t="s">
        <v>2003</v>
      </c>
      <c r="I342" s="148"/>
      <c r="J342" s="71">
        <v>1712.8760674853268</v>
      </c>
      <c r="K342" s="71">
        <v>1.9895759262954258</v>
      </c>
      <c r="L342" s="71">
        <v>18.09883999051954</v>
      </c>
      <c r="M342" s="71">
        <v>23.667171599768213</v>
      </c>
      <c r="N342" s="71">
        <v>31.794733941740816</v>
      </c>
      <c r="O342" s="71">
        <v>22.86664969115656</v>
      </c>
      <c r="P342" s="71">
        <v>28.408437471916869</v>
      </c>
      <c r="Q342" s="71">
        <v>1.5432140514807069</v>
      </c>
      <c r="R342" s="71">
        <v>29.016522130789753</v>
      </c>
      <c r="S342" s="71">
        <v>2.2880662347143632</v>
      </c>
      <c r="T342" s="72"/>
      <c r="U342" s="71">
        <v>67708756</v>
      </c>
      <c r="V342" s="71">
        <v>1045</v>
      </c>
      <c r="W342" s="71">
        <v>397</v>
      </c>
      <c r="X342" s="71">
        <v>7436</v>
      </c>
      <c r="Y342" s="71">
        <v>11721</v>
      </c>
      <c r="Z342" s="71">
        <v>15985</v>
      </c>
      <c r="AA342" s="71">
        <v>6207</v>
      </c>
      <c r="AB342" s="71">
        <v>26214</v>
      </c>
      <c r="AC342" s="71">
        <v>5052714.9999999991</v>
      </c>
      <c r="AD342" s="71">
        <v>2.2880662347143632</v>
      </c>
      <c r="AE342" s="72"/>
      <c r="AF342" s="71">
        <v>528550311.05755448</v>
      </c>
      <c r="AG342" s="71">
        <v>1599555.5931703909</v>
      </c>
      <c r="AH342" s="71">
        <v>5186070.0182684753</v>
      </c>
      <c r="AI342" s="71">
        <v>44142261.778689027</v>
      </c>
      <c r="AJ342" s="71">
        <v>65288994.115363084</v>
      </c>
      <c r="AK342" s="71">
        <v>0</v>
      </c>
      <c r="AL342" s="71">
        <v>0</v>
      </c>
      <c r="AM342" s="71">
        <v>3384942.8955881274</v>
      </c>
      <c r="AN342" s="71">
        <v>0</v>
      </c>
      <c r="AO342" s="71">
        <v>0</v>
      </c>
      <c r="AP342" s="71">
        <v>648152135.45863366</v>
      </c>
      <c r="AQ342" s="72"/>
      <c r="AR342" s="71">
        <v>788</v>
      </c>
      <c r="AS342" s="71">
        <v>304</v>
      </c>
      <c r="AT342" s="71">
        <v>1</v>
      </c>
      <c r="AU342" s="71">
        <v>0</v>
      </c>
      <c r="AV342" s="71">
        <v>0</v>
      </c>
      <c r="AW342" s="71">
        <v>0</v>
      </c>
      <c r="AX342" s="71"/>
      <c r="AY342" s="72"/>
      <c r="AZ342" s="71">
        <v>3805.8000000000015</v>
      </c>
      <c r="BA342" s="71">
        <v>38259.100000000013</v>
      </c>
      <c r="BB342" s="71">
        <v>1990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2022</v>
      </c>
      <c r="B343" s="70">
        <v>34</v>
      </c>
      <c r="C343" s="70">
        <v>20</v>
      </c>
      <c r="D343" s="70">
        <v>2</v>
      </c>
      <c r="E343" s="70">
        <v>2023</v>
      </c>
      <c r="F343" s="70" t="s">
        <v>1539</v>
      </c>
      <c r="G343" s="70" t="s">
        <v>2002</v>
      </c>
      <c r="H343" s="70" t="s">
        <v>2003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823</v>
      </c>
      <c r="AS343" s="71">
        <v>305</v>
      </c>
      <c r="AT343" s="71">
        <v>1</v>
      </c>
      <c r="AU343" s="71">
        <v>0</v>
      </c>
      <c r="AV343" s="71">
        <v>0</v>
      </c>
      <c r="AW343" s="71">
        <v>0</v>
      </c>
      <c r="AX343" s="71"/>
      <c r="AY343" s="72"/>
      <c r="AZ343" s="71">
        <v>3991.200000000003</v>
      </c>
      <c r="BA343" s="71">
        <v>44259.000000000015</v>
      </c>
      <c r="BB343" s="71">
        <v>1990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2023</v>
      </c>
      <c r="B344" s="70">
        <v>34</v>
      </c>
      <c r="C344" s="70">
        <v>21</v>
      </c>
      <c r="D344" s="70">
        <v>2</v>
      </c>
      <c r="E344" s="70">
        <v>2024</v>
      </c>
      <c r="F344" s="70" t="s">
        <v>1554</v>
      </c>
      <c r="G344" s="70" t="s">
        <v>2002</v>
      </c>
      <c r="H344" s="70" t="s">
        <v>2003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2024</v>
      </c>
      <c r="B345" s="70">
        <v>120</v>
      </c>
      <c r="C345" s="70">
        <v>1</v>
      </c>
      <c r="D345" s="70">
        <v>8</v>
      </c>
      <c r="E345" s="70">
        <v>1990</v>
      </c>
      <c r="F345" s="70" t="s">
        <v>787</v>
      </c>
      <c r="G345" s="70" t="s">
        <v>2025</v>
      </c>
      <c r="H345" s="70" t="s">
        <v>2026</v>
      </c>
      <c r="I345" s="148"/>
      <c r="J345" s="71">
        <v>39.730500575028778</v>
      </c>
      <c r="K345" s="71">
        <v>10.08547941544664</v>
      </c>
      <c r="L345" s="71">
        <v>7.4468105937018221</v>
      </c>
      <c r="M345" s="71">
        <v>30.12143863480734</v>
      </c>
      <c r="N345" s="71">
        <v>42.254988086393709</v>
      </c>
      <c r="O345" s="71">
        <v>30.592371166318149</v>
      </c>
      <c r="P345" s="71">
        <v>43.412349294680702</v>
      </c>
      <c r="Q345" s="71">
        <v>2.11251019665576</v>
      </c>
      <c r="R345" s="71">
        <v>0</v>
      </c>
      <c r="S345" s="71">
        <v>1.904401006282302</v>
      </c>
      <c r="T345" s="72"/>
      <c r="U345" s="71">
        <v>5914964</v>
      </c>
      <c r="V345" s="71">
        <v>2941</v>
      </c>
      <c r="W345" s="71">
        <v>106</v>
      </c>
      <c r="X345" s="71">
        <v>10366</v>
      </c>
      <c r="Y345" s="71">
        <v>10502</v>
      </c>
      <c r="Z345" s="71">
        <v>12583</v>
      </c>
      <c r="AA345" s="71">
        <v>10541</v>
      </c>
      <c r="AB345" s="71">
        <v>34300</v>
      </c>
      <c r="AC345" s="71">
        <v>0</v>
      </c>
      <c r="AD345" s="71">
        <v>1.904401006282302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2027</v>
      </c>
      <c r="B346" s="70">
        <v>121</v>
      </c>
      <c r="C346" s="70">
        <v>2</v>
      </c>
      <c r="D346" s="70">
        <v>8</v>
      </c>
      <c r="E346" s="70">
        <v>2005</v>
      </c>
      <c r="F346" s="70" t="s">
        <v>789</v>
      </c>
      <c r="G346" s="70" t="s">
        <v>2025</v>
      </c>
      <c r="H346" s="70" t="s">
        <v>2026</v>
      </c>
      <c r="I346" s="148"/>
      <c r="J346" s="71">
        <v>39.985026055271533</v>
      </c>
      <c r="K346" s="71">
        <v>5.2012159693242133</v>
      </c>
      <c r="L346" s="71">
        <v>25.950020921146969</v>
      </c>
      <c r="M346" s="71">
        <v>46.821698133105009</v>
      </c>
      <c r="N346" s="71">
        <v>61.297315953274158</v>
      </c>
      <c r="O346" s="71">
        <v>39.843177510203958</v>
      </c>
      <c r="P346" s="71">
        <v>44.724933240456373</v>
      </c>
      <c r="Q346" s="71">
        <v>1.8816054544449501</v>
      </c>
      <c r="R346" s="71">
        <v>0</v>
      </c>
      <c r="S346" s="71">
        <v>2.9717542079187722</v>
      </c>
      <c r="T346" s="72"/>
      <c r="U346" s="71">
        <v>7204772</v>
      </c>
      <c r="V346" s="71">
        <v>1998</v>
      </c>
      <c r="W346" s="71">
        <v>347</v>
      </c>
      <c r="X346" s="71">
        <v>8593</v>
      </c>
      <c r="Y346" s="71">
        <v>11454</v>
      </c>
      <c r="Z346" s="71">
        <v>18964</v>
      </c>
      <c r="AA346" s="71">
        <v>8894</v>
      </c>
      <c r="AB346" s="71">
        <v>31938</v>
      </c>
      <c r="AC346" s="71">
        <v>0</v>
      </c>
      <c r="AD346" s="71">
        <v>2.9717542079187722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2028</v>
      </c>
      <c r="B347" s="70">
        <v>122</v>
      </c>
      <c r="C347" s="70">
        <v>3</v>
      </c>
      <c r="D347" s="70">
        <v>8</v>
      </c>
      <c r="E347" s="70">
        <v>2006</v>
      </c>
      <c r="F347" s="70" t="s">
        <v>790</v>
      </c>
      <c r="G347" s="70" t="s">
        <v>2025</v>
      </c>
      <c r="H347" s="70" t="s">
        <v>2026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2029</v>
      </c>
      <c r="B348" s="70">
        <v>123</v>
      </c>
      <c r="C348" s="70">
        <v>4</v>
      </c>
      <c r="D348" s="70">
        <v>8</v>
      </c>
      <c r="E348" s="70">
        <v>2007</v>
      </c>
      <c r="F348" s="70" t="s">
        <v>791</v>
      </c>
      <c r="G348" s="70" t="s">
        <v>2025</v>
      </c>
      <c r="H348" s="70" t="s">
        <v>2026</v>
      </c>
      <c r="I348" s="148"/>
      <c r="J348" s="71">
        <v>54.399460092230797</v>
      </c>
      <c r="K348" s="71">
        <v>4.8540523442935744</v>
      </c>
      <c r="L348" s="71">
        <v>25.545165711069519</v>
      </c>
      <c r="M348" s="71">
        <v>44.662606876041217</v>
      </c>
      <c r="N348" s="71">
        <v>53.950292023951469</v>
      </c>
      <c r="O348" s="71">
        <v>37.904871732728772</v>
      </c>
      <c r="P348" s="71">
        <v>44.06400067023619</v>
      </c>
      <c r="Q348" s="71">
        <v>1.9334130920357999</v>
      </c>
      <c r="R348" s="71">
        <v>0</v>
      </c>
      <c r="S348" s="71">
        <v>2.5013202056599999</v>
      </c>
      <c r="T348" s="72"/>
      <c r="U348" s="71">
        <v>10027774</v>
      </c>
      <c r="V348" s="71">
        <v>1814</v>
      </c>
      <c r="W348" s="71">
        <v>416</v>
      </c>
      <c r="X348" s="71">
        <v>9564</v>
      </c>
      <c r="Y348" s="71">
        <v>11484</v>
      </c>
      <c r="Z348" s="71">
        <v>18755</v>
      </c>
      <c r="AA348" s="71">
        <v>8629</v>
      </c>
      <c r="AB348" s="71">
        <v>31082</v>
      </c>
      <c r="AC348" s="71">
        <v>0</v>
      </c>
      <c r="AD348" s="71">
        <v>2.5013202056599999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2030</v>
      </c>
      <c r="B349" s="70">
        <v>124</v>
      </c>
      <c r="C349" s="70">
        <v>5</v>
      </c>
      <c r="D349" s="70">
        <v>8</v>
      </c>
      <c r="E349" s="70">
        <v>2008</v>
      </c>
      <c r="F349" s="70" t="s">
        <v>792</v>
      </c>
      <c r="G349" s="1064" t="s">
        <v>2025</v>
      </c>
      <c r="H349" s="70" t="s">
        <v>2026</v>
      </c>
      <c r="I349" s="148"/>
      <c r="J349" s="71">
        <v>46.516474062988863</v>
      </c>
      <c r="K349" s="71">
        <v>3.598239342708812</v>
      </c>
      <c r="L349" s="71">
        <v>23.208375614018149</v>
      </c>
      <c r="M349" s="71">
        <v>48.316183056900442</v>
      </c>
      <c r="N349" s="71">
        <v>49.190521110656832</v>
      </c>
      <c r="O349" s="71">
        <v>36.383332947847833</v>
      </c>
      <c r="P349" s="71">
        <v>43.070157086788512</v>
      </c>
      <c r="Q349" s="71">
        <v>1.8799738193626401</v>
      </c>
      <c r="R349" s="71">
        <v>0</v>
      </c>
      <c r="S349" s="71">
        <v>2.6781496326999998</v>
      </c>
      <c r="T349" s="72"/>
      <c r="U349" s="71">
        <v>9950175</v>
      </c>
      <c r="V349" s="71">
        <v>1814</v>
      </c>
      <c r="W349" s="71">
        <v>416</v>
      </c>
      <c r="X349" s="71">
        <v>9564</v>
      </c>
      <c r="Y349" s="71">
        <v>11521</v>
      </c>
      <c r="Z349" s="71">
        <v>18634</v>
      </c>
      <c r="AA349" s="71">
        <v>8444</v>
      </c>
      <c r="AB349" s="71">
        <v>30720</v>
      </c>
      <c r="AC349" s="71">
        <v>0</v>
      </c>
      <c r="AD349" s="71">
        <v>2.6781496326999998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2031</v>
      </c>
      <c r="B350" s="70">
        <v>125</v>
      </c>
      <c r="C350" s="70">
        <v>6</v>
      </c>
      <c r="D350" s="70">
        <v>8</v>
      </c>
      <c r="E350" s="70">
        <v>2009</v>
      </c>
      <c r="F350" s="70" t="s">
        <v>176</v>
      </c>
      <c r="G350" s="1064" t="s">
        <v>2025</v>
      </c>
      <c r="H350" s="70" t="s">
        <v>2026</v>
      </c>
      <c r="I350" s="148"/>
      <c r="J350" s="71">
        <v>40.868492579699613</v>
      </c>
      <c r="K350" s="71">
        <v>4.3038917033275172</v>
      </c>
      <c r="L350" s="71">
        <v>20.544872953336281</v>
      </c>
      <c r="M350" s="71">
        <v>50.690764052151877</v>
      </c>
      <c r="N350" s="71">
        <v>49.800098611356063</v>
      </c>
      <c r="O350" s="71">
        <v>36.878534669489497</v>
      </c>
      <c r="P350" s="71">
        <v>41.243160547423848</v>
      </c>
      <c r="Q350" s="71">
        <v>1.77107374687334</v>
      </c>
      <c r="R350" s="71">
        <v>0</v>
      </c>
      <c r="S350" s="71">
        <v>2.16413091072</v>
      </c>
      <c r="T350" s="72"/>
      <c r="U350" s="71">
        <v>6494093</v>
      </c>
      <c r="V350" s="71">
        <v>2079</v>
      </c>
      <c r="W350" s="71">
        <v>513</v>
      </c>
      <c r="X350" s="71">
        <v>10231</v>
      </c>
      <c r="Y350" s="71">
        <v>11574</v>
      </c>
      <c r="Z350" s="71">
        <v>18643</v>
      </c>
      <c r="AA350" s="71">
        <v>8301</v>
      </c>
      <c r="AB350" s="71">
        <v>30380</v>
      </c>
      <c r="AC350" s="71">
        <v>0</v>
      </c>
      <c r="AD350" s="71">
        <v>2.16413091072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12.1</v>
      </c>
      <c r="BI350" s="71">
        <v>0</v>
      </c>
      <c r="BJ350" s="71">
        <v>123.74</v>
      </c>
      <c r="BK350" s="71">
        <v>0</v>
      </c>
      <c r="BL350" s="71">
        <v>0</v>
      </c>
      <c r="BM350" s="71">
        <v>0</v>
      </c>
      <c r="BN350" s="72"/>
      <c r="BO350" s="71">
        <v>1</v>
      </c>
      <c r="BP350" s="71">
        <v>0</v>
      </c>
      <c r="BQ350" s="71">
        <v>4</v>
      </c>
      <c r="BR350" s="71">
        <v>0</v>
      </c>
      <c r="BS350" s="71">
        <v>0</v>
      </c>
      <c r="BT350" s="71">
        <v>0</v>
      </c>
      <c r="BU350"/>
      <c r="BV350" s="70">
        <v>135.84</v>
      </c>
      <c r="BW350" s="70">
        <v>0</v>
      </c>
      <c r="BX350" s="70">
        <v>0</v>
      </c>
      <c r="BY350" s="70">
        <v>0</v>
      </c>
      <c r="BZ350" s="70">
        <v>0</v>
      </c>
      <c r="CA350" s="70">
        <v>0</v>
      </c>
      <c r="CB350" s="70">
        <v>0</v>
      </c>
      <c r="CC350" s="70">
        <v>0</v>
      </c>
      <c r="CD350" s="70">
        <v>0</v>
      </c>
    </row>
    <row r="351" spans="1:82">
      <c r="A351" s="70" t="s">
        <v>2032</v>
      </c>
      <c r="B351" s="70">
        <v>126</v>
      </c>
      <c r="C351" s="70">
        <v>7</v>
      </c>
      <c r="D351" s="70">
        <v>8</v>
      </c>
      <c r="E351" s="70">
        <v>2010</v>
      </c>
      <c r="F351" s="70" t="s">
        <v>177</v>
      </c>
      <c r="G351" s="70" t="s">
        <v>2025</v>
      </c>
      <c r="H351" s="70" t="s">
        <v>2026</v>
      </c>
      <c r="I351" s="148"/>
      <c r="J351" s="71">
        <v>48.216307509378531</v>
      </c>
      <c r="K351" s="71">
        <v>4.6107106299136209</v>
      </c>
      <c r="L351" s="71">
        <v>20.921752729813651</v>
      </c>
      <c r="M351" s="71">
        <v>52.373561026838473</v>
      </c>
      <c r="N351" s="71">
        <v>53.211171980332267</v>
      </c>
      <c r="O351" s="71">
        <v>36.755215999897921</v>
      </c>
      <c r="P351" s="71">
        <v>41.744103015077158</v>
      </c>
      <c r="Q351" s="71">
        <v>1.83246966197529</v>
      </c>
      <c r="R351" s="71">
        <v>0</v>
      </c>
      <c r="S351" s="71">
        <v>3.3116768181</v>
      </c>
      <c r="T351" s="72"/>
      <c r="U351" s="71">
        <v>8946918</v>
      </c>
      <c r="V351" s="71">
        <v>2079</v>
      </c>
      <c r="W351" s="71">
        <v>513</v>
      </c>
      <c r="X351" s="71">
        <v>10231</v>
      </c>
      <c r="Y351" s="71">
        <v>11620</v>
      </c>
      <c r="Z351" s="71">
        <v>18667</v>
      </c>
      <c r="AA351" s="71">
        <v>8192</v>
      </c>
      <c r="AB351" s="71">
        <v>30120</v>
      </c>
      <c r="AC351" s="71">
        <v>0</v>
      </c>
      <c r="AD351" s="71">
        <v>3.3116768181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11.5</v>
      </c>
      <c r="BI351" s="71">
        <v>0</v>
      </c>
      <c r="BJ351" s="71">
        <v>203.983</v>
      </c>
      <c r="BK351" s="71">
        <v>0</v>
      </c>
      <c r="BL351" s="71">
        <v>0</v>
      </c>
      <c r="BM351" s="71">
        <v>0</v>
      </c>
      <c r="BN351" s="72"/>
      <c r="BO351" s="71">
        <v>1</v>
      </c>
      <c r="BP351" s="71">
        <v>0</v>
      </c>
      <c r="BQ351" s="71">
        <v>5</v>
      </c>
      <c r="BR351" s="71">
        <v>0</v>
      </c>
      <c r="BS351" s="71">
        <v>0</v>
      </c>
      <c r="BT351" s="71">
        <v>0</v>
      </c>
      <c r="BU351"/>
      <c r="BV351" s="70">
        <v>215.483</v>
      </c>
      <c r="BW351" s="70">
        <v>0</v>
      </c>
      <c r="BX351" s="70">
        <v>0</v>
      </c>
      <c r="BY351" s="70">
        <v>0</v>
      </c>
      <c r="BZ351" s="70">
        <v>0</v>
      </c>
      <c r="CA351" s="70">
        <v>0</v>
      </c>
      <c r="CB351" s="70">
        <v>0</v>
      </c>
      <c r="CC351" s="70">
        <v>0</v>
      </c>
      <c r="CD351" s="70">
        <v>0</v>
      </c>
    </row>
    <row r="352" spans="1:82">
      <c r="A352" s="70" t="s">
        <v>2033</v>
      </c>
      <c r="B352" s="70">
        <v>127</v>
      </c>
      <c r="C352" s="70">
        <v>8</v>
      </c>
      <c r="D352" s="70">
        <v>8</v>
      </c>
      <c r="E352" s="70">
        <v>2011</v>
      </c>
      <c r="F352" s="70" t="s">
        <v>178</v>
      </c>
      <c r="G352" s="70" t="s">
        <v>2025</v>
      </c>
      <c r="H352" s="70" t="s">
        <v>2026</v>
      </c>
      <c r="I352" s="148"/>
      <c r="J352" s="71">
        <v>54.600980954166687</v>
      </c>
      <c r="K352" s="71">
        <v>5.7870414797930847</v>
      </c>
      <c r="L352" s="71">
        <v>18.667672340591821</v>
      </c>
      <c r="M352" s="71">
        <v>57.637734628173007</v>
      </c>
      <c r="N352" s="71">
        <v>49.973049777044338</v>
      </c>
      <c r="O352" s="71">
        <v>35.937072269010237</v>
      </c>
      <c r="P352" s="71">
        <v>40.196322207343279</v>
      </c>
      <c r="Q352" s="71">
        <v>2.0886091181600901</v>
      </c>
      <c r="R352" s="71">
        <v>0</v>
      </c>
      <c r="S352" s="71">
        <v>4.1244840819000004</v>
      </c>
      <c r="T352" s="72"/>
      <c r="U352" s="71">
        <v>9607356</v>
      </c>
      <c r="V352" s="71">
        <v>2079</v>
      </c>
      <c r="W352" s="71">
        <v>513</v>
      </c>
      <c r="X352" s="71">
        <v>10231</v>
      </c>
      <c r="Y352" s="71">
        <v>11621</v>
      </c>
      <c r="Z352" s="71">
        <v>18648</v>
      </c>
      <c r="AA352" s="71">
        <v>8123</v>
      </c>
      <c r="AB352" s="71">
        <v>29762</v>
      </c>
      <c r="AC352" s="71">
        <v>0</v>
      </c>
      <c r="AD352" s="71">
        <v>4.1244840819000004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12.065</v>
      </c>
      <c r="BI352" s="71">
        <v>0</v>
      </c>
      <c r="BJ352" s="71">
        <v>193.82499999999999</v>
      </c>
      <c r="BK352" s="71">
        <v>0</v>
      </c>
      <c r="BL352" s="71">
        <v>0</v>
      </c>
      <c r="BM352" s="71">
        <v>0</v>
      </c>
      <c r="BN352" s="72"/>
      <c r="BO352" s="71">
        <v>1</v>
      </c>
      <c r="BP352" s="71">
        <v>0</v>
      </c>
      <c r="BQ352" s="71">
        <v>5</v>
      </c>
      <c r="BR352" s="71">
        <v>0</v>
      </c>
      <c r="BS352" s="71">
        <v>0</v>
      </c>
      <c r="BT352" s="71">
        <v>0</v>
      </c>
      <c r="BU352"/>
      <c r="BV352" s="70">
        <v>205.89</v>
      </c>
      <c r="BW352" s="70">
        <v>0</v>
      </c>
      <c r="BX352" s="70">
        <v>0</v>
      </c>
      <c r="BY352" s="70">
        <v>0</v>
      </c>
      <c r="BZ352" s="70">
        <v>0</v>
      </c>
      <c r="CA352" s="70">
        <v>0</v>
      </c>
      <c r="CB352" s="70">
        <v>0</v>
      </c>
      <c r="CC352" s="70">
        <v>0</v>
      </c>
      <c r="CD352" s="70">
        <v>0</v>
      </c>
    </row>
    <row r="353" spans="1:82">
      <c r="A353" s="70" t="s">
        <v>2034</v>
      </c>
      <c r="B353" s="70">
        <v>128</v>
      </c>
      <c r="C353" s="70">
        <v>9</v>
      </c>
      <c r="D353" s="70">
        <v>8</v>
      </c>
      <c r="E353" s="70">
        <v>2012</v>
      </c>
      <c r="F353" s="70" t="s">
        <v>179</v>
      </c>
      <c r="G353" s="70" t="s">
        <v>2025</v>
      </c>
      <c r="H353" s="70" t="s">
        <v>2026</v>
      </c>
      <c r="I353" s="148"/>
      <c r="J353" s="71">
        <v>41.504066073805568</v>
      </c>
      <c r="K353" s="71">
        <v>5.2235370988133853</v>
      </c>
      <c r="L353" s="71">
        <v>18.980594039291439</v>
      </c>
      <c r="M353" s="71">
        <v>51.891762921485451</v>
      </c>
      <c r="N353" s="71">
        <v>48.974477571953543</v>
      </c>
      <c r="O353" s="71">
        <v>35.998431203979919</v>
      </c>
      <c r="P353" s="71">
        <v>39.673550941681363</v>
      </c>
      <c r="Q353" s="71">
        <v>2.2696129511385301</v>
      </c>
      <c r="R353" s="71">
        <v>0</v>
      </c>
      <c r="S353" s="71">
        <v>2.2410254134400001</v>
      </c>
      <c r="T353" s="72"/>
      <c r="U353" s="71">
        <v>7493352</v>
      </c>
      <c r="V353" s="71">
        <v>2079</v>
      </c>
      <c r="W353" s="71">
        <v>513</v>
      </c>
      <c r="X353" s="71">
        <v>10231</v>
      </c>
      <c r="Y353" s="71">
        <v>11758</v>
      </c>
      <c r="Z353" s="71">
        <v>18828</v>
      </c>
      <c r="AA353" s="71">
        <v>7972</v>
      </c>
      <c r="AB353" s="71">
        <v>29767</v>
      </c>
      <c r="AC353" s="71">
        <v>0</v>
      </c>
      <c r="AD353" s="71">
        <v>2.2410254134400001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11.962999999999999</v>
      </c>
      <c r="BI353" s="71">
        <v>0</v>
      </c>
      <c r="BJ353" s="71">
        <v>144.85900000000001</v>
      </c>
      <c r="BK353" s="71">
        <v>0</v>
      </c>
      <c r="BL353" s="71">
        <v>0</v>
      </c>
      <c r="BM353" s="71">
        <v>0</v>
      </c>
      <c r="BN353" s="72"/>
      <c r="BO353" s="71">
        <v>1</v>
      </c>
      <c r="BP353" s="71">
        <v>0</v>
      </c>
      <c r="BQ353" s="71">
        <v>5</v>
      </c>
      <c r="BR353" s="71">
        <v>0</v>
      </c>
      <c r="BS353" s="71">
        <v>0</v>
      </c>
      <c r="BT353" s="71">
        <v>0</v>
      </c>
      <c r="BU353"/>
      <c r="BV353" s="70">
        <v>156.822</v>
      </c>
      <c r="BW353" s="70">
        <v>0</v>
      </c>
      <c r="BX353" s="70">
        <v>0</v>
      </c>
      <c r="BY353" s="70">
        <v>0</v>
      </c>
      <c r="BZ353" s="70">
        <v>0</v>
      </c>
      <c r="CA353" s="70">
        <v>0</v>
      </c>
      <c r="CB353" s="70">
        <v>0</v>
      </c>
      <c r="CC353" s="70">
        <v>0</v>
      </c>
      <c r="CD353" s="70">
        <v>0</v>
      </c>
    </row>
    <row r="354" spans="1:82">
      <c r="A354" s="70" t="s">
        <v>2035</v>
      </c>
      <c r="B354" s="70">
        <v>129</v>
      </c>
      <c r="C354" s="70">
        <v>10</v>
      </c>
      <c r="D354" s="70">
        <v>8</v>
      </c>
      <c r="E354" s="70">
        <v>2013</v>
      </c>
      <c r="F354" s="70" t="s">
        <v>180</v>
      </c>
      <c r="G354" s="70" t="s">
        <v>2025</v>
      </c>
      <c r="H354" s="70" t="s">
        <v>2026</v>
      </c>
      <c r="I354" s="148"/>
      <c r="J354" s="71">
        <v>38.202967698003249</v>
      </c>
      <c r="K354" s="71">
        <v>4.2968040075596479</v>
      </c>
      <c r="L354" s="71">
        <v>19.29446321564771</v>
      </c>
      <c r="M354" s="71">
        <v>50.024628657557493</v>
      </c>
      <c r="N354" s="71">
        <v>52.518119358931443</v>
      </c>
      <c r="O354" s="71">
        <v>34.677661093451015</v>
      </c>
      <c r="P354" s="71">
        <v>39.753106074463375</v>
      </c>
      <c r="Q354" s="71">
        <v>2.2865333057751198</v>
      </c>
      <c r="R354" s="71">
        <v>0</v>
      </c>
      <c r="S354" s="71">
        <v>2.9914381802499999</v>
      </c>
      <c r="T354" s="72"/>
      <c r="U354" s="71">
        <v>6849346</v>
      </c>
      <c r="V354" s="71">
        <v>2079</v>
      </c>
      <c r="W354" s="71">
        <v>513</v>
      </c>
      <c r="X354" s="71">
        <v>10231</v>
      </c>
      <c r="Y354" s="71">
        <v>11781</v>
      </c>
      <c r="Z354" s="71">
        <v>18947</v>
      </c>
      <c r="AA354" s="71">
        <v>7958</v>
      </c>
      <c r="AB354" s="71">
        <v>29559</v>
      </c>
      <c r="AC354" s="71">
        <v>0</v>
      </c>
      <c r="AD354" s="71">
        <v>2.9914381802499999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12.497</v>
      </c>
      <c r="BI354" s="71">
        <v>0</v>
      </c>
      <c r="BJ354" s="71">
        <v>147.24199999999999</v>
      </c>
      <c r="BK354" s="71">
        <v>0</v>
      </c>
      <c r="BL354" s="71">
        <v>0</v>
      </c>
      <c r="BM354" s="71">
        <v>0</v>
      </c>
      <c r="BN354" s="72"/>
      <c r="BO354" s="71">
        <v>1</v>
      </c>
      <c r="BP354" s="71">
        <v>0</v>
      </c>
      <c r="BQ354" s="71">
        <v>5</v>
      </c>
      <c r="BR354" s="71">
        <v>0</v>
      </c>
      <c r="BS354" s="71">
        <v>0</v>
      </c>
      <c r="BT354" s="71">
        <v>0</v>
      </c>
      <c r="BU354"/>
      <c r="BV354" s="70">
        <v>156.70400000000001</v>
      </c>
      <c r="BW354" s="70">
        <v>0</v>
      </c>
      <c r="BX354" s="70">
        <v>0</v>
      </c>
      <c r="BY354" s="70">
        <v>0</v>
      </c>
      <c r="BZ354" s="70">
        <v>3.0350000000000001</v>
      </c>
      <c r="CA354" s="70">
        <v>0</v>
      </c>
      <c r="CB354" s="70">
        <v>0</v>
      </c>
      <c r="CC354" s="70">
        <v>0</v>
      </c>
      <c r="CD354" s="70">
        <v>0</v>
      </c>
    </row>
    <row r="355" spans="1:82">
      <c r="A355" s="70" t="s">
        <v>2036</v>
      </c>
      <c r="B355" s="70">
        <v>130</v>
      </c>
      <c r="C355" s="70">
        <v>11</v>
      </c>
      <c r="D355" s="70">
        <v>8</v>
      </c>
      <c r="E355" s="70">
        <v>2014</v>
      </c>
      <c r="F355" s="70" t="s">
        <v>181</v>
      </c>
      <c r="G355" s="70" t="s">
        <v>2025</v>
      </c>
      <c r="H355" s="70" t="s">
        <v>2026</v>
      </c>
      <c r="I355" s="148"/>
      <c r="J355" s="71">
        <v>39.637730158005468</v>
      </c>
      <c r="K355" s="71">
        <v>3.477918436782383</v>
      </c>
      <c r="L355" s="71">
        <v>13.732549293571219</v>
      </c>
      <c r="M355" s="71">
        <v>51.022677801208758</v>
      </c>
      <c r="N355" s="71">
        <v>52.189557064518489</v>
      </c>
      <c r="O355" s="71">
        <v>33.079953539535047</v>
      </c>
      <c r="P355" s="71">
        <v>39.638371588633483</v>
      </c>
      <c r="Q355" s="71">
        <v>2.1699687238110501</v>
      </c>
      <c r="R355" s="71">
        <v>0</v>
      </c>
      <c r="S355" s="71">
        <v>3.0939596892000001</v>
      </c>
      <c r="T355" s="72"/>
      <c r="U355" s="71">
        <v>7779298</v>
      </c>
      <c r="V355" s="71">
        <v>1433</v>
      </c>
      <c r="W355" s="71">
        <v>507</v>
      </c>
      <c r="X355" s="71">
        <v>10482</v>
      </c>
      <c r="Y355" s="71">
        <v>11809</v>
      </c>
      <c r="Z355" s="71">
        <v>19036</v>
      </c>
      <c r="AA355" s="71">
        <v>7894</v>
      </c>
      <c r="AB355" s="71">
        <v>29238</v>
      </c>
      <c r="AC355" s="71">
        <v>0</v>
      </c>
      <c r="AD355" s="71">
        <v>3.0939596892000001</v>
      </c>
      <c r="AE355" s="72"/>
      <c r="AF355" s="71"/>
      <c r="AG355" s="71"/>
      <c r="AH355" s="71"/>
      <c r="AI355" s="71"/>
      <c r="AJ355" s="71"/>
      <c r="AK355" s="71"/>
      <c r="AL355" s="71"/>
      <c r="AM355" s="71"/>
      <c r="AN355" s="71"/>
      <c r="AO355" s="71"/>
      <c r="AP355" s="71"/>
      <c r="AQ355" s="72"/>
      <c r="AR355" s="71">
        <v>458</v>
      </c>
      <c r="AS355" s="71">
        <v>111</v>
      </c>
      <c r="AT355" s="71">
        <v>0</v>
      </c>
      <c r="AU355" s="71">
        <v>1</v>
      </c>
      <c r="AV355" s="71">
        <v>0</v>
      </c>
      <c r="AW355" s="71">
        <v>0</v>
      </c>
      <c r="AX355" s="71"/>
      <c r="AY355" s="72"/>
      <c r="AZ355" s="71">
        <v>2030.5</v>
      </c>
      <c r="BA355" s="71">
        <v>9621.5999999999985</v>
      </c>
      <c r="BB355" s="71">
        <v>0</v>
      </c>
      <c r="BC355" s="71">
        <v>140</v>
      </c>
      <c r="BD355" s="71">
        <v>0</v>
      </c>
      <c r="BE355" s="71">
        <v>0</v>
      </c>
      <c r="BF355" s="71"/>
      <c r="BG355" s="72"/>
      <c r="BH355" s="71">
        <v>11.433</v>
      </c>
      <c r="BI355" s="71">
        <v>0</v>
      </c>
      <c r="BJ355" s="71">
        <v>151.49100000000001</v>
      </c>
      <c r="BK355" s="71">
        <v>0</v>
      </c>
      <c r="BL355" s="71">
        <v>0</v>
      </c>
      <c r="BM355" s="71">
        <v>0</v>
      </c>
      <c r="BN355" s="72"/>
      <c r="BO355" s="71">
        <v>1</v>
      </c>
      <c r="BP355" s="71">
        <v>0</v>
      </c>
      <c r="BQ355" s="71">
        <v>5</v>
      </c>
      <c r="BR355" s="71">
        <v>0</v>
      </c>
      <c r="BS355" s="71">
        <v>0</v>
      </c>
      <c r="BT355" s="71">
        <v>0</v>
      </c>
      <c r="BU355"/>
      <c r="BV355" s="70">
        <v>159.75800000000001</v>
      </c>
      <c r="BW355" s="70">
        <v>0</v>
      </c>
      <c r="BX355" s="70">
        <v>0</v>
      </c>
      <c r="BY355" s="70">
        <v>0</v>
      </c>
      <c r="BZ355" s="70">
        <v>3.1659999999999999</v>
      </c>
      <c r="CA355" s="70">
        <v>0</v>
      </c>
      <c r="CB355" s="70">
        <v>0</v>
      </c>
      <c r="CC355" s="70">
        <v>0</v>
      </c>
      <c r="CD355" s="70">
        <v>0</v>
      </c>
    </row>
    <row r="356" spans="1:82">
      <c r="A356" s="70" t="s">
        <v>2037</v>
      </c>
      <c r="B356" s="70">
        <v>131</v>
      </c>
      <c r="C356" s="70">
        <v>12</v>
      </c>
      <c r="D356" s="70">
        <v>8</v>
      </c>
      <c r="E356" s="70">
        <v>2015</v>
      </c>
      <c r="F356" s="70" t="s">
        <v>182</v>
      </c>
      <c r="G356" s="70" t="s">
        <v>2025</v>
      </c>
      <c r="H356" s="70" t="s">
        <v>2026</v>
      </c>
      <c r="I356" s="148"/>
      <c r="J356" s="71">
        <v>34.90041641575889</v>
      </c>
      <c r="K356" s="71">
        <v>3.2365460293453161</v>
      </c>
      <c r="L356" s="71">
        <v>14.815341053787559</v>
      </c>
      <c r="M356" s="71">
        <v>54.392676612240088</v>
      </c>
      <c r="N356" s="71">
        <v>44.837281600686751</v>
      </c>
      <c r="O356" s="71">
        <v>32.702666535725136</v>
      </c>
      <c r="P356" s="71">
        <v>39.152082709698583</v>
      </c>
      <c r="Q356" s="71">
        <v>2.0997751090449599</v>
      </c>
      <c r="R356" s="71">
        <v>0</v>
      </c>
      <c r="S356" s="71">
        <v>2.9942623317599999</v>
      </c>
      <c r="T356" s="72"/>
      <c r="U356" s="71">
        <v>7393688</v>
      </c>
      <c r="V356" s="71">
        <v>1433</v>
      </c>
      <c r="W356" s="71">
        <v>507</v>
      </c>
      <c r="X356" s="71">
        <v>10482</v>
      </c>
      <c r="Y356" s="71">
        <v>11837</v>
      </c>
      <c r="Z356" s="71">
        <v>19000</v>
      </c>
      <c r="AA356" s="71">
        <v>7791</v>
      </c>
      <c r="AB356" s="71">
        <v>28901</v>
      </c>
      <c r="AC356" s="71">
        <v>0</v>
      </c>
      <c r="AD356" s="71">
        <v>2.9942623317599999</v>
      </c>
      <c r="AE356" s="72"/>
      <c r="AF356" s="71">
        <v>50217096.85627038</v>
      </c>
      <c r="AG356" s="71">
        <v>2488319.2550109271</v>
      </c>
      <c r="AH356" s="71">
        <v>3115572.8361803712</v>
      </c>
      <c r="AI356" s="71">
        <v>68070392.239758447</v>
      </c>
      <c r="AJ356" s="71">
        <v>58190313.402524963</v>
      </c>
      <c r="AK356" s="71">
        <v>0</v>
      </c>
      <c r="AL356" s="71">
        <v>0</v>
      </c>
      <c r="AM356" s="71">
        <v>3960760.8148647398</v>
      </c>
      <c r="AN356" s="71">
        <v>0</v>
      </c>
      <c r="AO356" s="71">
        <v>0</v>
      </c>
      <c r="AP356" s="71">
        <v>186042455.40460986</v>
      </c>
      <c r="AQ356" s="72"/>
      <c r="AR356" s="71">
        <v>497</v>
      </c>
      <c r="AS356" s="71">
        <v>174</v>
      </c>
      <c r="AT356" s="71">
        <v>0</v>
      </c>
      <c r="AU356" s="71">
        <v>1</v>
      </c>
      <c r="AV356" s="71">
        <v>0</v>
      </c>
      <c r="AW356" s="71">
        <v>0</v>
      </c>
      <c r="AX356" s="71"/>
      <c r="AY356" s="72"/>
      <c r="AZ356" s="71">
        <v>2205.5</v>
      </c>
      <c r="BA356" s="71">
        <v>14572.3</v>
      </c>
      <c r="BB356" s="71">
        <v>0</v>
      </c>
      <c r="BC356" s="71">
        <v>140</v>
      </c>
      <c r="BD356" s="71">
        <v>0</v>
      </c>
      <c r="BE356" s="71">
        <v>0</v>
      </c>
      <c r="BF356" s="71"/>
      <c r="BG356" s="72"/>
      <c r="BH356" s="71">
        <v>10.749000000000001</v>
      </c>
      <c r="BI356" s="71">
        <v>0</v>
      </c>
      <c r="BJ356" s="71">
        <v>180.75800000000001</v>
      </c>
      <c r="BK356" s="71">
        <v>0</v>
      </c>
      <c r="BL356" s="71">
        <v>0</v>
      </c>
      <c r="BM356" s="71">
        <v>0</v>
      </c>
      <c r="BN356" s="72"/>
      <c r="BO356" s="71">
        <v>1</v>
      </c>
      <c r="BP356" s="71">
        <v>0</v>
      </c>
      <c r="BQ356" s="71">
        <v>6</v>
      </c>
      <c r="BR356" s="71">
        <v>0</v>
      </c>
      <c r="BS356" s="71">
        <v>0</v>
      </c>
      <c r="BT356" s="71">
        <v>0</v>
      </c>
      <c r="BU356"/>
      <c r="BV356" s="70">
        <v>191.50700000000001</v>
      </c>
      <c r="BW356" s="70">
        <v>0</v>
      </c>
      <c r="BX356" s="70">
        <v>0</v>
      </c>
      <c r="BY356" s="70">
        <v>0</v>
      </c>
      <c r="BZ356" s="70">
        <v>0</v>
      </c>
      <c r="CA356" s="70">
        <v>0</v>
      </c>
      <c r="CB356" s="70">
        <v>0</v>
      </c>
      <c r="CC356" s="70">
        <v>0</v>
      </c>
      <c r="CD356" s="70">
        <v>0</v>
      </c>
    </row>
    <row r="357" spans="1:82">
      <c r="A357" s="70" t="s">
        <v>2038</v>
      </c>
      <c r="B357" s="70">
        <v>132</v>
      </c>
      <c r="C357" s="70">
        <v>13</v>
      </c>
      <c r="D357" s="70">
        <v>8</v>
      </c>
      <c r="E357" s="70">
        <v>2016</v>
      </c>
      <c r="F357" s="70" t="s">
        <v>155</v>
      </c>
      <c r="G357" s="70" t="s">
        <v>2025</v>
      </c>
      <c r="H357" s="70" t="s">
        <v>2026</v>
      </c>
      <c r="I357" s="148"/>
      <c r="J357" s="71">
        <v>33.118363107147474</v>
      </c>
      <c r="K357" s="71">
        <v>3.2559950145530734</v>
      </c>
      <c r="L357" s="71">
        <v>14.237951376969136</v>
      </c>
      <c r="M357" s="71">
        <v>43.970297920062848</v>
      </c>
      <c r="N357" s="71">
        <v>47.824496924008713</v>
      </c>
      <c r="O357" s="71">
        <v>32.579289285123664</v>
      </c>
      <c r="P357" s="71">
        <v>39.078700515650361</v>
      </c>
      <c r="Q357" s="71">
        <v>2.0113176250937919</v>
      </c>
      <c r="R357" s="71">
        <v>0</v>
      </c>
      <c r="S357" s="71">
        <v>2.7053494953000001</v>
      </c>
      <c r="T357" s="72"/>
      <c r="U357" s="71">
        <v>6962780</v>
      </c>
      <c r="V357" s="71">
        <v>1433</v>
      </c>
      <c r="W357" s="71">
        <v>507</v>
      </c>
      <c r="X357" s="71">
        <v>10482</v>
      </c>
      <c r="Y357" s="71">
        <v>11859</v>
      </c>
      <c r="Z357" s="71">
        <v>19161</v>
      </c>
      <c r="AA357" s="71">
        <v>8043</v>
      </c>
      <c r="AB357" s="71">
        <v>28476</v>
      </c>
      <c r="AC357" s="71">
        <v>0</v>
      </c>
      <c r="AD357" s="71">
        <v>2.7053494953000001</v>
      </c>
      <c r="AE357" s="72"/>
      <c r="AF357" s="71">
        <v>48648007.687291197</v>
      </c>
      <c r="AG357" s="71">
        <v>2406087.9574210048</v>
      </c>
      <c r="AH357" s="71">
        <v>2325240.9740719642</v>
      </c>
      <c r="AI357" s="71">
        <v>66221273.05780565</v>
      </c>
      <c r="AJ357" s="71">
        <v>58225611.026636191</v>
      </c>
      <c r="AK357" s="71">
        <v>0</v>
      </c>
      <c r="AL357" s="71">
        <v>0</v>
      </c>
      <c r="AM357" s="71">
        <v>3905548.2199633592</v>
      </c>
      <c r="AN357" s="71">
        <v>0</v>
      </c>
      <c r="AO357" s="71">
        <v>0</v>
      </c>
      <c r="AP357" s="71">
        <v>181731768.92318937</v>
      </c>
      <c r="AQ357" s="72"/>
      <c r="AR357" s="71">
        <v>531</v>
      </c>
      <c r="AS357" s="71">
        <v>220</v>
      </c>
      <c r="AT357" s="71">
        <v>0</v>
      </c>
      <c r="AU357" s="71">
        <v>2</v>
      </c>
      <c r="AV357" s="71">
        <v>0</v>
      </c>
      <c r="AW357" s="71">
        <v>0</v>
      </c>
      <c r="AX357" s="71"/>
      <c r="AY357" s="72"/>
      <c r="AZ357" s="71">
        <v>2387.9</v>
      </c>
      <c r="BA357" s="71">
        <v>17230.2</v>
      </c>
      <c r="BB357" s="71">
        <v>0</v>
      </c>
      <c r="BC357" s="71">
        <v>11440</v>
      </c>
      <c r="BD357" s="71">
        <v>0</v>
      </c>
      <c r="BE357" s="71">
        <v>0</v>
      </c>
      <c r="BF357" s="71"/>
      <c r="BG357" s="72"/>
      <c r="BH357" s="71">
        <v>9.9510000000000005</v>
      </c>
      <c r="BI357" s="71">
        <v>0</v>
      </c>
      <c r="BJ357" s="71">
        <v>156.881</v>
      </c>
      <c r="BK357" s="71">
        <v>0</v>
      </c>
      <c r="BL357" s="71">
        <v>0</v>
      </c>
      <c r="BM357" s="71">
        <v>0</v>
      </c>
      <c r="BN357" s="72"/>
      <c r="BO357" s="71">
        <v>1</v>
      </c>
      <c r="BP357" s="71">
        <v>0</v>
      </c>
      <c r="BQ357" s="71">
        <v>6</v>
      </c>
      <c r="BR357" s="71">
        <v>0</v>
      </c>
      <c r="BS357" s="71">
        <v>0</v>
      </c>
      <c r="BT357" s="71">
        <v>0</v>
      </c>
      <c r="BU357"/>
      <c r="BV357" s="70">
        <v>166.83199999999999</v>
      </c>
      <c r="BW357" s="70">
        <v>0</v>
      </c>
      <c r="BX357" s="70">
        <v>0</v>
      </c>
      <c r="BY357" s="70">
        <v>0</v>
      </c>
      <c r="BZ357" s="70">
        <v>0</v>
      </c>
      <c r="CA357" s="70">
        <v>0</v>
      </c>
      <c r="CB357" s="70">
        <v>0</v>
      </c>
      <c r="CC357" s="70">
        <v>0</v>
      </c>
      <c r="CD357" s="70">
        <v>0</v>
      </c>
    </row>
    <row r="358" spans="1:82">
      <c r="A358" s="70" t="s">
        <v>2039</v>
      </c>
      <c r="B358" s="70">
        <v>133</v>
      </c>
      <c r="C358" s="70">
        <v>14</v>
      </c>
      <c r="D358" s="70">
        <v>8</v>
      </c>
      <c r="E358" s="70">
        <v>2017</v>
      </c>
      <c r="F358" s="70" t="s">
        <v>156</v>
      </c>
      <c r="G358" s="70" t="s">
        <v>2025</v>
      </c>
      <c r="H358" s="70" t="s">
        <v>2026</v>
      </c>
      <c r="I358" s="148"/>
      <c r="J358" s="71">
        <v>33.65420288261133</v>
      </c>
      <c r="K358" s="71">
        <v>3.2109906461553908</v>
      </c>
      <c r="L358" s="71">
        <v>14.001385450592251</v>
      </c>
      <c r="M358" s="71">
        <v>41.771680730840835</v>
      </c>
      <c r="N358" s="71">
        <v>49.371920298495539</v>
      </c>
      <c r="O358" s="71">
        <v>31.93728481062432</v>
      </c>
      <c r="P358" s="71">
        <v>38.536646338782056</v>
      </c>
      <c r="Q358" s="71">
        <v>1.91568703657338</v>
      </c>
      <c r="R358" s="71">
        <v>0</v>
      </c>
      <c r="S358" s="71">
        <v>2.7320273545600005</v>
      </c>
      <c r="T358" s="72"/>
      <c r="U358" s="71">
        <v>7511455</v>
      </c>
      <c r="V358" s="71">
        <v>1433</v>
      </c>
      <c r="W358" s="71">
        <v>507</v>
      </c>
      <c r="X358" s="71">
        <v>10482</v>
      </c>
      <c r="Y358" s="71">
        <v>11883</v>
      </c>
      <c r="Z358" s="71">
        <v>19095</v>
      </c>
      <c r="AA358" s="71">
        <v>7982</v>
      </c>
      <c r="AB358" s="71">
        <v>28047</v>
      </c>
      <c r="AC358" s="71">
        <v>0</v>
      </c>
      <c r="AD358" s="71">
        <v>2.73202735456</v>
      </c>
      <c r="AE358" s="72"/>
      <c r="AF358" s="71">
        <v>50108907.8690935</v>
      </c>
      <c r="AG358" s="71">
        <v>2399637.257514168</v>
      </c>
      <c r="AH358" s="71">
        <v>2998846.3972682529</v>
      </c>
      <c r="AI358" s="71">
        <v>65591224.531858161</v>
      </c>
      <c r="AJ358" s="71">
        <v>58175794.818402737</v>
      </c>
      <c r="AK358" s="71">
        <v>0</v>
      </c>
      <c r="AL358" s="71">
        <v>0</v>
      </c>
      <c r="AM358" s="71">
        <v>3852728.94437426</v>
      </c>
      <c r="AN358" s="71">
        <v>0</v>
      </c>
      <c r="AO358" s="71">
        <v>0</v>
      </c>
      <c r="AP358" s="71">
        <v>183127139.81851107</v>
      </c>
      <c r="AQ358" s="72"/>
      <c r="AR358" s="71">
        <v>561</v>
      </c>
      <c r="AS358" s="71">
        <v>255</v>
      </c>
      <c r="AT358" s="71">
        <v>0</v>
      </c>
      <c r="AU358" s="71">
        <v>3</v>
      </c>
      <c r="AV358" s="71">
        <v>0</v>
      </c>
      <c r="AW358" s="71">
        <v>0</v>
      </c>
      <c r="AX358" s="71"/>
      <c r="AY358" s="72"/>
      <c r="AZ358" s="71">
        <v>2547.6999999999998</v>
      </c>
      <c r="BA358" s="71">
        <v>20710.900000000001</v>
      </c>
      <c r="BB358" s="71">
        <v>0</v>
      </c>
      <c r="BC358" s="71">
        <v>21420</v>
      </c>
      <c r="BD358" s="71">
        <v>0</v>
      </c>
      <c r="BE358" s="71">
        <v>0</v>
      </c>
      <c r="BF358" s="71"/>
      <c r="BG358" s="72"/>
      <c r="BH358" s="71">
        <v>9.8239999999999998</v>
      </c>
      <c r="BI358" s="71">
        <v>0</v>
      </c>
      <c r="BJ358" s="71">
        <v>157.25399999999999</v>
      </c>
      <c r="BK358" s="71">
        <v>0</v>
      </c>
      <c r="BL358" s="71">
        <v>0</v>
      </c>
      <c r="BM358" s="71">
        <v>0</v>
      </c>
      <c r="BN358" s="72"/>
      <c r="BO358" s="71">
        <v>1</v>
      </c>
      <c r="BP358" s="71">
        <v>0</v>
      </c>
      <c r="BQ358" s="71">
        <v>6</v>
      </c>
      <c r="BR358" s="71">
        <v>0</v>
      </c>
      <c r="BS358" s="71">
        <v>0</v>
      </c>
      <c r="BT358" s="71">
        <v>0</v>
      </c>
      <c r="BU358"/>
      <c r="BV358" s="70">
        <v>163.85900000000001</v>
      </c>
      <c r="BW358" s="70">
        <v>0</v>
      </c>
      <c r="BX358" s="70">
        <v>0</v>
      </c>
      <c r="BY358" s="70">
        <v>0</v>
      </c>
      <c r="BZ358" s="70">
        <v>3.2189999999999999</v>
      </c>
      <c r="CA358" s="70">
        <v>0</v>
      </c>
      <c r="CB358" s="70">
        <v>0</v>
      </c>
      <c r="CC358" s="70">
        <v>0</v>
      </c>
      <c r="CD358" s="70">
        <v>0</v>
      </c>
    </row>
    <row r="359" spans="1:82">
      <c r="A359" s="70" t="s">
        <v>2040</v>
      </c>
      <c r="B359" s="70">
        <v>134</v>
      </c>
      <c r="C359" s="70">
        <v>15</v>
      </c>
      <c r="D359" s="70">
        <v>8</v>
      </c>
      <c r="E359" s="70">
        <v>2018</v>
      </c>
      <c r="F359" s="70" t="s">
        <v>183</v>
      </c>
      <c r="G359" s="70" t="s">
        <v>2025</v>
      </c>
      <c r="H359" s="70" t="s">
        <v>2026</v>
      </c>
      <c r="I359" s="148"/>
      <c r="J359" s="71">
        <v>45.622569302262363</v>
      </c>
      <c r="K359" s="71">
        <v>3.0130541905577157</v>
      </c>
      <c r="L359" s="71">
        <v>12.552234077956975</v>
      </c>
      <c r="M359" s="71">
        <v>40.652936000192689</v>
      </c>
      <c r="N359" s="71">
        <v>47.908465233704227</v>
      </c>
      <c r="O359" s="71">
        <v>31.079596543335505</v>
      </c>
      <c r="P359" s="71">
        <v>38.262980773060264</v>
      </c>
      <c r="Q359" s="71">
        <v>1.75387442129687</v>
      </c>
      <c r="R359" s="71">
        <v>0</v>
      </c>
      <c r="S359" s="71">
        <v>2.9903579537116833</v>
      </c>
      <c r="T359" s="72"/>
      <c r="U359" s="71">
        <v>10947335</v>
      </c>
      <c r="V359" s="71">
        <v>1433</v>
      </c>
      <c r="W359" s="71">
        <v>507</v>
      </c>
      <c r="X359" s="71">
        <v>10482</v>
      </c>
      <c r="Y359" s="71">
        <v>11897</v>
      </c>
      <c r="Z359" s="71">
        <v>18938</v>
      </c>
      <c r="AA359" s="71">
        <v>8005</v>
      </c>
      <c r="AB359" s="71">
        <v>27672</v>
      </c>
      <c r="AC359" s="71">
        <v>0</v>
      </c>
      <c r="AD359" s="71">
        <v>2.9903579537116829</v>
      </c>
      <c r="AE359" s="72"/>
      <c r="AF359" s="71">
        <v>69829019.878592417</v>
      </c>
      <c r="AG359" s="71">
        <v>2131583.3287670421</v>
      </c>
      <c r="AH359" s="71">
        <v>2833690.767379147</v>
      </c>
      <c r="AI359" s="71">
        <v>62651435.757092617</v>
      </c>
      <c r="AJ359" s="71">
        <v>55897881.93966727</v>
      </c>
      <c r="AK359" s="71">
        <v>0</v>
      </c>
      <c r="AL359" s="71">
        <v>0</v>
      </c>
      <c r="AM359" s="71">
        <v>3809081.5356127471</v>
      </c>
      <c r="AN359" s="71">
        <v>0</v>
      </c>
      <c r="AO359" s="71">
        <v>0</v>
      </c>
      <c r="AP359" s="71">
        <v>197152693.20711124</v>
      </c>
      <c r="AQ359" s="72"/>
      <c r="AR359" s="71">
        <v>600</v>
      </c>
      <c r="AS359" s="71">
        <v>284</v>
      </c>
      <c r="AT359" s="71">
        <v>0</v>
      </c>
      <c r="AU359" s="71">
        <v>4</v>
      </c>
      <c r="AV359" s="71">
        <v>0</v>
      </c>
      <c r="AW359" s="71">
        <v>0</v>
      </c>
      <c r="AX359" s="71"/>
      <c r="AY359" s="72"/>
      <c r="AZ359" s="71">
        <v>2765.7999999999997</v>
      </c>
      <c r="BA359" s="71">
        <v>26438.3</v>
      </c>
      <c r="BB359" s="71">
        <v>0</v>
      </c>
      <c r="BC359" s="71">
        <v>22420</v>
      </c>
      <c r="BD359" s="71">
        <v>0</v>
      </c>
      <c r="BE359" s="71">
        <v>0</v>
      </c>
      <c r="BF359" s="71"/>
      <c r="BG359" s="72"/>
      <c r="BH359" s="71">
        <v>9.6389999999999993</v>
      </c>
      <c r="BI359" s="71">
        <v>0</v>
      </c>
      <c r="BJ359" s="71">
        <v>137.423</v>
      </c>
      <c r="BK359" s="71">
        <v>0</v>
      </c>
      <c r="BL359" s="71">
        <v>0</v>
      </c>
      <c r="BM359" s="71">
        <v>0</v>
      </c>
      <c r="BN359" s="72"/>
      <c r="BO359" s="71">
        <v>1</v>
      </c>
      <c r="BP359" s="71">
        <v>0</v>
      </c>
      <c r="BQ359" s="71">
        <v>5</v>
      </c>
      <c r="BR359" s="71">
        <v>0</v>
      </c>
      <c r="BS359" s="71">
        <v>0</v>
      </c>
      <c r="BT359" s="71">
        <v>0</v>
      </c>
      <c r="BU359"/>
      <c r="BV359" s="70">
        <v>147.06200000000001</v>
      </c>
      <c r="BW359" s="70">
        <v>0</v>
      </c>
      <c r="BX359" s="70">
        <v>0</v>
      </c>
      <c r="BY359" s="70">
        <v>0</v>
      </c>
      <c r="BZ359" s="70">
        <v>0</v>
      </c>
      <c r="CA359" s="70">
        <v>0</v>
      </c>
      <c r="CB359" s="70">
        <v>0</v>
      </c>
      <c r="CC359" s="70">
        <v>0</v>
      </c>
      <c r="CD359" s="70">
        <v>0</v>
      </c>
    </row>
    <row r="360" spans="1:82">
      <c r="A360" s="70" t="s">
        <v>2041</v>
      </c>
      <c r="B360" s="70">
        <v>135</v>
      </c>
      <c r="C360" s="70">
        <v>16</v>
      </c>
      <c r="D360" s="70">
        <v>8</v>
      </c>
      <c r="E360" s="70">
        <v>2019</v>
      </c>
      <c r="F360" s="70" t="s">
        <v>158</v>
      </c>
      <c r="G360" s="70" t="s">
        <v>2025</v>
      </c>
      <c r="H360" s="70" t="s">
        <v>2026</v>
      </c>
      <c r="I360" s="148"/>
      <c r="J360" s="71">
        <v>43.411702968326288</v>
      </c>
      <c r="K360" s="71">
        <v>2.7350057587719174</v>
      </c>
      <c r="L360" s="71">
        <v>12.620558824308057</v>
      </c>
      <c r="M360" s="71">
        <v>38.929508224679807</v>
      </c>
      <c r="N360" s="71">
        <v>42.479753740188791</v>
      </c>
      <c r="O360" s="71">
        <v>30.130959730227644</v>
      </c>
      <c r="P360" s="71">
        <v>36.803358172154695</v>
      </c>
      <c r="Q360" s="71">
        <v>1.68154177235375</v>
      </c>
      <c r="R360" s="71">
        <v>0</v>
      </c>
      <c r="S360" s="71">
        <v>3.1143889070136677</v>
      </c>
      <c r="T360" s="72"/>
      <c r="U360" s="71">
        <v>10559158</v>
      </c>
      <c r="V360" s="71">
        <v>1433</v>
      </c>
      <c r="W360" s="71">
        <v>507</v>
      </c>
      <c r="X360" s="71">
        <v>10482</v>
      </c>
      <c r="Y360" s="71">
        <v>11885</v>
      </c>
      <c r="Z360" s="71">
        <v>18864</v>
      </c>
      <c r="AA360" s="71">
        <v>7642</v>
      </c>
      <c r="AB360" s="71">
        <v>27249</v>
      </c>
      <c r="AC360" s="71">
        <v>0</v>
      </c>
      <c r="AD360" s="71">
        <v>3.1143889070136681</v>
      </c>
      <c r="AE360" s="72"/>
      <c r="AF360" s="71">
        <v>70514845.931726635</v>
      </c>
      <c r="AG360" s="71">
        <v>2063937.3046697869</v>
      </c>
      <c r="AH360" s="71">
        <v>2993092.4522356899</v>
      </c>
      <c r="AI360" s="71">
        <v>64202035.079516783</v>
      </c>
      <c r="AJ360" s="71">
        <v>54251593.227455713</v>
      </c>
      <c r="AK360" s="71">
        <v>0</v>
      </c>
      <c r="AL360" s="71">
        <v>0</v>
      </c>
      <c r="AM360" s="71">
        <v>3711108.6696378258</v>
      </c>
      <c r="AN360" s="71">
        <v>0</v>
      </c>
      <c r="AO360" s="71">
        <v>0</v>
      </c>
      <c r="AP360" s="71">
        <v>197736612.66524243</v>
      </c>
      <c r="AQ360" s="72"/>
      <c r="AR360" s="71">
        <v>636</v>
      </c>
      <c r="AS360" s="71">
        <v>318</v>
      </c>
      <c r="AT360" s="71">
        <v>0</v>
      </c>
      <c r="AU360" s="71">
        <v>4</v>
      </c>
      <c r="AV360" s="71">
        <v>0</v>
      </c>
      <c r="AW360" s="71">
        <v>0</v>
      </c>
      <c r="AX360" s="71"/>
      <c r="AY360" s="72"/>
      <c r="AZ360" s="71">
        <v>2975.3</v>
      </c>
      <c r="BA360" s="71">
        <v>27850.899999999991</v>
      </c>
      <c r="BB360" s="71">
        <v>0</v>
      </c>
      <c r="BC360" s="71">
        <v>22420</v>
      </c>
      <c r="BD360" s="71">
        <v>0</v>
      </c>
      <c r="BE360" s="71">
        <v>0</v>
      </c>
      <c r="BF360" s="71"/>
      <c r="BG360" s="72"/>
      <c r="BH360" s="71">
        <v>9.4789999999999992</v>
      </c>
      <c r="BI360" s="71">
        <v>0</v>
      </c>
      <c r="BJ360" s="71">
        <v>120.709</v>
      </c>
      <c r="BK360" s="71">
        <v>0</v>
      </c>
      <c r="BL360" s="71">
        <v>0</v>
      </c>
      <c r="BM360" s="71">
        <v>0</v>
      </c>
      <c r="BN360" s="72"/>
      <c r="BO360" s="71">
        <v>1</v>
      </c>
      <c r="BP360" s="71">
        <v>0</v>
      </c>
      <c r="BQ360" s="71">
        <v>6</v>
      </c>
      <c r="BR360" s="71">
        <v>0</v>
      </c>
      <c r="BS360" s="71">
        <v>0</v>
      </c>
      <c r="BT360" s="71">
        <v>0</v>
      </c>
      <c r="BU360"/>
      <c r="BV360" s="70">
        <v>130.18799999999999</v>
      </c>
      <c r="BW360" s="70">
        <v>0</v>
      </c>
      <c r="BX360" s="70">
        <v>0</v>
      </c>
      <c r="BY360" s="70">
        <v>0</v>
      </c>
      <c r="BZ360" s="70">
        <v>0</v>
      </c>
      <c r="CA360" s="70">
        <v>0</v>
      </c>
      <c r="CB360" s="70">
        <v>0</v>
      </c>
      <c r="CC360" s="70">
        <v>0</v>
      </c>
      <c r="CD360" s="70">
        <v>0</v>
      </c>
    </row>
    <row r="361" spans="1:82">
      <c r="A361" s="70" t="s">
        <v>2042</v>
      </c>
      <c r="B361" s="70">
        <v>136</v>
      </c>
      <c r="C361" s="70">
        <v>17</v>
      </c>
      <c r="D361" s="70">
        <v>8</v>
      </c>
      <c r="E361" s="70">
        <v>2020</v>
      </c>
      <c r="F361" s="70" t="s">
        <v>159</v>
      </c>
      <c r="G361" s="70" t="s">
        <v>2025</v>
      </c>
      <c r="H361" s="70" t="s">
        <v>2026</v>
      </c>
      <c r="I361" s="148"/>
      <c r="J361" s="71">
        <v>42.653830247734497</v>
      </c>
      <c r="K361" s="71">
        <v>2.5828177049218382</v>
      </c>
      <c r="L361" s="71">
        <v>9.6967197826668166</v>
      </c>
      <c r="M361" s="71">
        <v>28.294811888569317</v>
      </c>
      <c r="N361" s="71">
        <v>41.711728932000703</v>
      </c>
      <c r="O361" s="71">
        <v>26.249240963160691</v>
      </c>
      <c r="P361" s="71">
        <v>34.553097607862291</v>
      </c>
      <c r="Q361" s="71">
        <v>1.5843925591757699</v>
      </c>
      <c r="R361" s="71">
        <v>0</v>
      </c>
      <c r="S361" s="71">
        <v>2.9415313711490878</v>
      </c>
      <c r="T361" s="72"/>
      <c r="U361" s="71">
        <v>10555421</v>
      </c>
      <c r="V361" s="71">
        <v>1184</v>
      </c>
      <c r="W361" s="71">
        <v>436</v>
      </c>
      <c r="X361" s="71">
        <v>8465</v>
      </c>
      <c r="Y361" s="71">
        <v>11904</v>
      </c>
      <c r="Z361" s="71">
        <v>18757</v>
      </c>
      <c r="AA361" s="71">
        <v>7626</v>
      </c>
      <c r="AB361" s="71">
        <v>26872</v>
      </c>
      <c r="AC361" s="71">
        <v>0</v>
      </c>
      <c r="AD361" s="71">
        <v>2.9415313711490878</v>
      </c>
      <c r="AE361" s="72"/>
      <c r="AF361" s="71">
        <v>71160276.452932194</v>
      </c>
      <c r="AG361" s="71">
        <v>1862416.7448484425</v>
      </c>
      <c r="AH361" s="71">
        <v>2495083.3402329301</v>
      </c>
      <c r="AI361" s="71">
        <v>48913049.824565396</v>
      </c>
      <c r="AJ361" s="71">
        <v>54374739.464937568</v>
      </c>
      <c r="AK361" s="71"/>
      <c r="AL361" s="71"/>
      <c r="AM361" s="71">
        <v>3507094.5541469576</v>
      </c>
      <c r="AN361" s="71"/>
      <c r="AO361" s="71"/>
      <c r="AP361" s="71">
        <v>182312660.38166347</v>
      </c>
      <c r="AQ361" s="72"/>
      <c r="AR361" s="71">
        <v>665</v>
      </c>
      <c r="AS361" s="71">
        <v>338</v>
      </c>
      <c r="AT361" s="71">
        <v>0</v>
      </c>
      <c r="AU361" s="71">
        <v>4</v>
      </c>
      <c r="AV361" s="71">
        <v>0</v>
      </c>
      <c r="AW361" s="71">
        <v>0</v>
      </c>
      <c r="AX361" s="71"/>
      <c r="AY361" s="72"/>
      <c r="AZ361" s="71">
        <v>3149.5000000000009</v>
      </c>
      <c r="BA361" s="71">
        <v>31486.90000000002</v>
      </c>
      <c r="BB361" s="71">
        <v>0</v>
      </c>
      <c r="BC361" s="71">
        <v>22460</v>
      </c>
      <c r="BD361" s="71">
        <v>0</v>
      </c>
      <c r="BE361" s="71">
        <v>0</v>
      </c>
      <c r="BF361" s="71"/>
      <c r="BG361" s="72"/>
      <c r="BH361" s="71">
        <v>9.2769999999999992</v>
      </c>
      <c r="BI361" s="71">
        <v>0</v>
      </c>
      <c r="BJ361" s="71">
        <v>83.938000000000002</v>
      </c>
      <c r="BK361" s="71">
        <v>0</v>
      </c>
      <c r="BL361" s="71">
        <v>0</v>
      </c>
      <c r="BM361" s="71">
        <v>0</v>
      </c>
      <c r="BN361" s="72"/>
      <c r="BO361" s="71">
        <v>1</v>
      </c>
      <c r="BP361" s="71">
        <v>0</v>
      </c>
      <c r="BQ361" s="71">
        <v>6</v>
      </c>
      <c r="BR361" s="71">
        <v>0</v>
      </c>
      <c r="BS361" s="71">
        <v>0</v>
      </c>
      <c r="BT361" s="71">
        <v>0</v>
      </c>
      <c r="BU361"/>
      <c r="BV361" s="70">
        <v>93.215000000000003</v>
      </c>
      <c r="BW361" s="70">
        <v>0</v>
      </c>
      <c r="BX361" s="70">
        <v>0</v>
      </c>
      <c r="BY361" s="70">
        <v>0</v>
      </c>
      <c r="BZ361" s="70">
        <v>0</v>
      </c>
      <c r="CA361" s="70">
        <v>0</v>
      </c>
      <c r="CB361" s="70">
        <v>0</v>
      </c>
      <c r="CC361" s="70">
        <v>0</v>
      </c>
      <c r="CD361" s="70">
        <v>0</v>
      </c>
    </row>
    <row r="362" spans="1:82">
      <c r="A362" s="70" t="s">
        <v>2043</v>
      </c>
      <c r="B362" s="70">
        <v>136</v>
      </c>
      <c r="C362" s="70">
        <v>18</v>
      </c>
      <c r="D362" s="70">
        <v>8</v>
      </c>
      <c r="E362" s="70">
        <v>2021</v>
      </c>
      <c r="F362" s="70" t="s">
        <v>160</v>
      </c>
      <c r="G362" s="70" t="s">
        <v>2025</v>
      </c>
      <c r="H362" s="70" t="s">
        <v>2026</v>
      </c>
      <c r="I362" s="148"/>
      <c r="J362" s="71">
        <v>37.441805558854576</v>
      </c>
      <c r="K362" s="71">
        <v>2.7695909945377197</v>
      </c>
      <c r="L362" s="71">
        <v>12.721330430094863</v>
      </c>
      <c r="M362" s="71">
        <v>32.005686053707933</v>
      </c>
      <c r="N362" s="71">
        <v>45.488047046635415</v>
      </c>
      <c r="O362" s="71">
        <v>25.417196113198262</v>
      </c>
      <c r="P362" s="71">
        <v>35.379287790995186</v>
      </c>
      <c r="Q362" s="71">
        <v>1.54287931297724</v>
      </c>
      <c r="R362" s="71">
        <v>0</v>
      </c>
      <c r="S362" s="71">
        <v>3.1392226387027651</v>
      </c>
      <c r="T362" s="72"/>
      <c r="U362" s="71">
        <v>9800265</v>
      </c>
      <c r="V362" s="71">
        <v>1184</v>
      </c>
      <c r="W362" s="71">
        <v>436</v>
      </c>
      <c r="X362" s="71">
        <v>8465</v>
      </c>
      <c r="Y362" s="71">
        <v>11891</v>
      </c>
      <c r="Z362" s="71">
        <v>18701</v>
      </c>
      <c r="AA362" s="71">
        <v>7614</v>
      </c>
      <c r="AB362" s="71">
        <v>26425</v>
      </c>
      <c r="AC362" s="71">
        <v>0</v>
      </c>
      <c r="AD362" s="71">
        <v>3.1392226387027651</v>
      </c>
      <c r="AE362" s="72"/>
      <c r="AF362" s="71">
        <v>59137270.279557668</v>
      </c>
      <c r="AG362" s="71">
        <v>1917903.9092651373</v>
      </c>
      <c r="AH362" s="71">
        <v>2988765.2580953287</v>
      </c>
      <c r="AI362" s="71">
        <v>52346592.313771829</v>
      </c>
      <c r="AJ362" s="71">
        <v>57609893.11015033</v>
      </c>
      <c r="AK362" s="71">
        <v>0</v>
      </c>
      <c r="AL362" s="71">
        <v>0</v>
      </c>
      <c r="AM362" s="71">
        <v>3468648.2353211921</v>
      </c>
      <c r="AN362" s="71">
        <v>0</v>
      </c>
      <c r="AO362" s="71">
        <v>0</v>
      </c>
      <c r="AP362" s="71">
        <v>177469073.10616148</v>
      </c>
      <c r="AQ362" s="72"/>
      <c r="AR362" s="71">
        <v>685</v>
      </c>
      <c r="AS362" s="71">
        <v>363</v>
      </c>
      <c r="AT362" s="71">
        <v>0</v>
      </c>
      <c r="AU362" s="71">
        <v>4</v>
      </c>
      <c r="AV362" s="71">
        <v>0</v>
      </c>
      <c r="AW362" s="71">
        <v>0</v>
      </c>
      <c r="AX362" s="71"/>
      <c r="AY362" s="72"/>
      <c r="AZ362" s="71">
        <v>3274.400000000001</v>
      </c>
      <c r="BA362" s="71">
        <v>33144.700000000033</v>
      </c>
      <c r="BB362" s="71">
        <v>0</v>
      </c>
      <c r="BC362" s="71">
        <v>22460</v>
      </c>
      <c r="BD362" s="71">
        <v>0</v>
      </c>
      <c r="BE362" s="71">
        <v>0</v>
      </c>
      <c r="BF362" s="71"/>
      <c r="BG362" s="72"/>
      <c r="BH362" s="71">
        <v>8.7680000000000007</v>
      </c>
      <c r="BI362" s="71">
        <v>0</v>
      </c>
      <c r="BJ362" s="71">
        <v>68.534000000000006</v>
      </c>
      <c r="BK362" s="71">
        <v>0</v>
      </c>
      <c r="BL362" s="71">
        <v>0</v>
      </c>
      <c r="BM362" s="71">
        <v>0</v>
      </c>
      <c r="BN362" s="72"/>
      <c r="BO362" s="71">
        <v>1</v>
      </c>
      <c r="BP362" s="71">
        <v>0</v>
      </c>
      <c r="BQ362" s="71">
        <v>6</v>
      </c>
      <c r="BR362" s="71">
        <v>0</v>
      </c>
      <c r="BS362" s="71">
        <v>0</v>
      </c>
      <c r="BT362" s="71">
        <v>0</v>
      </c>
      <c r="BU362"/>
      <c r="BV362" s="70">
        <v>77.302000000000007</v>
      </c>
      <c r="BW362" s="70">
        <v>0</v>
      </c>
      <c r="BX362" s="70">
        <v>0</v>
      </c>
      <c r="BY362" s="70">
        <v>0</v>
      </c>
      <c r="BZ362" s="70">
        <v>0</v>
      </c>
      <c r="CA362" s="70">
        <v>0</v>
      </c>
      <c r="CB362" s="70">
        <v>0</v>
      </c>
      <c r="CC362" s="70">
        <v>0</v>
      </c>
      <c r="CD362" s="70">
        <v>0</v>
      </c>
    </row>
    <row r="363" spans="1:82">
      <c r="A363" s="70" t="s">
        <v>2044</v>
      </c>
      <c r="B363" s="70">
        <v>136</v>
      </c>
      <c r="C363" s="70">
        <v>19</v>
      </c>
      <c r="D363" s="70">
        <v>8</v>
      </c>
      <c r="E363" s="70">
        <v>2022</v>
      </c>
      <c r="F363" s="70" t="s">
        <v>161</v>
      </c>
      <c r="G363" s="70" t="s">
        <v>2025</v>
      </c>
      <c r="H363" s="70" t="s">
        <v>2026</v>
      </c>
      <c r="I363" s="148"/>
      <c r="J363" s="71">
        <v>39.401597094167307</v>
      </c>
      <c r="K363" s="71">
        <v>2.4952030432895689</v>
      </c>
      <c r="L363" s="71">
        <v>8.1514234053494228</v>
      </c>
      <c r="M363" s="71">
        <v>31.607388529081582</v>
      </c>
      <c r="N363" s="71">
        <v>44.79703986159943</v>
      </c>
      <c r="O363" s="71">
        <v>26.545912938304177</v>
      </c>
      <c r="P363" s="71">
        <v>34.848049445976322</v>
      </c>
      <c r="Q363" s="71">
        <v>1.5356198417972931</v>
      </c>
      <c r="R363" s="71">
        <v>0</v>
      </c>
      <c r="S363" s="71">
        <v>3.3735215188740741</v>
      </c>
      <c r="T363" s="72"/>
      <c r="U363" s="71">
        <v>11444350</v>
      </c>
      <c r="V363" s="71">
        <v>1184</v>
      </c>
      <c r="W363" s="71">
        <v>436</v>
      </c>
      <c r="X363" s="71">
        <v>8465</v>
      </c>
      <c r="Y363" s="71">
        <v>11975</v>
      </c>
      <c r="Z363" s="71">
        <v>18557</v>
      </c>
      <c r="AA363" s="71">
        <v>7614</v>
      </c>
      <c r="AB363" s="71">
        <v>26085</v>
      </c>
      <c r="AC363" s="71">
        <v>0</v>
      </c>
      <c r="AD363" s="71">
        <v>3.3735215188740741</v>
      </c>
      <c r="AE363" s="72"/>
      <c r="AF363" s="71">
        <v>61336436.957492866</v>
      </c>
      <c r="AG363" s="71">
        <v>1862646.6977929315</v>
      </c>
      <c r="AH363" s="71">
        <v>2333354.994928841</v>
      </c>
      <c r="AI363" s="71">
        <v>51985903.084126398</v>
      </c>
      <c r="AJ363" s="71">
        <v>57523610.91604875</v>
      </c>
      <c r="AK363" s="71">
        <v>0</v>
      </c>
      <c r="AL363" s="71">
        <v>0</v>
      </c>
      <c r="AM363" s="71">
        <v>3368285.4746096097</v>
      </c>
      <c r="AN363" s="71">
        <v>0</v>
      </c>
      <c r="AO363" s="71">
        <v>0</v>
      </c>
      <c r="AP363" s="71">
        <v>178410238.1249994</v>
      </c>
      <c r="AQ363" s="72"/>
      <c r="AR363" s="71">
        <v>721</v>
      </c>
      <c r="AS363" s="71">
        <v>381</v>
      </c>
      <c r="AT363" s="71">
        <v>0</v>
      </c>
      <c r="AU363" s="71">
        <v>4</v>
      </c>
      <c r="AV363" s="71">
        <v>0</v>
      </c>
      <c r="AW363" s="71">
        <v>0</v>
      </c>
      <c r="AX363" s="71"/>
      <c r="AY363" s="72"/>
      <c r="AZ363" s="71">
        <v>3487.9000000000019</v>
      </c>
      <c r="BA363" s="71">
        <v>46437.80000000001</v>
      </c>
      <c r="BB363" s="71">
        <v>0</v>
      </c>
      <c r="BC363" s="71">
        <v>22460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2045</v>
      </c>
      <c r="B364" s="70">
        <v>136</v>
      </c>
      <c r="C364" s="70">
        <v>20</v>
      </c>
      <c r="D364" s="70">
        <v>8</v>
      </c>
      <c r="E364" s="70">
        <v>2023</v>
      </c>
      <c r="F364" s="70" t="s">
        <v>1539</v>
      </c>
      <c r="G364" s="70" t="s">
        <v>2025</v>
      </c>
      <c r="H364" s="70" t="s">
        <v>2026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749</v>
      </c>
      <c r="AS364" s="71">
        <v>388</v>
      </c>
      <c r="AT364" s="71">
        <v>0</v>
      </c>
      <c r="AU364" s="71">
        <v>4</v>
      </c>
      <c r="AV364" s="71">
        <v>0</v>
      </c>
      <c r="AW364" s="71">
        <v>0</v>
      </c>
      <c r="AX364" s="71"/>
      <c r="AY364" s="72"/>
      <c r="AZ364" s="71">
        <v>3640.9000000000019</v>
      </c>
      <c r="BA364" s="71">
        <v>47680.900000000016</v>
      </c>
      <c r="BB364" s="71">
        <v>0</v>
      </c>
      <c r="BC364" s="71">
        <v>22460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2046</v>
      </c>
      <c r="B365" s="70">
        <v>136</v>
      </c>
      <c r="C365" s="70">
        <v>21</v>
      </c>
      <c r="D365" s="70">
        <v>8</v>
      </c>
      <c r="E365" s="70">
        <v>2024</v>
      </c>
      <c r="F365" s="70" t="s">
        <v>1554</v>
      </c>
      <c r="G365" s="70" t="s">
        <v>2025</v>
      </c>
      <c r="H365" s="70" t="s">
        <v>2026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2047</v>
      </c>
      <c r="B366" s="70">
        <v>358</v>
      </c>
      <c r="C366" s="70">
        <v>1</v>
      </c>
      <c r="D366" s="70">
        <v>22</v>
      </c>
      <c r="E366" s="70">
        <v>1990</v>
      </c>
      <c r="F366" s="70" t="s">
        <v>787</v>
      </c>
      <c r="G366" s="70" t="s">
        <v>1637</v>
      </c>
      <c r="H366" s="70" t="s">
        <v>1638</v>
      </c>
      <c r="I366" s="148"/>
      <c r="J366" s="71">
        <v>72.164603150795571</v>
      </c>
      <c r="K366" s="71">
        <v>7.651523380558098</v>
      </c>
      <c r="L366" s="71">
        <v>21.630371551543369</v>
      </c>
      <c r="M366" s="71">
        <v>13.950612505844569</v>
      </c>
      <c r="N366" s="71">
        <v>33.932255397049957</v>
      </c>
      <c r="O366" s="71">
        <v>21.652678821205551</v>
      </c>
      <c r="P366" s="71">
        <v>36.163916056976682</v>
      </c>
      <c r="Q366" s="71">
        <v>1.4416804280850699</v>
      </c>
      <c r="R366" s="71">
        <v>0</v>
      </c>
      <c r="S366" s="71">
        <v>1.173978321578228</v>
      </c>
      <c r="T366" s="72"/>
      <c r="U366" s="71">
        <v>2026126</v>
      </c>
      <c r="V366" s="71">
        <v>1400</v>
      </c>
      <c r="W366" s="71">
        <v>253</v>
      </c>
      <c r="X366" s="71">
        <v>4678</v>
      </c>
      <c r="Y366" s="71">
        <v>7259</v>
      </c>
      <c r="Z366" s="71">
        <v>8906</v>
      </c>
      <c r="AA366" s="71">
        <v>8781</v>
      </c>
      <c r="AB366" s="71">
        <v>23408</v>
      </c>
      <c r="AC366" s="71">
        <v>0</v>
      </c>
      <c r="AD366" s="71">
        <v>1.173978321578228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2048</v>
      </c>
      <c r="B367" s="70">
        <v>359</v>
      </c>
      <c r="C367" s="70">
        <v>2</v>
      </c>
      <c r="D367" s="70">
        <v>22</v>
      </c>
      <c r="E367" s="70">
        <v>2005</v>
      </c>
      <c r="F367" s="70" t="s">
        <v>789</v>
      </c>
      <c r="G367" s="70" t="s">
        <v>1637</v>
      </c>
      <c r="H367" s="70" t="s">
        <v>1638</v>
      </c>
      <c r="I367" s="148"/>
      <c r="J367" s="71">
        <v>57.508997088206897</v>
      </c>
      <c r="K367" s="71">
        <v>4.5896097265882192</v>
      </c>
      <c r="L367" s="71">
        <v>37.500483459286521</v>
      </c>
      <c r="M367" s="71">
        <v>29.212341235395922</v>
      </c>
      <c r="N367" s="71">
        <v>53.183672465617207</v>
      </c>
      <c r="O367" s="71">
        <v>34.706256554052899</v>
      </c>
      <c r="P367" s="71">
        <v>32.927688650608083</v>
      </c>
      <c r="Q367" s="71">
        <v>1.61908325815818</v>
      </c>
      <c r="R367" s="71">
        <v>0</v>
      </c>
      <c r="S367" s="71">
        <v>3.7711493265406761</v>
      </c>
      <c r="T367" s="72"/>
      <c r="U367" s="71">
        <v>1776187</v>
      </c>
      <c r="V367" s="71">
        <v>1400</v>
      </c>
      <c r="W367" s="71">
        <v>333</v>
      </c>
      <c r="X367" s="71">
        <v>4744</v>
      </c>
      <c r="Y367" s="71">
        <v>10843</v>
      </c>
      <c r="Z367" s="71">
        <v>16519</v>
      </c>
      <c r="AA367" s="71">
        <v>6548</v>
      </c>
      <c r="AB367" s="71">
        <v>27482</v>
      </c>
      <c r="AC367" s="71">
        <v>0</v>
      </c>
      <c r="AD367" s="71">
        <v>3.7711493265406761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2049</v>
      </c>
      <c r="B368" s="70">
        <v>360</v>
      </c>
      <c r="C368" s="70">
        <v>3</v>
      </c>
      <c r="D368" s="70">
        <v>22</v>
      </c>
      <c r="E368" s="70">
        <v>2006</v>
      </c>
      <c r="F368" s="70" t="s">
        <v>790</v>
      </c>
      <c r="G368" s="1064" t="s">
        <v>1637</v>
      </c>
      <c r="H368" s="70" t="s">
        <v>1638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2050</v>
      </c>
      <c r="B369" s="70">
        <v>361</v>
      </c>
      <c r="C369" s="70">
        <v>4</v>
      </c>
      <c r="D369" s="70">
        <v>22</v>
      </c>
      <c r="E369" s="70">
        <v>2007</v>
      </c>
      <c r="F369" s="70" t="s">
        <v>791</v>
      </c>
      <c r="G369" s="1064" t="s">
        <v>1637</v>
      </c>
      <c r="H369" s="70" t="s">
        <v>1638</v>
      </c>
      <c r="I369" s="148"/>
      <c r="J369" s="71">
        <v>66.80924724414659</v>
      </c>
      <c r="K369" s="71">
        <v>3.6156971087668288</v>
      </c>
      <c r="L369" s="71">
        <v>46.450950181496353</v>
      </c>
      <c r="M369" s="71">
        <v>29.182361511118749</v>
      </c>
      <c r="N369" s="71">
        <v>54.389388683365517</v>
      </c>
      <c r="O369" s="71">
        <v>33.500994606329627</v>
      </c>
      <c r="P369" s="71">
        <v>32.273088913650803</v>
      </c>
      <c r="Q369" s="71">
        <v>1.70083373578067</v>
      </c>
      <c r="R369" s="71">
        <v>0</v>
      </c>
      <c r="S369" s="71">
        <v>1.7994040935462681</v>
      </c>
      <c r="T369" s="72"/>
      <c r="U369" s="71">
        <v>2194030</v>
      </c>
      <c r="V369" s="71">
        <v>1203</v>
      </c>
      <c r="W369" s="71">
        <v>566</v>
      </c>
      <c r="X369" s="71">
        <v>5936</v>
      </c>
      <c r="Y369" s="71">
        <v>11118</v>
      </c>
      <c r="Z369" s="71">
        <v>16576</v>
      </c>
      <c r="AA369" s="71">
        <v>6320</v>
      </c>
      <c r="AB369" s="71">
        <v>27343</v>
      </c>
      <c r="AC369" s="71">
        <v>0</v>
      </c>
      <c r="AD369" s="71">
        <v>1.7994040935462681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2051</v>
      </c>
      <c r="B370" s="70">
        <v>362</v>
      </c>
      <c r="C370" s="70">
        <v>5</v>
      </c>
      <c r="D370" s="70">
        <v>22</v>
      </c>
      <c r="E370" s="70">
        <v>2008</v>
      </c>
      <c r="F370" s="70" t="s">
        <v>792</v>
      </c>
      <c r="G370" s="70" t="s">
        <v>1637</v>
      </c>
      <c r="H370" s="70" t="s">
        <v>1638</v>
      </c>
      <c r="I370" s="148"/>
      <c r="J370" s="71">
        <v>61.121128919785157</v>
      </c>
      <c r="K370" s="71">
        <v>3.1733435927834619</v>
      </c>
      <c r="L370" s="71">
        <v>40.108642333232282</v>
      </c>
      <c r="M370" s="71">
        <v>34.146188855852436</v>
      </c>
      <c r="N370" s="71">
        <v>55.929598181992688</v>
      </c>
      <c r="O370" s="71">
        <v>32.366990999059439</v>
      </c>
      <c r="P370" s="71">
        <v>31.435501909743909</v>
      </c>
      <c r="Q370" s="71">
        <v>1.67459647112758</v>
      </c>
      <c r="R370" s="71">
        <v>0</v>
      </c>
      <c r="S370" s="71">
        <v>1.712276946557449</v>
      </c>
      <c r="T370" s="72"/>
      <c r="U370" s="71">
        <v>2108977</v>
      </c>
      <c r="V370" s="71">
        <v>1203</v>
      </c>
      <c r="W370" s="71">
        <v>566</v>
      </c>
      <c r="X370" s="71">
        <v>5936</v>
      </c>
      <c r="Y370" s="71">
        <v>11281</v>
      </c>
      <c r="Z370" s="71">
        <v>16577</v>
      </c>
      <c r="AA370" s="71">
        <v>6163</v>
      </c>
      <c r="AB370" s="71">
        <v>27364</v>
      </c>
      <c r="AC370" s="71">
        <v>0</v>
      </c>
      <c r="AD370" s="71">
        <v>1.712276946557449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2052</v>
      </c>
      <c r="B371" s="70">
        <v>363</v>
      </c>
      <c r="C371" s="70">
        <v>6</v>
      </c>
      <c r="D371" s="70">
        <v>22</v>
      </c>
      <c r="E371" s="70">
        <v>2009</v>
      </c>
      <c r="F371" s="70" t="s">
        <v>176</v>
      </c>
      <c r="G371" s="70" t="s">
        <v>1637</v>
      </c>
      <c r="H371" s="70" t="s">
        <v>1638</v>
      </c>
      <c r="I371" s="148"/>
      <c r="J371" s="71">
        <v>63.899318189411012</v>
      </c>
      <c r="K371" s="71">
        <v>2.2808457738681409</v>
      </c>
      <c r="L371" s="71">
        <v>48.111127857508848</v>
      </c>
      <c r="M371" s="71">
        <v>27.151670581275031</v>
      </c>
      <c r="N371" s="71">
        <v>48.537804531304182</v>
      </c>
      <c r="O371" s="71">
        <v>33.218968658731818</v>
      </c>
      <c r="P371" s="71">
        <v>30.854117214733421</v>
      </c>
      <c r="Q371" s="71">
        <v>1.59373318275258</v>
      </c>
      <c r="R371" s="71">
        <v>0</v>
      </c>
      <c r="S371" s="71">
        <v>1.757316360123435</v>
      </c>
      <c r="T371" s="72"/>
      <c r="U371" s="71">
        <v>2226577</v>
      </c>
      <c r="V371" s="71">
        <v>1059</v>
      </c>
      <c r="W371" s="71">
        <v>778</v>
      </c>
      <c r="X371" s="71">
        <v>5961</v>
      </c>
      <c r="Y371" s="71">
        <v>11398</v>
      </c>
      <c r="Z371" s="71">
        <v>16793</v>
      </c>
      <c r="AA371" s="71">
        <v>6210</v>
      </c>
      <c r="AB371" s="71">
        <v>27338</v>
      </c>
      <c r="AC371" s="71">
        <v>0</v>
      </c>
      <c r="AD371" s="71">
        <v>1.757316360123435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2053</v>
      </c>
      <c r="B372" s="70">
        <v>364</v>
      </c>
      <c r="C372" s="70">
        <v>7</v>
      </c>
      <c r="D372" s="70">
        <v>22</v>
      </c>
      <c r="E372" s="70">
        <v>2010</v>
      </c>
      <c r="F372" s="70" t="s">
        <v>177</v>
      </c>
      <c r="G372" s="70" t="s">
        <v>1637</v>
      </c>
      <c r="H372" s="70" t="s">
        <v>1638</v>
      </c>
      <c r="I372" s="148"/>
      <c r="J372" s="71">
        <v>48.610717242165528</v>
      </c>
      <c r="K372" s="71">
        <v>2.3787082549522629</v>
      </c>
      <c r="L372" s="71">
        <v>43.800479201338547</v>
      </c>
      <c r="M372" s="71">
        <v>24.30453195512823</v>
      </c>
      <c r="N372" s="71">
        <v>48.637763921957941</v>
      </c>
      <c r="O372" s="71">
        <v>33.514251434845583</v>
      </c>
      <c r="P372" s="71">
        <v>31.33865155550836</v>
      </c>
      <c r="Q372" s="71">
        <v>1.67069885084672</v>
      </c>
      <c r="R372" s="71">
        <v>0</v>
      </c>
      <c r="S372" s="71">
        <v>0.72158359100690639</v>
      </c>
      <c r="T372" s="72"/>
      <c r="U372" s="71">
        <v>1896118</v>
      </c>
      <c r="V372" s="71">
        <v>1059</v>
      </c>
      <c r="W372" s="71">
        <v>778</v>
      </c>
      <c r="X372" s="71">
        <v>5961</v>
      </c>
      <c r="Y372" s="71">
        <v>11616</v>
      </c>
      <c r="Z372" s="71">
        <v>17021</v>
      </c>
      <c r="AA372" s="71">
        <v>6150</v>
      </c>
      <c r="AB372" s="71">
        <v>27461</v>
      </c>
      <c r="AC372" s="71">
        <v>0</v>
      </c>
      <c r="AD372" s="71">
        <v>0.72158359100690639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2054</v>
      </c>
      <c r="B373" s="70">
        <v>365</v>
      </c>
      <c r="C373" s="70">
        <v>8</v>
      </c>
      <c r="D373" s="70">
        <v>22</v>
      </c>
      <c r="E373" s="70">
        <v>2011</v>
      </c>
      <c r="F373" s="70" t="s">
        <v>178</v>
      </c>
      <c r="G373" s="70" t="s">
        <v>1637</v>
      </c>
      <c r="H373" s="70" t="s">
        <v>1638</v>
      </c>
      <c r="I373" s="148"/>
      <c r="J373" s="71">
        <v>48.656258841322099</v>
      </c>
      <c r="K373" s="71">
        <v>3.3330127205561069</v>
      </c>
      <c r="L373" s="71">
        <v>40.869038609806353</v>
      </c>
      <c r="M373" s="71">
        <v>30.703456943957271</v>
      </c>
      <c r="N373" s="71">
        <v>59.411118083142362</v>
      </c>
      <c r="O373" s="71">
        <v>33.011692833984625</v>
      </c>
      <c r="P373" s="71">
        <v>28.824766324975325</v>
      </c>
      <c r="Q373" s="71">
        <v>1.9338687409830499</v>
      </c>
      <c r="R373" s="71">
        <v>0</v>
      </c>
      <c r="S373" s="71">
        <v>1.5019350729033689</v>
      </c>
      <c r="T373" s="72"/>
      <c r="U373" s="71">
        <v>1787430</v>
      </c>
      <c r="V373" s="71">
        <v>1059</v>
      </c>
      <c r="W373" s="71">
        <v>778</v>
      </c>
      <c r="X373" s="71">
        <v>5961</v>
      </c>
      <c r="Y373" s="71">
        <v>11788</v>
      </c>
      <c r="Z373" s="71">
        <v>17130</v>
      </c>
      <c r="AA373" s="71">
        <v>5825</v>
      </c>
      <c r="AB373" s="71">
        <v>27557</v>
      </c>
      <c r="AC373" s="71">
        <v>0</v>
      </c>
      <c r="AD373" s="71">
        <v>1.5019350729033689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2055</v>
      </c>
      <c r="B374" s="70">
        <v>366</v>
      </c>
      <c r="C374" s="70">
        <v>9</v>
      </c>
      <c r="D374" s="70">
        <v>22</v>
      </c>
      <c r="E374" s="70">
        <v>2012</v>
      </c>
      <c r="F374" s="70" t="s">
        <v>179</v>
      </c>
      <c r="G374" s="70" t="s">
        <v>1637</v>
      </c>
      <c r="H374" s="70" t="s">
        <v>1638</v>
      </c>
      <c r="I374" s="148"/>
      <c r="J374" s="71">
        <v>43.086819563629632</v>
      </c>
      <c r="K374" s="71">
        <v>3.7547677373899879</v>
      </c>
      <c r="L374" s="71">
        <v>41.235644683987957</v>
      </c>
      <c r="M374" s="71">
        <v>38.133595969167388</v>
      </c>
      <c r="N374" s="71">
        <v>66.055404042161669</v>
      </c>
      <c r="O374" s="71">
        <v>33.275796509138864</v>
      </c>
      <c r="P374" s="71">
        <v>28.934022224653216</v>
      </c>
      <c r="Q374" s="71">
        <v>2.1079715544101498</v>
      </c>
      <c r="R374" s="71">
        <v>0</v>
      </c>
      <c r="S374" s="71">
        <v>2.1912081722476371</v>
      </c>
      <c r="T374" s="72"/>
      <c r="U374" s="71">
        <v>1516569</v>
      </c>
      <c r="V374" s="71">
        <v>1059</v>
      </c>
      <c r="W374" s="71">
        <v>778</v>
      </c>
      <c r="X374" s="71">
        <v>5961</v>
      </c>
      <c r="Y374" s="71">
        <v>11931</v>
      </c>
      <c r="Z374" s="71">
        <v>17404</v>
      </c>
      <c r="AA374" s="71">
        <v>5814</v>
      </c>
      <c r="AB374" s="71">
        <v>27647</v>
      </c>
      <c r="AC374" s="71">
        <v>0</v>
      </c>
      <c r="AD374" s="71">
        <v>2.1912081722476371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2056</v>
      </c>
      <c r="B375" s="70">
        <v>367</v>
      </c>
      <c r="C375" s="70">
        <v>10</v>
      </c>
      <c r="D375" s="70">
        <v>22</v>
      </c>
      <c r="E375" s="70">
        <v>2013</v>
      </c>
      <c r="F375" s="70" t="s">
        <v>180</v>
      </c>
      <c r="G375" s="70" t="s">
        <v>1637</v>
      </c>
      <c r="H375" s="70" t="s">
        <v>1638</v>
      </c>
      <c r="I375" s="148"/>
      <c r="J375" s="71">
        <v>43.76896307866734</v>
      </c>
      <c r="K375" s="71">
        <v>3.1033283423401419</v>
      </c>
      <c r="L375" s="71">
        <v>36.414325753421153</v>
      </c>
      <c r="M375" s="71">
        <v>35.465155957008712</v>
      </c>
      <c r="N375" s="71">
        <v>64.542297212366705</v>
      </c>
      <c r="O375" s="71">
        <v>32.671712048302844</v>
      </c>
      <c r="P375" s="71">
        <v>30.821395385704829</v>
      </c>
      <c r="Q375" s="71">
        <v>2.1413381701162701</v>
      </c>
      <c r="R375" s="71">
        <v>0</v>
      </c>
      <c r="S375" s="71">
        <v>2.4146758470468632</v>
      </c>
      <c r="T375" s="72"/>
      <c r="U375" s="71">
        <v>1568626</v>
      </c>
      <c r="V375" s="71">
        <v>1059</v>
      </c>
      <c r="W375" s="71">
        <v>778</v>
      </c>
      <c r="X375" s="71">
        <v>5961</v>
      </c>
      <c r="Y375" s="71">
        <v>12029</v>
      </c>
      <c r="Z375" s="71">
        <v>17851</v>
      </c>
      <c r="AA375" s="71">
        <v>6170</v>
      </c>
      <c r="AB375" s="71">
        <v>27682</v>
      </c>
      <c r="AC375" s="71">
        <v>0</v>
      </c>
      <c r="AD375" s="71">
        <v>2.4146758470468632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2057</v>
      </c>
      <c r="B376" s="70">
        <v>368</v>
      </c>
      <c r="C376" s="70">
        <v>11</v>
      </c>
      <c r="D376" s="70">
        <v>22</v>
      </c>
      <c r="E376" s="70">
        <v>2014</v>
      </c>
      <c r="F376" s="70" t="s">
        <v>181</v>
      </c>
      <c r="G376" s="70" t="s">
        <v>1637</v>
      </c>
      <c r="H376" s="70" t="s">
        <v>1638</v>
      </c>
      <c r="I376" s="148"/>
      <c r="J376" s="71">
        <v>38.527177666376431</v>
      </c>
      <c r="K376" s="71">
        <v>2.9004976850927409</v>
      </c>
      <c r="L376" s="71">
        <v>34.802474006846019</v>
      </c>
      <c r="M376" s="71">
        <v>38.768585851569199</v>
      </c>
      <c r="N376" s="71">
        <v>69.347574943721696</v>
      </c>
      <c r="O376" s="71">
        <v>31.436034856597445</v>
      </c>
      <c r="P376" s="71">
        <v>31.092069530886562</v>
      </c>
      <c r="Q376" s="71">
        <v>2.0528536459611999</v>
      </c>
      <c r="R376" s="71">
        <v>0</v>
      </c>
      <c r="S376" s="71">
        <v>2.0893554472235381</v>
      </c>
      <c r="T376" s="72"/>
      <c r="U376" s="71">
        <v>1533502</v>
      </c>
      <c r="V376" s="71">
        <v>860</v>
      </c>
      <c r="W376" s="71">
        <v>759</v>
      </c>
      <c r="X376" s="71">
        <v>6195</v>
      </c>
      <c r="Y376" s="71">
        <v>12206</v>
      </c>
      <c r="Z376" s="71">
        <v>18090</v>
      </c>
      <c r="AA376" s="71">
        <v>6192</v>
      </c>
      <c r="AB376" s="71">
        <v>27660</v>
      </c>
      <c r="AC376" s="71">
        <v>0</v>
      </c>
      <c r="AD376" s="71">
        <v>2.0893554472235381</v>
      </c>
      <c r="AE376" s="72"/>
      <c r="AF376" s="71"/>
      <c r="AG376" s="71"/>
      <c r="AH376" s="71"/>
      <c r="AI376" s="71"/>
      <c r="AJ376" s="71"/>
      <c r="AK376" s="71"/>
      <c r="AL376" s="71"/>
      <c r="AM376" s="71"/>
      <c r="AN376" s="71"/>
      <c r="AO376" s="71"/>
      <c r="AP376" s="71"/>
      <c r="AQ376" s="72"/>
      <c r="AR376" s="71">
        <v>398</v>
      </c>
      <c r="AS376" s="71">
        <v>94</v>
      </c>
      <c r="AT376" s="71">
        <v>0</v>
      </c>
      <c r="AU376" s="71">
        <v>0</v>
      </c>
      <c r="AV376" s="71">
        <v>0</v>
      </c>
      <c r="AW376" s="71">
        <v>0</v>
      </c>
      <c r="AX376" s="71"/>
      <c r="AY376" s="72"/>
      <c r="AZ376" s="71">
        <v>1879.787</v>
      </c>
      <c r="BA376" s="71">
        <v>15824.8</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2058</v>
      </c>
      <c r="B377" s="70">
        <v>369</v>
      </c>
      <c r="C377" s="70">
        <v>12</v>
      </c>
      <c r="D377" s="70">
        <v>22</v>
      </c>
      <c r="E377" s="70">
        <v>2015</v>
      </c>
      <c r="F377" s="70" t="s">
        <v>182</v>
      </c>
      <c r="G377" s="70" t="s">
        <v>1637</v>
      </c>
      <c r="H377" s="70" t="s">
        <v>1638</v>
      </c>
      <c r="I377" s="148"/>
      <c r="J377" s="71">
        <v>49.849385176846852</v>
      </c>
      <c r="K377" s="71">
        <v>2.7812757651830231</v>
      </c>
      <c r="L377" s="71">
        <v>36.633234616214182</v>
      </c>
      <c r="M377" s="71">
        <v>37.511430776805803</v>
      </c>
      <c r="N377" s="71">
        <v>63.837915654350518</v>
      </c>
      <c r="O377" s="71">
        <v>31.40488703214951</v>
      </c>
      <c r="P377" s="71">
        <v>31.091507601707757</v>
      </c>
      <c r="Q377" s="71">
        <v>1.9923924021777699</v>
      </c>
      <c r="R377" s="71">
        <v>0</v>
      </c>
      <c r="S377" s="71">
        <v>2.3175447247567962</v>
      </c>
      <c r="T377" s="72"/>
      <c r="U377" s="71">
        <v>1989341</v>
      </c>
      <c r="V377" s="71">
        <v>860</v>
      </c>
      <c r="W377" s="71">
        <v>759</v>
      </c>
      <c r="X377" s="71">
        <v>6195</v>
      </c>
      <c r="Y377" s="71">
        <v>12208</v>
      </c>
      <c r="Z377" s="71">
        <v>18246</v>
      </c>
      <c r="AA377" s="71">
        <v>6187</v>
      </c>
      <c r="AB377" s="71">
        <v>27423</v>
      </c>
      <c r="AC377" s="71">
        <v>0</v>
      </c>
      <c r="AD377" s="71">
        <v>2.3175447247567962</v>
      </c>
      <c r="AE377" s="72"/>
      <c r="AF377" s="71">
        <v>15352342.429635391</v>
      </c>
      <c r="AG377" s="71">
        <v>1852941.1725808519</v>
      </c>
      <c r="AH377" s="71">
        <v>4736745.5343452776</v>
      </c>
      <c r="AI377" s="71">
        <v>39400702.81235151</v>
      </c>
      <c r="AJ377" s="71">
        <v>54069813.370610408</v>
      </c>
      <c r="AK377" s="71">
        <v>0</v>
      </c>
      <c r="AL377" s="71">
        <v>0</v>
      </c>
      <c r="AM377" s="71">
        <v>3758207.1148415548</v>
      </c>
      <c r="AN377" s="71">
        <v>0</v>
      </c>
      <c r="AO377" s="71">
        <v>0</v>
      </c>
      <c r="AP377" s="71">
        <v>119170752.43436499</v>
      </c>
      <c r="AQ377" s="72"/>
      <c r="AR377" s="71">
        <v>430</v>
      </c>
      <c r="AS377" s="71">
        <v>106</v>
      </c>
      <c r="AT377" s="71">
        <v>0</v>
      </c>
      <c r="AU377" s="71">
        <v>0</v>
      </c>
      <c r="AV377" s="71">
        <v>0</v>
      </c>
      <c r="AW377" s="71">
        <v>0</v>
      </c>
      <c r="AX377" s="71"/>
      <c r="AY377" s="72"/>
      <c r="AZ377" s="71">
        <v>2043.6869999999999</v>
      </c>
      <c r="BA377" s="71">
        <v>20088.099999999999</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2059</v>
      </c>
      <c r="B378" s="70">
        <v>370</v>
      </c>
      <c r="C378" s="70">
        <v>13</v>
      </c>
      <c r="D378" s="70">
        <v>22</v>
      </c>
      <c r="E378" s="70">
        <v>2016</v>
      </c>
      <c r="F378" s="70" t="s">
        <v>155</v>
      </c>
      <c r="G378" s="70" t="s">
        <v>1637</v>
      </c>
      <c r="H378" s="70" t="s">
        <v>1638</v>
      </c>
      <c r="I378" s="148"/>
      <c r="J378" s="71">
        <v>46.465070041459043</v>
      </c>
      <c r="K378" s="71">
        <v>2.6235164027743663</v>
      </c>
      <c r="L378" s="71">
        <v>39.393481949986942</v>
      </c>
      <c r="M378" s="71">
        <v>32.161701551494659</v>
      </c>
      <c r="N378" s="71">
        <v>65.333726108847088</v>
      </c>
      <c r="O378" s="71">
        <v>31.16634688149453</v>
      </c>
      <c r="P378" s="71">
        <v>34.054782035831572</v>
      </c>
      <c r="Q378" s="71">
        <v>1.9260647674772653</v>
      </c>
      <c r="R378" s="71">
        <v>0</v>
      </c>
      <c r="S378" s="71">
        <v>2.2614600765990724</v>
      </c>
      <c r="T378" s="72"/>
      <c r="U378" s="71">
        <v>1765027</v>
      </c>
      <c r="V378" s="71">
        <v>860</v>
      </c>
      <c r="W378" s="71">
        <v>759</v>
      </c>
      <c r="X378" s="71">
        <v>6195</v>
      </c>
      <c r="Y378" s="71">
        <v>12286</v>
      </c>
      <c r="Z378" s="71">
        <v>18330</v>
      </c>
      <c r="AA378" s="71">
        <v>7009</v>
      </c>
      <c r="AB378" s="71">
        <v>27269</v>
      </c>
      <c r="AC378" s="71">
        <v>0</v>
      </c>
      <c r="AD378" s="71">
        <v>2.261460076599072</v>
      </c>
      <c r="AE378" s="72"/>
      <c r="AF378" s="71">
        <v>14560582.990723999</v>
      </c>
      <c r="AG378" s="71">
        <v>1766231.883848127</v>
      </c>
      <c r="AH378" s="71">
        <v>4014625.246349704</v>
      </c>
      <c r="AI378" s="71">
        <v>39329757.021880671</v>
      </c>
      <c r="AJ378" s="71">
        <v>54050171.988009408</v>
      </c>
      <c r="AK378" s="71">
        <v>0</v>
      </c>
      <c r="AL378" s="71">
        <v>0</v>
      </c>
      <c r="AM378" s="71">
        <v>3740005.4224673701</v>
      </c>
      <c r="AN378" s="71">
        <v>0</v>
      </c>
      <c r="AO378" s="71">
        <v>0</v>
      </c>
      <c r="AP378" s="71">
        <v>117461374.55327927</v>
      </c>
      <c r="AQ378" s="72"/>
      <c r="AR378" s="71">
        <v>473</v>
      </c>
      <c r="AS378" s="71">
        <v>127</v>
      </c>
      <c r="AT378" s="71">
        <v>0</v>
      </c>
      <c r="AU378" s="71">
        <v>0</v>
      </c>
      <c r="AV378" s="71">
        <v>0</v>
      </c>
      <c r="AW378" s="71">
        <v>0</v>
      </c>
      <c r="AX378" s="71"/>
      <c r="AY378" s="72"/>
      <c r="AZ378" s="71">
        <v>2325.6869999999999</v>
      </c>
      <c r="BA378" s="71">
        <v>21173</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2060</v>
      </c>
      <c r="B379" s="70">
        <v>371</v>
      </c>
      <c r="C379" s="70">
        <v>14</v>
      </c>
      <c r="D379" s="70">
        <v>22</v>
      </c>
      <c r="E379" s="70">
        <v>2017</v>
      </c>
      <c r="F379" s="70" t="s">
        <v>156</v>
      </c>
      <c r="G379" s="70" t="s">
        <v>1637</v>
      </c>
      <c r="H379" s="70" t="s">
        <v>1638</v>
      </c>
      <c r="I379" s="148"/>
      <c r="J379" s="71">
        <v>48.352976490258996</v>
      </c>
      <c r="K379" s="71">
        <v>2.6808409497295322</v>
      </c>
      <c r="L379" s="71">
        <v>35.560892259869206</v>
      </c>
      <c r="M379" s="71">
        <v>32.248215579452626</v>
      </c>
      <c r="N379" s="71">
        <v>64.364730743507565</v>
      </c>
      <c r="O379" s="71">
        <v>30.993968307184048</v>
      </c>
      <c r="P379" s="71">
        <v>33.829401264826593</v>
      </c>
      <c r="Q379" s="71">
        <v>1.84881865104889</v>
      </c>
      <c r="R379" s="71">
        <v>0</v>
      </c>
      <c r="S379" s="71">
        <v>2.4781780945631708</v>
      </c>
      <c r="T379" s="72"/>
      <c r="U379" s="71">
        <v>1807319</v>
      </c>
      <c r="V379" s="71">
        <v>860</v>
      </c>
      <c r="W379" s="71">
        <v>759</v>
      </c>
      <c r="X379" s="71">
        <v>6195</v>
      </c>
      <c r="Y379" s="71">
        <v>12369</v>
      </c>
      <c r="Z379" s="71">
        <v>18531</v>
      </c>
      <c r="AA379" s="71">
        <v>7007</v>
      </c>
      <c r="AB379" s="71">
        <v>27068</v>
      </c>
      <c r="AC379" s="71">
        <v>0</v>
      </c>
      <c r="AD379" s="71">
        <v>2.4781780945631708</v>
      </c>
      <c r="AE379" s="72"/>
      <c r="AF379" s="71">
        <v>14650621.91244705</v>
      </c>
      <c r="AG379" s="71">
        <v>1771363.755659854</v>
      </c>
      <c r="AH379" s="71">
        <v>4904289.4985103039</v>
      </c>
      <c r="AI379" s="71">
        <v>38356714.076501921</v>
      </c>
      <c r="AJ379" s="71">
        <v>49343819.426206902</v>
      </c>
      <c r="AK379" s="71">
        <v>0</v>
      </c>
      <c r="AL379" s="71">
        <v>0</v>
      </c>
      <c r="AM379" s="71">
        <v>3718246.7667245148</v>
      </c>
      <c r="AN379" s="71">
        <v>0</v>
      </c>
      <c r="AO379" s="71">
        <v>0</v>
      </c>
      <c r="AP379" s="71">
        <v>112745055.43605055</v>
      </c>
      <c r="AQ379" s="72"/>
      <c r="AR379" s="71">
        <v>506</v>
      </c>
      <c r="AS379" s="71">
        <v>137</v>
      </c>
      <c r="AT379" s="71">
        <v>0</v>
      </c>
      <c r="AU379" s="71">
        <v>0</v>
      </c>
      <c r="AV379" s="71">
        <v>0</v>
      </c>
      <c r="AW379" s="71">
        <v>0</v>
      </c>
      <c r="AX379" s="71"/>
      <c r="AY379" s="72"/>
      <c r="AZ379" s="71">
        <v>2489.4270000000001</v>
      </c>
      <c r="BA379" s="71">
        <v>23331.599999999999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2061</v>
      </c>
      <c r="B380" s="70">
        <v>372</v>
      </c>
      <c r="C380" s="70">
        <v>15</v>
      </c>
      <c r="D380" s="70">
        <v>22</v>
      </c>
      <c r="E380" s="70">
        <v>2018</v>
      </c>
      <c r="F380" s="70" t="s">
        <v>183</v>
      </c>
      <c r="G380" s="70" t="s">
        <v>1637</v>
      </c>
      <c r="H380" s="70" t="s">
        <v>1638</v>
      </c>
      <c r="I380" s="148"/>
      <c r="J380" s="71">
        <v>43.405652571333519</v>
      </c>
      <c r="K380" s="71">
        <v>2.4951368073957987</v>
      </c>
      <c r="L380" s="71">
        <v>32.622538280211167</v>
      </c>
      <c r="M380" s="71">
        <v>32.407266241812508</v>
      </c>
      <c r="N380" s="71">
        <v>59.508650869927628</v>
      </c>
      <c r="O380" s="71">
        <v>30.293498394414936</v>
      </c>
      <c r="P380" s="71">
        <v>34.090141021045063</v>
      </c>
      <c r="Q380" s="71">
        <v>1.70139509125806</v>
      </c>
      <c r="R380" s="71">
        <v>0</v>
      </c>
      <c r="S380" s="71">
        <v>2.9123926143192289</v>
      </c>
      <c r="T380" s="72"/>
      <c r="U380" s="71">
        <v>1695216</v>
      </c>
      <c r="V380" s="71">
        <v>860</v>
      </c>
      <c r="W380" s="71">
        <v>759</v>
      </c>
      <c r="X380" s="71">
        <v>6195</v>
      </c>
      <c r="Y380" s="71">
        <v>12421</v>
      </c>
      <c r="Z380" s="71">
        <v>18459</v>
      </c>
      <c r="AA380" s="71">
        <v>7132</v>
      </c>
      <c r="AB380" s="71">
        <v>26844</v>
      </c>
      <c r="AC380" s="71">
        <v>0</v>
      </c>
      <c r="AD380" s="71">
        <v>2.9123926143192289</v>
      </c>
      <c r="AE380" s="72"/>
      <c r="AF380" s="71">
        <v>13794436.50001215</v>
      </c>
      <c r="AG380" s="71">
        <v>1602660.4499239989</v>
      </c>
      <c r="AH380" s="71">
        <v>4622293.4557919642</v>
      </c>
      <c r="AI380" s="71">
        <v>39208396.70200564</v>
      </c>
      <c r="AJ380" s="71">
        <v>46030065.159692861</v>
      </c>
      <c r="AK380" s="71">
        <v>0</v>
      </c>
      <c r="AL380" s="71">
        <v>0</v>
      </c>
      <c r="AM380" s="71">
        <v>3695106.415943502</v>
      </c>
      <c r="AN380" s="71">
        <v>0</v>
      </c>
      <c r="AO380" s="71">
        <v>0</v>
      </c>
      <c r="AP380" s="71">
        <v>108952958.68337011</v>
      </c>
      <c r="AQ380" s="72"/>
      <c r="AR380" s="71">
        <v>535</v>
      </c>
      <c r="AS380" s="71">
        <v>155</v>
      </c>
      <c r="AT380" s="71">
        <v>0</v>
      </c>
      <c r="AU380" s="71">
        <v>0</v>
      </c>
      <c r="AV380" s="71">
        <v>0</v>
      </c>
      <c r="AW380" s="71">
        <v>0</v>
      </c>
      <c r="AX380" s="71"/>
      <c r="AY380" s="72"/>
      <c r="AZ380" s="71">
        <v>2647.6270000000004</v>
      </c>
      <c r="BA380" s="71">
        <v>27671.8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2062</v>
      </c>
      <c r="B381" s="70">
        <v>373</v>
      </c>
      <c r="C381" s="70">
        <v>16</v>
      </c>
      <c r="D381" s="70">
        <v>22</v>
      </c>
      <c r="E381" s="70">
        <v>2019</v>
      </c>
      <c r="F381" s="70" t="s">
        <v>158</v>
      </c>
      <c r="G381" s="70" t="s">
        <v>1637</v>
      </c>
      <c r="H381" s="70" t="s">
        <v>1638</v>
      </c>
      <c r="I381" s="148"/>
      <c r="J381" s="71">
        <v>40.659137374344937</v>
      </c>
      <c r="K381" s="71">
        <v>2.3153032273260741</v>
      </c>
      <c r="L381" s="71">
        <v>32.76869838287719</v>
      </c>
      <c r="M381" s="71">
        <v>29.072260494259275</v>
      </c>
      <c r="N381" s="71">
        <v>60.471545561596528</v>
      </c>
      <c r="O381" s="71">
        <v>29.541565956878724</v>
      </c>
      <c r="P381" s="71">
        <v>30.427063194408969</v>
      </c>
      <c r="Q381" s="71">
        <v>1.6437134077733</v>
      </c>
      <c r="R381" s="71">
        <v>0</v>
      </c>
      <c r="S381" s="71">
        <v>2.0010849894246729</v>
      </c>
      <c r="T381" s="72"/>
      <c r="U381" s="71">
        <v>1670444</v>
      </c>
      <c r="V381" s="71">
        <v>860</v>
      </c>
      <c r="W381" s="71">
        <v>759</v>
      </c>
      <c r="X381" s="71">
        <v>6195</v>
      </c>
      <c r="Y381" s="71">
        <v>12468</v>
      </c>
      <c r="Z381" s="71">
        <v>18495</v>
      </c>
      <c r="AA381" s="71">
        <v>6318</v>
      </c>
      <c r="AB381" s="71">
        <v>26636</v>
      </c>
      <c r="AC381" s="71">
        <v>0</v>
      </c>
      <c r="AD381" s="71">
        <v>2.0010849894246729</v>
      </c>
      <c r="AE381" s="72"/>
      <c r="AF381" s="71">
        <v>13338211.542191271</v>
      </c>
      <c r="AG381" s="71">
        <v>1602185.857186473</v>
      </c>
      <c r="AH381" s="71">
        <v>4990696.2432571044</v>
      </c>
      <c r="AI381" s="71">
        <v>38420973.873878263</v>
      </c>
      <c r="AJ381" s="71">
        <v>48738317.070229366</v>
      </c>
      <c r="AK381" s="71">
        <v>0</v>
      </c>
      <c r="AL381" s="71">
        <v>0</v>
      </c>
      <c r="AM381" s="71">
        <v>3627622.6842993554</v>
      </c>
      <c r="AN381" s="71">
        <v>0</v>
      </c>
      <c r="AO381" s="71">
        <v>0</v>
      </c>
      <c r="AP381" s="71">
        <v>110718007.27104183</v>
      </c>
      <c r="AQ381" s="72"/>
      <c r="AR381" s="71">
        <v>564</v>
      </c>
      <c r="AS381" s="71">
        <v>176</v>
      </c>
      <c r="AT381" s="71">
        <v>0</v>
      </c>
      <c r="AU381" s="71">
        <v>0</v>
      </c>
      <c r="AV381" s="71">
        <v>0</v>
      </c>
      <c r="AW381" s="71">
        <v>0</v>
      </c>
      <c r="AX381" s="71"/>
      <c r="AY381" s="72"/>
      <c r="AZ381" s="71">
        <v>2835.1400000000021</v>
      </c>
      <c r="BA381" s="71">
        <v>34304.100000000013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2063</v>
      </c>
      <c r="B382" s="70">
        <v>374</v>
      </c>
      <c r="C382" s="70">
        <v>17</v>
      </c>
      <c r="D382" s="70">
        <v>22</v>
      </c>
      <c r="E382" s="70">
        <v>2020</v>
      </c>
      <c r="F382" s="70" t="s">
        <v>159</v>
      </c>
      <c r="G382" s="70" t="s">
        <v>1637</v>
      </c>
      <c r="H382" s="70" t="s">
        <v>1638</v>
      </c>
      <c r="I382" s="148"/>
      <c r="J382" s="71">
        <v>45.68076551723285</v>
      </c>
      <c r="K382" s="71">
        <v>2.4937914545685334</v>
      </c>
      <c r="L382" s="71">
        <v>31.630665174013799</v>
      </c>
      <c r="M382" s="71">
        <v>28.797895719891354</v>
      </c>
      <c r="N382" s="71">
        <v>55.76788345253685</v>
      </c>
      <c r="O382" s="71">
        <v>25.876990704793105</v>
      </c>
      <c r="P382" s="71">
        <v>28.78065512787061</v>
      </c>
      <c r="Q382" s="71">
        <v>1.5590984088376301</v>
      </c>
      <c r="R382" s="71">
        <v>0</v>
      </c>
      <c r="S382" s="71">
        <v>1.8363498166052421</v>
      </c>
      <c r="T382" s="72"/>
      <c r="U382" s="71">
        <v>2127465</v>
      </c>
      <c r="V382" s="71">
        <v>857</v>
      </c>
      <c r="W382" s="71">
        <v>651</v>
      </c>
      <c r="X382" s="71">
        <v>6453</v>
      </c>
      <c r="Y382" s="71">
        <v>12545</v>
      </c>
      <c r="Z382" s="71">
        <v>18491</v>
      </c>
      <c r="AA382" s="71">
        <v>6352</v>
      </c>
      <c r="AB382" s="71">
        <v>26443</v>
      </c>
      <c r="AC382" s="71">
        <v>0</v>
      </c>
      <c r="AD382" s="71">
        <v>1.8363498166052421</v>
      </c>
      <c r="AE382" s="72"/>
      <c r="AF382" s="71">
        <v>16611049.789494939</v>
      </c>
      <c r="AG382" s="71">
        <v>1597773.671088754</v>
      </c>
      <c r="AH382" s="71">
        <v>4638582.8986092964</v>
      </c>
      <c r="AI382" s="71">
        <v>37051071.739489123</v>
      </c>
      <c r="AJ382" s="71">
        <v>51515889.7088705</v>
      </c>
      <c r="AK382" s="71"/>
      <c r="AL382" s="71"/>
      <c r="AM382" s="71">
        <v>3451105.2878575469</v>
      </c>
      <c r="AN382" s="71"/>
      <c r="AO382" s="71"/>
      <c r="AP382" s="71">
        <v>114865473.09541015</v>
      </c>
      <c r="AQ382" s="72"/>
      <c r="AR382" s="71">
        <v>589</v>
      </c>
      <c r="AS382" s="71">
        <v>201</v>
      </c>
      <c r="AT382" s="71">
        <v>0</v>
      </c>
      <c r="AU382" s="71">
        <v>0</v>
      </c>
      <c r="AV382" s="71">
        <v>0</v>
      </c>
      <c r="AW382" s="71">
        <v>0</v>
      </c>
      <c r="AX382" s="71"/>
      <c r="AY382" s="72"/>
      <c r="AZ382" s="71">
        <v>3006.5370000000012</v>
      </c>
      <c r="BA382" s="71">
        <v>37374.599999999977</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2064</v>
      </c>
      <c r="B383" s="70">
        <v>374</v>
      </c>
      <c r="C383" s="70">
        <v>18</v>
      </c>
      <c r="D383" s="70">
        <v>22</v>
      </c>
      <c r="E383" s="70">
        <v>2021</v>
      </c>
      <c r="F383" s="70" t="s">
        <v>160</v>
      </c>
      <c r="G383" s="70" t="s">
        <v>1637</v>
      </c>
      <c r="H383" s="70" t="s">
        <v>1638</v>
      </c>
      <c r="I383" s="148"/>
      <c r="J383" s="71">
        <v>51.313568037098129</v>
      </c>
      <c r="K383" s="71">
        <v>2.4022134046967758</v>
      </c>
      <c r="L383" s="71">
        <v>28.865795321382322</v>
      </c>
      <c r="M383" s="71">
        <v>29.247617879347146</v>
      </c>
      <c r="N383" s="71">
        <v>55.254437785407347</v>
      </c>
      <c r="O383" s="71">
        <v>25.088285281724332</v>
      </c>
      <c r="P383" s="71">
        <v>29.69183727140258</v>
      </c>
      <c r="Q383" s="71">
        <v>1.5340044726528299</v>
      </c>
      <c r="R383" s="71">
        <v>0</v>
      </c>
      <c r="S383" s="71">
        <v>1.8135420289114439</v>
      </c>
      <c r="T383" s="72"/>
      <c r="U383" s="71">
        <v>2454159</v>
      </c>
      <c r="V383" s="71">
        <v>857</v>
      </c>
      <c r="W383" s="71">
        <v>651</v>
      </c>
      <c r="X383" s="71">
        <v>6453</v>
      </c>
      <c r="Y383" s="71">
        <v>12581</v>
      </c>
      <c r="Z383" s="71">
        <v>18459</v>
      </c>
      <c r="AA383" s="71">
        <v>6390</v>
      </c>
      <c r="AB383" s="71">
        <v>26273</v>
      </c>
      <c r="AC383" s="71">
        <v>0</v>
      </c>
      <c r="AD383" s="71">
        <v>1.8135420289114439</v>
      </c>
      <c r="AE383" s="72"/>
      <c r="AF383" s="71">
        <v>18797801.582695026</v>
      </c>
      <c r="AG383" s="71">
        <v>1625364.7144199233</v>
      </c>
      <c r="AH383" s="71">
        <v>4158759.5173404547</v>
      </c>
      <c r="AI383" s="71">
        <v>40656008.782364681</v>
      </c>
      <c r="AJ383" s="71">
        <v>50326564.736536302</v>
      </c>
      <c r="AK383" s="71">
        <v>0</v>
      </c>
      <c r="AL383" s="71">
        <v>0</v>
      </c>
      <c r="AM383" s="71">
        <v>3448696.1243744064</v>
      </c>
      <c r="AN383" s="71">
        <v>0</v>
      </c>
      <c r="AO383" s="71">
        <v>0</v>
      </c>
      <c r="AP383" s="71">
        <v>119013195.45773079</v>
      </c>
      <c r="AQ383" s="72"/>
      <c r="AR383" s="71">
        <v>613</v>
      </c>
      <c r="AS383" s="71">
        <v>205</v>
      </c>
      <c r="AT383" s="71">
        <v>0</v>
      </c>
      <c r="AU383" s="71">
        <v>0</v>
      </c>
      <c r="AV383" s="71">
        <v>0</v>
      </c>
      <c r="AW383" s="71">
        <v>0</v>
      </c>
      <c r="AX383" s="71"/>
      <c r="AY383" s="72"/>
      <c r="AZ383" s="71">
        <v>3156.1110000000008</v>
      </c>
      <c r="BA383" s="71">
        <v>37572.599999999977</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1639</v>
      </c>
      <c r="B384" s="70">
        <v>374</v>
      </c>
      <c r="C384" s="70">
        <v>19</v>
      </c>
      <c r="D384" s="70">
        <v>22</v>
      </c>
      <c r="E384" s="70">
        <v>2022</v>
      </c>
      <c r="F384" s="70" t="s">
        <v>161</v>
      </c>
      <c r="G384" s="70" t="s">
        <v>1637</v>
      </c>
      <c r="H384" s="70" t="s">
        <v>1638</v>
      </c>
      <c r="I384" s="148"/>
      <c r="J384" s="71">
        <v>46.392090904433083</v>
      </c>
      <c r="K384" s="71">
        <v>2.2978470264565809</v>
      </c>
      <c r="L384" s="71">
        <v>25.881996703759867</v>
      </c>
      <c r="M384" s="71">
        <v>29.819479929561062</v>
      </c>
      <c r="N384" s="71">
        <v>54.503115067215958</v>
      </c>
      <c r="O384" s="71">
        <v>26.351364026324365</v>
      </c>
      <c r="P384" s="71">
        <v>29.305497846412717</v>
      </c>
      <c r="Q384" s="71">
        <v>1.5245523114059611</v>
      </c>
      <c r="R384" s="71">
        <v>0</v>
      </c>
      <c r="S384" s="71">
        <v>2.3413243303515081</v>
      </c>
      <c r="T384" s="72"/>
      <c r="U384" s="71">
        <v>2728912</v>
      </c>
      <c r="V384" s="71">
        <v>857</v>
      </c>
      <c r="W384" s="71">
        <v>651</v>
      </c>
      <c r="X384" s="71">
        <v>6453</v>
      </c>
      <c r="Y384" s="71">
        <v>12601</v>
      </c>
      <c r="Z384" s="71">
        <v>18421</v>
      </c>
      <c r="AA384" s="71">
        <v>6403</v>
      </c>
      <c r="AB384" s="71">
        <v>25897</v>
      </c>
      <c r="AC384" s="71">
        <v>0</v>
      </c>
      <c r="AD384" s="71">
        <v>2.3413243303515081</v>
      </c>
      <c r="AE384" s="72"/>
      <c r="AF384" s="71">
        <v>18634445.975394495</v>
      </c>
      <c r="AG384" s="71">
        <v>1639642.8473610224</v>
      </c>
      <c r="AH384" s="71">
        <v>4616261.2964738645</v>
      </c>
      <c r="AI384" s="71">
        <v>40376473.329878129</v>
      </c>
      <c r="AJ384" s="71">
        <v>51309566.880613506</v>
      </c>
      <c r="AK384" s="71">
        <v>0</v>
      </c>
      <c r="AL384" s="71">
        <v>0</v>
      </c>
      <c r="AM384" s="71">
        <v>3344009.5432610717</v>
      </c>
      <c r="AN384" s="71">
        <v>0</v>
      </c>
      <c r="AO384" s="71">
        <v>0</v>
      </c>
      <c r="AP384" s="71">
        <v>119920399.87298208</v>
      </c>
      <c r="AQ384" s="72"/>
      <c r="AR384" s="71">
        <v>643</v>
      </c>
      <c r="AS384" s="71">
        <v>209</v>
      </c>
      <c r="AT384" s="71">
        <v>0</v>
      </c>
      <c r="AU384" s="71">
        <v>0</v>
      </c>
      <c r="AV384" s="71">
        <v>0</v>
      </c>
      <c r="AW384" s="71">
        <v>0</v>
      </c>
      <c r="AX384" s="71"/>
      <c r="AY384" s="72"/>
      <c r="AZ384" s="71">
        <v>3326.9960000000015</v>
      </c>
      <c r="BA384" s="71">
        <v>37748.599999999984</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2065</v>
      </c>
      <c r="B385" s="70">
        <v>374</v>
      </c>
      <c r="C385" s="70">
        <v>20</v>
      </c>
      <c r="D385" s="70">
        <v>22</v>
      </c>
      <c r="E385" s="70">
        <v>2023</v>
      </c>
      <c r="F385" s="70" t="s">
        <v>1539</v>
      </c>
      <c r="G385" s="70" t="s">
        <v>1637</v>
      </c>
      <c r="H385" s="70" t="s">
        <v>1638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694</v>
      </c>
      <c r="AS385" s="71">
        <v>211</v>
      </c>
      <c r="AT385" s="71">
        <v>0</v>
      </c>
      <c r="AU385" s="71">
        <v>0</v>
      </c>
      <c r="AV385" s="71">
        <v>0</v>
      </c>
      <c r="AW385" s="71">
        <v>0</v>
      </c>
      <c r="AX385" s="71"/>
      <c r="AY385" s="72"/>
      <c r="AZ385" s="71">
        <v>3637.8200000000011</v>
      </c>
      <c r="BA385" s="71">
        <v>37848.399999999987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1636</v>
      </c>
      <c r="B386" s="70">
        <v>374</v>
      </c>
      <c r="C386" s="70">
        <v>21</v>
      </c>
      <c r="D386" s="70">
        <v>22</v>
      </c>
      <c r="E386" s="70">
        <v>2024</v>
      </c>
      <c r="F386" s="70" t="s">
        <v>1554</v>
      </c>
      <c r="G386" s="1064" t="s">
        <v>1637</v>
      </c>
      <c r="H386" s="70" t="s">
        <v>1638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2066</v>
      </c>
      <c r="B387" s="70">
        <v>103</v>
      </c>
      <c r="C387" s="70">
        <v>1</v>
      </c>
      <c r="D387" s="70">
        <v>7</v>
      </c>
      <c r="E387" s="70">
        <v>1990</v>
      </c>
      <c r="F387" s="70" t="s">
        <v>787</v>
      </c>
      <c r="G387" s="1064" t="s">
        <v>2067</v>
      </c>
      <c r="H387" s="70" t="s">
        <v>2068</v>
      </c>
      <c r="I387" s="148"/>
      <c r="J387" s="71">
        <v>370.93652081067103</v>
      </c>
      <c r="K387" s="71">
        <v>10.203800622574541</v>
      </c>
      <c r="L387" s="71">
        <v>9.1926184364148984</v>
      </c>
      <c r="M387" s="71">
        <v>29.0881496299193</v>
      </c>
      <c r="N387" s="71">
        <v>42.631445363618027</v>
      </c>
      <c r="O387" s="71">
        <v>27.463357283217821</v>
      </c>
      <c r="P387" s="71">
        <v>48.91868749855017</v>
      </c>
      <c r="Q387" s="71">
        <v>2.2752289120949598</v>
      </c>
      <c r="R387" s="71">
        <v>0</v>
      </c>
      <c r="S387" s="71">
        <v>2.2694781854292869</v>
      </c>
      <c r="T387" s="72"/>
      <c r="U387" s="71">
        <v>6690604</v>
      </c>
      <c r="V387" s="71">
        <v>2276</v>
      </c>
      <c r="W387" s="71">
        <v>100</v>
      </c>
      <c r="X387" s="71">
        <v>8924</v>
      </c>
      <c r="Y387" s="71">
        <v>11450</v>
      </c>
      <c r="Z387" s="71">
        <v>11296</v>
      </c>
      <c r="AA387" s="71">
        <v>11878</v>
      </c>
      <c r="AB387" s="71">
        <v>36942</v>
      </c>
      <c r="AC387" s="71">
        <v>0</v>
      </c>
      <c r="AD387" s="71">
        <v>2.2694781854292869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2069</v>
      </c>
      <c r="B388" s="70">
        <v>104</v>
      </c>
      <c r="C388" s="70">
        <v>2</v>
      </c>
      <c r="D388" s="70">
        <v>7</v>
      </c>
      <c r="E388" s="70">
        <v>2005</v>
      </c>
      <c r="F388" s="70" t="s">
        <v>789</v>
      </c>
      <c r="G388" s="70" t="s">
        <v>2067</v>
      </c>
      <c r="H388" s="70" t="s">
        <v>2068</v>
      </c>
      <c r="I388" s="148"/>
      <c r="J388" s="71">
        <v>260.99599360643867</v>
      </c>
      <c r="K388" s="71">
        <v>6.2995147826193936</v>
      </c>
      <c r="L388" s="71">
        <v>5.0475045957721774</v>
      </c>
      <c r="M388" s="71">
        <v>46.355835041796858</v>
      </c>
      <c r="N388" s="71">
        <v>67.319586296461821</v>
      </c>
      <c r="O388" s="71">
        <v>39.118335902894287</v>
      </c>
      <c r="P388" s="71">
        <v>51.860606758356923</v>
      </c>
      <c r="Q388" s="71">
        <v>1.97851950581203</v>
      </c>
      <c r="R388" s="71">
        <v>0</v>
      </c>
      <c r="S388" s="71">
        <v>3.50414322</v>
      </c>
      <c r="T388" s="72"/>
      <c r="U388" s="71">
        <v>5323003</v>
      </c>
      <c r="V388" s="71">
        <v>1762</v>
      </c>
      <c r="W388" s="71">
        <v>62</v>
      </c>
      <c r="X388" s="71">
        <v>6777</v>
      </c>
      <c r="Y388" s="71">
        <v>12441</v>
      </c>
      <c r="Z388" s="71">
        <v>18619</v>
      </c>
      <c r="AA388" s="71">
        <v>10313</v>
      </c>
      <c r="AB388" s="71">
        <v>33583</v>
      </c>
      <c r="AC388" s="71">
        <v>0</v>
      </c>
      <c r="AD388" s="71">
        <v>3.50414322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2070</v>
      </c>
      <c r="B389" s="70">
        <v>105</v>
      </c>
      <c r="C389" s="70">
        <v>3</v>
      </c>
      <c r="D389" s="70">
        <v>7</v>
      </c>
      <c r="E389" s="70">
        <v>2006</v>
      </c>
      <c r="F389" s="70" t="s">
        <v>790</v>
      </c>
      <c r="G389" s="70" t="s">
        <v>2067</v>
      </c>
      <c r="H389" s="70" t="s">
        <v>2068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2071</v>
      </c>
      <c r="B390" s="70">
        <v>106</v>
      </c>
      <c r="C390" s="70">
        <v>4</v>
      </c>
      <c r="D390" s="70">
        <v>7</v>
      </c>
      <c r="E390" s="70">
        <v>2007</v>
      </c>
      <c r="F390" s="70" t="s">
        <v>791</v>
      </c>
      <c r="G390" s="70" t="s">
        <v>2067</v>
      </c>
      <c r="H390" s="70" t="s">
        <v>2068</v>
      </c>
      <c r="I390" s="148"/>
      <c r="J390" s="71">
        <v>268.17654724901388</v>
      </c>
      <c r="K390" s="71">
        <v>4.8548414574553851</v>
      </c>
      <c r="L390" s="71">
        <v>3.8769426265772382</v>
      </c>
      <c r="M390" s="71">
        <v>50.777873392941892</v>
      </c>
      <c r="N390" s="71">
        <v>60.356103655333683</v>
      </c>
      <c r="O390" s="71">
        <v>37.357166041469412</v>
      </c>
      <c r="P390" s="71">
        <v>50.748411016433813</v>
      </c>
      <c r="Q390" s="71">
        <v>2.0365467033412301</v>
      </c>
      <c r="R390" s="71">
        <v>0</v>
      </c>
      <c r="S390" s="71">
        <v>2.7771825997800001</v>
      </c>
      <c r="T390" s="72"/>
      <c r="U390" s="71">
        <v>5937836</v>
      </c>
      <c r="V390" s="71">
        <v>1412</v>
      </c>
      <c r="W390" s="71">
        <v>75</v>
      </c>
      <c r="X390" s="71">
        <v>8303</v>
      </c>
      <c r="Y390" s="71">
        <v>12472</v>
      </c>
      <c r="Z390" s="71">
        <v>18484</v>
      </c>
      <c r="AA390" s="71">
        <v>9938</v>
      </c>
      <c r="AB390" s="71">
        <v>32740</v>
      </c>
      <c r="AC390" s="71">
        <v>0</v>
      </c>
      <c r="AD390" s="71">
        <v>2.7771825997800001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2072</v>
      </c>
      <c r="B391" s="70">
        <v>107</v>
      </c>
      <c r="C391" s="70">
        <v>5</v>
      </c>
      <c r="D391" s="70">
        <v>7</v>
      </c>
      <c r="E391" s="70">
        <v>2008</v>
      </c>
      <c r="F391" s="70" t="s">
        <v>792</v>
      </c>
      <c r="G391" s="70" t="s">
        <v>2067</v>
      </c>
      <c r="H391" s="70" t="s">
        <v>2068</v>
      </c>
      <c r="I391" s="148"/>
      <c r="J391" s="71">
        <v>217.0582755776164</v>
      </c>
      <c r="K391" s="71">
        <v>3.684367567030943</v>
      </c>
      <c r="L391" s="71">
        <v>3.4938279155288861</v>
      </c>
      <c r="M391" s="71">
        <v>51.751890596826257</v>
      </c>
      <c r="N391" s="71">
        <v>61.095909360816862</v>
      </c>
      <c r="O391" s="71">
        <v>36.309137034355388</v>
      </c>
      <c r="P391" s="71">
        <v>49.007350697520607</v>
      </c>
      <c r="Q391" s="71">
        <v>1.97764433419672</v>
      </c>
      <c r="R391" s="71">
        <v>0</v>
      </c>
      <c r="S391" s="71">
        <v>3.3357233598399998</v>
      </c>
      <c r="T391" s="72"/>
      <c r="U391" s="71">
        <v>5515495</v>
      </c>
      <c r="V391" s="71">
        <v>1412</v>
      </c>
      <c r="W391" s="71">
        <v>75</v>
      </c>
      <c r="X391" s="71">
        <v>8303</v>
      </c>
      <c r="Y391" s="71">
        <v>12504</v>
      </c>
      <c r="Z391" s="71">
        <v>18596</v>
      </c>
      <c r="AA391" s="71">
        <v>9608</v>
      </c>
      <c r="AB391" s="71">
        <v>32316</v>
      </c>
      <c r="AC391" s="71">
        <v>0</v>
      </c>
      <c r="AD391" s="71">
        <v>3.3357233598399998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2073</v>
      </c>
      <c r="B392" s="70">
        <v>108</v>
      </c>
      <c r="C392" s="70">
        <v>6</v>
      </c>
      <c r="D392" s="70">
        <v>7</v>
      </c>
      <c r="E392" s="70">
        <v>2009</v>
      </c>
      <c r="F392" s="70" t="s">
        <v>176</v>
      </c>
      <c r="G392" s="70" t="s">
        <v>2067</v>
      </c>
      <c r="H392" s="70" t="s">
        <v>2068</v>
      </c>
      <c r="I392" s="148"/>
      <c r="J392" s="71">
        <v>224.55113454498289</v>
      </c>
      <c r="K392" s="71">
        <v>2.680149786429205</v>
      </c>
      <c r="L392" s="71">
        <v>2.979097613344813</v>
      </c>
      <c r="M392" s="71">
        <v>45.863015429186177</v>
      </c>
      <c r="N392" s="71">
        <v>56.120141211821249</v>
      </c>
      <c r="O392" s="71">
        <v>36.844906225066318</v>
      </c>
      <c r="P392" s="71">
        <v>46.445134899086632</v>
      </c>
      <c r="Q392" s="71">
        <v>1.85729553988274</v>
      </c>
      <c r="R392" s="71">
        <v>0</v>
      </c>
      <c r="S392" s="71">
        <v>3.5751733644799999</v>
      </c>
      <c r="T392" s="72"/>
      <c r="U392" s="71">
        <v>4846727</v>
      </c>
      <c r="V392" s="71">
        <v>1053</v>
      </c>
      <c r="W392" s="71">
        <v>93</v>
      </c>
      <c r="X392" s="71">
        <v>8330</v>
      </c>
      <c r="Y392" s="71">
        <v>12474</v>
      </c>
      <c r="Z392" s="71">
        <v>18626</v>
      </c>
      <c r="AA392" s="71">
        <v>9348</v>
      </c>
      <c r="AB392" s="71">
        <v>31859</v>
      </c>
      <c r="AC392" s="71">
        <v>0</v>
      </c>
      <c r="AD392" s="71">
        <v>3.5751733644799999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15.91</v>
      </c>
      <c r="BK392" s="71">
        <v>0</v>
      </c>
      <c r="BL392" s="71">
        <v>0</v>
      </c>
      <c r="BM392" s="71">
        <v>0</v>
      </c>
      <c r="BN392" s="72"/>
      <c r="BO392" s="71">
        <v>0</v>
      </c>
      <c r="BP392" s="71">
        <v>0</v>
      </c>
      <c r="BQ392" s="71">
        <v>2</v>
      </c>
      <c r="BR392" s="71">
        <v>0</v>
      </c>
      <c r="BS392" s="71">
        <v>0</v>
      </c>
      <c r="BT392" s="71">
        <v>0</v>
      </c>
      <c r="BU392"/>
      <c r="BV392" s="70">
        <v>15.91</v>
      </c>
      <c r="BW392" s="70">
        <v>0</v>
      </c>
      <c r="BX392" s="70">
        <v>0</v>
      </c>
      <c r="BY392" s="70">
        <v>0</v>
      </c>
      <c r="BZ392" s="70">
        <v>0</v>
      </c>
      <c r="CA392" s="70">
        <v>0</v>
      </c>
      <c r="CB392" s="70">
        <v>0</v>
      </c>
      <c r="CC392" s="70">
        <v>0</v>
      </c>
      <c r="CD392" s="70">
        <v>0</v>
      </c>
    </row>
    <row r="393" spans="1:82">
      <c r="A393" s="70" t="s">
        <v>2074</v>
      </c>
      <c r="B393" s="70">
        <v>109</v>
      </c>
      <c r="C393" s="70">
        <v>7</v>
      </c>
      <c r="D393" s="70">
        <v>7</v>
      </c>
      <c r="E393" s="70">
        <v>2010</v>
      </c>
      <c r="F393" s="70" t="s">
        <v>177</v>
      </c>
      <c r="G393" s="70" t="s">
        <v>2067</v>
      </c>
      <c r="H393" s="70" t="s">
        <v>2068</v>
      </c>
      <c r="I393" s="148"/>
      <c r="J393" s="71">
        <v>199.8478043584841</v>
      </c>
      <c r="K393" s="71">
        <v>2.9278048624243689</v>
      </c>
      <c r="L393" s="71">
        <v>2.8224245548641518</v>
      </c>
      <c r="M393" s="71">
        <v>51.840517130685541</v>
      </c>
      <c r="N393" s="71">
        <v>60.575548507473329</v>
      </c>
      <c r="O393" s="71">
        <v>36.587851487121831</v>
      </c>
      <c r="P393" s="71">
        <v>46.809244420959317</v>
      </c>
      <c r="Q393" s="71">
        <v>1.9091875983547999</v>
      </c>
      <c r="R393" s="71">
        <v>0</v>
      </c>
      <c r="S393" s="71">
        <v>3.5372085456</v>
      </c>
      <c r="T393" s="72"/>
      <c r="U393" s="71">
        <v>4495122</v>
      </c>
      <c r="V393" s="71">
        <v>1053</v>
      </c>
      <c r="W393" s="71">
        <v>93</v>
      </c>
      <c r="X393" s="71">
        <v>8330</v>
      </c>
      <c r="Y393" s="71">
        <v>12511</v>
      </c>
      <c r="Z393" s="71">
        <v>18582</v>
      </c>
      <c r="AA393" s="71">
        <v>9186</v>
      </c>
      <c r="AB393" s="71">
        <v>31381</v>
      </c>
      <c r="AC393" s="71">
        <v>0</v>
      </c>
      <c r="AD393" s="71">
        <v>3.5372085456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19.981000000000002</v>
      </c>
      <c r="BK393" s="71">
        <v>0</v>
      </c>
      <c r="BL393" s="71">
        <v>0</v>
      </c>
      <c r="BM393" s="71">
        <v>0</v>
      </c>
      <c r="BN393" s="72"/>
      <c r="BO393" s="71">
        <v>0</v>
      </c>
      <c r="BP393" s="71">
        <v>0</v>
      </c>
      <c r="BQ393" s="71">
        <v>3</v>
      </c>
      <c r="BR393" s="71">
        <v>0</v>
      </c>
      <c r="BS393" s="71">
        <v>0</v>
      </c>
      <c r="BT393" s="71">
        <v>0</v>
      </c>
      <c r="BU393"/>
      <c r="BV393" s="70">
        <v>19.981000000000002</v>
      </c>
      <c r="BW393" s="70">
        <v>0</v>
      </c>
      <c r="BX393" s="70">
        <v>0</v>
      </c>
      <c r="BY393" s="70">
        <v>0</v>
      </c>
      <c r="BZ393" s="70">
        <v>0</v>
      </c>
      <c r="CA393" s="70">
        <v>0</v>
      </c>
      <c r="CB393" s="70">
        <v>0</v>
      </c>
      <c r="CC393" s="70">
        <v>0</v>
      </c>
      <c r="CD393" s="70">
        <v>0</v>
      </c>
    </row>
    <row r="394" spans="1:82">
      <c r="A394" s="70" t="s">
        <v>2075</v>
      </c>
      <c r="B394" s="70">
        <v>110</v>
      </c>
      <c r="C394" s="70">
        <v>8</v>
      </c>
      <c r="D394" s="70">
        <v>7</v>
      </c>
      <c r="E394" s="70">
        <v>2011</v>
      </c>
      <c r="F394" s="70" t="s">
        <v>178</v>
      </c>
      <c r="G394" s="70" t="s">
        <v>2067</v>
      </c>
      <c r="H394" s="70" t="s">
        <v>2068</v>
      </c>
      <c r="I394" s="148"/>
      <c r="J394" s="71">
        <v>206.12188935284709</v>
      </c>
      <c r="K394" s="71">
        <v>3.4801545507941798</v>
      </c>
      <c r="L394" s="71">
        <v>3.7868066806027381</v>
      </c>
      <c r="M394" s="71">
        <v>49.293075719159297</v>
      </c>
      <c r="N394" s="71">
        <v>53.181245329578537</v>
      </c>
      <c r="O394" s="71">
        <v>35.975614817561294</v>
      </c>
      <c r="P394" s="71">
        <v>44.872614769935836</v>
      </c>
      <c r="Q394" s="71">
        <v>2.1675582901891901</v>
      </c>
      <c r="R394" s="71">
        <v>0</v>
      </c>
      <c r="S394" s="71">
        <v>3.2292884736</v>
      </c>
      <c r="T394" s="72"/>
      <c r="U394" s="71">
        <v>4654367</v>
      </c>
      <c r="V394" s="71">
        <v>1053</v>
      </c>
      <c r="W394" s="71">
        <v>93</v>
      </c>
      <c r="X394" s="71">
        <v>8330</v>
      </c>
      <c r="Y394" s="71">
        <v>12503</v>
      </c>
      <c r="Z394" s="71">
        <v>18668</v>
      </c>
      <c r="AA394" s="71">
        <v>9068</v>
      </c>
      <c r="AB394" s="71">
        <v>30887</v>
      </c>
      <c r="AC394" s="71">
        <v>0</v>
      </c>
      <c r="AD394" s="71">
        <v>3.2292884736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25.013999999999999</v>
      </c>
      <c r="BK394" s="71">
        <v>0</v>
      </c>
      <c r="BL394" s="71">
        <v>0</v>
      </c>
      <c r="BM394" s="71">
        <v>0</v>
      </c>
      <c r="BN394" s="72"/>
      <c r="BO394" s="71">
        <v>0</v>
      </c>
      <c r="BP394" s="71">
        <v>0</v>
      </c>
      <c r="BQ394" s="71">
        <v>3</v>
      </c>
      <c r="BR394" s="71">
        <v>0</v>
      </c>
      <c r="BS394" s="71">
        <v>0</v>
      </c>
      <c r="BT394" s="71">
        <v>0</v>
      </c>
      <c r="BU394"/>
      <c r="BV394" s="70">
        <v>25.013999999999999</v>
      </c>
      <c r="BW394" s="70">
        <v>0</v>
      </c>
      <c r="BX394" s="70">
        <v>0</v>
      </c>
      <c r="BY394" s="70">
        <v>0</v>
      </c>
      <c r="BZ394" s="70">
        <v>0</v>
      </c>
      <c r="CA394" s="70">
        <v>0</v>
      </c>
      <c r="CB394" s="70">
        <v>0</v>
      </c>
      <c r="CC394" s="70">
        <v>0</v>
      </c>
      <c r="CD394" s="70">
        <v>0</v>
      </c>
    </row>
    <row r="395" spans="1:82">
      <c r="A395" s="70" t="s">
        <v>2076</v>
      </c>
      <c r="B395" s="70">
        <v>111</v>
      </c>
      <c r="C395" s="70">
        <v>9</v>
      </c>
      <c r="D395" s="70">
        <v>7</v>
      </c>
      <c r="E395" s="70">
        <v>2012</v>
      </c>
      <c r="F395" s="70" t="s">
        <v>179</v>
      </c>
      <c r="G395" s="70" t="s">
        <v>2067</v>
      </c>
      <c r="H395" s="70" t="s">
        <v>2068</v>
      </c>
      <c r="I395" s="148"/>
      <c r="J395" s="71">
        <v>217.94959929582939</v>
      </c>
      <c r="K395" s="71">
        <v>3.1477985390469798</v>
      </c>
      <c r="L395" s="71">
        <v>3.7577184898403089</v>
      </c>
      <c r="M395" s="71">
        <v>47.619104911750902</v>
      </c>
      <c r="N395" s="71">
        <v>59.297518933237917</v>
      </c>
      <c r="O395" s="71">
        <v>35.891361300250225</v>
      </c>
      <c r="P395" s="71">
        <v>44.441145247016379</v>
      </c>
      <c r="Q395" s="71">
        <v>2.33297332881838</v>
      </c>
      <c r="R395" s="71">
        <v>0</v>
      </c>
      <c r="S395" s="71">
        <v>3.3185791870000001</v>
      </c>
      <c r="T395" s="72"/>
      <c r="U395" s="71">
        <v>4887934</v>
      </c>
      <c r="V395" s="71">
        <v>1053</v>
      </c>
      <c r="W395" s="71">
        <v>93</v>
      </c>
      <c r="X395" s="71">
        <v>8330</v>
      </c>
      <c r="Y395" s="71">
        <v>12594</v>
      </c>
      <c r="Z395" s="71">
        <v>18772</v>
      </c>
      <c r="AA395" s="71">
        <v>8930</v>
      </c>
      <c r="AB395" s="71">
        <v>30598</v>
      </c>
      <c r="AC395" s="71">
        <v>0</v>
      </c>
      <c r="AD395" s="71">
        <v>3.3185791870000001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23.135000000000002</v>
      </c>
      <c r="BK395" s="71">
        <v>0</v>
      </c>
      <c r="BL395" s="71">
        <v>0</v>
      </c>
      <c r="BM395" s="71">
        <v>0</v>
      </c>
      <c r="BN395" s="72"/>
      <c r="BO395" s="71">
        <v>0</v>
      </c>
      <c r="BP395" s="71">
        <v>0</v>
      </c>
      <c r="BQ395" s="71">
        <v>3</v>
      </c>
      <c r="BR395" s="71">
        <v>0</v>
      </c>
      <c r="BS395" s="71">
        <v>0</v>
      </c>
      <c r="BT395" s="71">
        <v>0</v>
      </c>
      <c r="BU395"/>
      <c r="BV395" s="70">
        <v>23.135000000000002</v>
      </c>
      <c r="BW395" s="70">
        <v>0</v>
      </c>
      <c r="BX395" s="70">
        <v>0</v>
      </c>
      <c r="BY395" s="70">
        <v>0</v>
      </c>
      <c r="BZ395" s="70">
        <v>0</v>
      </c>
      <c r="CA395" s="70">
        <v>0</v>
      </c>
      <c r="CB395" s="70">
        <v>0</v>
      </c>
      <c r="CC395" s="70">
        <v>0</v>
      </c>
      <c r="CD395" s="70">
        <v>0</v>
      </c>
    </row>
    <row r="396" spans="1:82">
      <c r="A396" s="70" t="s">
        <v>2077</v>
      </c>
      <c r="B396" s="70">
        <v>112</v>
      </c>
      <c r="C396" s="70">
        <v>10</v>
      </c>
      <c r="D396" s="70">
        <v>7</v>
      </c>
      <c r="E396" s="70">
        <v>2013</v>
      </c>
      <c r="F396" s="70" t="s">
        <v>180</v>
      </c>
      <c r="G396" s="70" t="s">
        <v>2067</v>
      </c>
      <c r="H396" s="70" t="s">
        <v>2068</v>
      </c>
      <c r="I396" s="148"/>
      <c r="J396" s="71">
        <v>222.18730009760631</v>
      </c>
      <c r="K396" s="71">
        <v>2.6389809239436879</v>
      </c>
      <c r="L396" s="71">
        <v>3.4899723911274019</v>
      </c>
      <c r="M396" s="71">
        <v>47.062414643749413</v>
      </c>
      <c r="N396" s="71">
        <v>59.554983229774628</v>
      </c>
      <c r="O396" s="71">
        <v>34.562355628264569</v>
      </c>
      <c r="P396" s="71">
        <v>44.238942874522202</v>
      </c>
      <c r="Q396" s="71">
        <v>2.3486492854949201</v>
      </c>
      <c r="R396" s="71">
        <v>0</v>
      </c>
      <c r="S396" s="71">
        <v>3.1668170889600011</v>
      </c>
      <c r="T396" s="72"/>
      <c r="U396" s="71">
        <v>4767052</v>
      </c>
      <c r="V396" s="71">
        <v>1053</v>
      </c>
      <c r="W396" s="71">
        <v>93</v>
      </c>
      <c r="X396" s="71">
        <v>8330</v>
      </c>
      <c r="Y396" s="71">
        <v>12599</v>
      </c>
      <c r="Z396" s="71">
        <v>18884</v>
      </c>
      <c r="AA396" s="71">
        <v>8856</v>
      </c>
      <c r="AB396" s="71">
        <v>30362</v>
      </c>
      <c r="AC396" s="71">
        <v>0</v>
      </c>
      <c r="AD396" s="71">
        <v>3.1668170889600011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26.099</v>
      </c>
      <c r="BK396" s="71">
        <v>0</v>
      </c>
      <c r="BL396" s="71">
        <v>0</v>
      </c>
      <c r="BM396" s="71">
        <v>0</v>
      </c>
      <c r="BN396" s="72"/>
      <c r="BO396" s="71">
        <v>0</v>
      </c>
      <c r="BP396" s="71">
        <v>0</v>
      </c>
      <c r="BQ396" s="71">
        <v>3</v>
      </c>
      <c r="BR396" s="71">
        <v>0</v>
      </c>
      <c r="BS396" s="71">
        <v>0</v>
      </c>
      <c r="BT396" s="71">
        <v>0</v>
      </c>
      <c r="BU396"/>
      <c r="BV396" s="70">
        <v>26.099</v>
      </c>
      <c r="BW396" s="70">
        <v>0</v>
      </c>
      <c r="BX396" s="70">
        <v>0</v>
      </c>
      <c r="BY396" s="70">
        <v>0</v>
      </c>
      <c r="BZ396" s="70">
        <v>0</v>
      </c>
      <c r="CA396" s="70">
        <v>0</v>
      </c>
      <c r="CB396" s="70">
        <v>0</v>
      </c>
      <c r="CC396" s="70">
        <v>0</v>
      </c>
      <c r="CD396" s="70">
        <v>0</v>
      </c>
    </row>
    <row r="397" spans="1:82">
      <c r="A397" s="70" t="s">
        <v>2078</v>
      </c>
      <c r="B397" s="70">
        <v>113</v>
      </c>
      <c r="C397" s="70">
        <v>11</v>
      </c>
      <c r="D397" s="70">
        <v>7</v>
      </c>
      <c r="E397" s="70">
        <v>2014</v>
      </c>
      <c r="F397" s="70" t="s">
        <v>181</v>
      </c>
      <c r="G397" s="70" t="s">
        <v>2067</v>
      </c>
      <c r="H397" s="70" t="s">
        <v>2068</v>
      </c>
      <c r="I397" s="148"/>
      <c r="J397" s="71">
        <v>235.09242715867941</v>
      </c>
      <c r="K397" s="71">
        <v>2.7879033483503748</v>
      </c>
      <c r="L397" s="71">
        <v>5.0136112057164066</v>
      </c>
      <c r="M397" s="71">
        <v>46.554235417186518</v>
      </c>
      <c r="N397" s="71">
        <v>55.158576763049638</v>
      </c>
      <c r="O397" s="71">
        <v>32.966999295992814</v>
      </c>
      <c r="P397" s="71">
        <v>43.524880279994306</v>
      </c>
      <c r="Q397" s="71">
        <v>2.2126437363355498</v>
      </c>
      <c r="R397" s="71">
        <v>0</v>
      </c>
      <c r="S397" s="71">
        <v>2.5889342180099999</v>
      </c>
      <c r="T397" s="72"/>
      <c r="U397" s="71">
        <v>5385521</v>
      </c>
      <c r="V397" s="71">
        <v>967</v>
      </c>
      <c r="W397" s="71">
        <v>136</v>
      </c>
      <c r="X397" s="71">
        <v>8131</v>
      </c>
      <c r="Y397" s="71">
        <v>12697</v>
      </c>
      <c r="Z397" s="71">
        <v>18971</v>
      </c>
      <c r="AA397" s="71">
        <v>8668</v>
      </c>
      <c r="AB397" s="71">
        <v>29813</v>
      </c>
      <c r="AC397" s="71">
        <v>0</v>
      </c>
      <c r="AD397" s="71">
        <v>2.5889342180099999</v>
      </c>
      <c r="AE397" s="72"/>
      <c r="AF397" s="71"/>
      <c r="AG397" s="71"/>
      <c r="AH397" s="71"/>
      <c r="AI397" s="71"/>
      <c r="AJ397" s="71"/>
      <c r="AK397" s="71"/>
      <c r="AL397" s="71"/>
      <c r="AM397" s="71"/>
      <c r="AN397" s="71"/>
      <c r="AO397" s="71"/>
      <c r="AP397" s="71"/>
      <c r="AQ397" s="72"/>
      <c r="AR397" s="71">
        <v>591</v>
      </c>
      <c r="AS397" s="71">
        <v>190</v>
      </c>
      <c r="AT397" s="71">
        <v>0</v>
      </c>
      <c r="AU397" s="71">
        <v>0</v>
      </c>
      <c r="AV397" s="71">
        <v>0</v>
      </c>
      <c r="AW397" s="71">
        <v>0</v>
      </c>
      <c r="AX397" s="71"/>
      <c r="AY397" s="72"/>
      <c r="AZ397" s="71">
        <v>2632.489</v>
      </c>
      <c r="BA397" s="71">
        <v>9696.2200000000012</v>
      </c>
      <c r="BB397" s="71">
        <v>0</v>
      </c>
      <c r="BC397" s="71">
        <v>0</v>
      </c>
      <c r="BD397" s="71">
        <v>0</v>
      </c>
      <c r="BE397" s="71">
        <v>0</v>
      </c>
      <c r="BF397" s="71"/>
      <c r="BG397" s="72"/>
      <c r="BH397" s="71">
        <v>0</v>
      </c>
      <c r="BI397" s="71">
        <v>0</v>
      </c>
      <c r="BJ397" s="71">
        <v>24.678000000000001</v>
      </c>
      <c r="BK397" s="71">
        <v>0</v>
      </c>
      <c r="BL397" s="71">
        <v>0</v>
      </c>
      <c r="BM397" s="71">
        <v>0</v>
      </c>
      <c r="BN397" s="72"/>
      <c r="BO397" s="71">
        <v>0</v>
      </c>
      <c r="BP397" s="71">
        <v>0</v>
      </c>
      <c r="BQ397" s="71">
        <v>3</v>
      </c>
      <c r="BR397" s="71">
        <v>0</v>
      </c>
      <c r="BS397" s="71">
        <v>0</v>
      </c>
      <c r="BT397" s="71">
        <v>0</v>
      </c>
      <c r="BU397"/>
      <c r="BV397" s="70">
        <v>24.678000000000001</v>
      </c>
      <c r="BW397" s="70">
        <v>0</v>
      </c>
      <c r="BX397" s="70">
        <v>0</v>
      </c>
      <c r="BY397" s="70">
        <v>0</v>
      </c>
      <c r="BZ397" s="70">
        <v>0</v>
      </c>
      <c r="CA397" s="70">
        <v>0</v>
      </c>
      <c r="CB397" s="70">
        <v>0</v>
      </c>
      <c r="CC397" s="70">
        <v>0</v>
      </c>
      <c r="CD397" s="70">
        <v>0</v>
      </c>
    </row>
    <row r="398" spans="1:82">
      <c r="A398" s="70" t="s">
        <v>2079</v>
      </c>
      <c r="B398" s="70">
        <v>114</v>
      </c>
      <c r="C398" s="70">
        <v>12</v>
      </c>
      <c r="D398" s="70">
        <v>7</v>
      </c>
      <c r="E398" s="70">
        <v>2015</v>
      </c>
      <c r="F398" s="70" t="s">
        <v>182</v>
      </c>
      <c r="G398" s="70" t="s">
        <v>2067</v>
      </c>
      <c r="H398" s="70" t="s">
        <v>2068</v>
      </c>
      <c r="I398" s="148"/>
      <c r="J398" s="71">
        <v>252.94242524931721</v>
      </c>
      <c r="K398" s="71">
        <v>2.5220588066793592</v>
      </c>
      <c r="L398" s="71">
        <v>7.6343895436799896</v>
      </c>
      <c r="M398" s="71">
        <v>42.353329702314312</v>
      </c>
      <c r="N398" s="71">
        <v>57.632528095953617</v>
      </c>
      <c r="O398" s="71">
        <v>32.442766396414903</v>
      </c>
      <c r="P398" s="71">
        <v>42.986383711816408</v>
      </c>
      <c r="Q398" s="71">
        <v>2.1225158311352299</v>
      </c>
      <c r="R398" s="71">
        <v>0</v>
      </c>
      <c r="S398" s="71">
        <v>2.80989149448</v>
      </c>
      <c r="T398" s="72"/>
      <c r="U398" s="71">
        <v>5670807</v>
      </c>
      <c r="V398" s="71">
        <v>967</v>
      </c>
      <c r="W398" s="71">
        <v>136</v>
      </c>
      <c r="X398" s="71">
        <v>8131</v>
      </c>
      <c r="Y398" s="71">
        <v>12509</v>
      </c>
      <c r="Z398" s="71">
        <v>18849</v>
      </c>
      <c r="AA398" s="71">
        <v>8554</v>
      </c>
      <c r="AB398" s="71">
        <v>29214</v>
      </c>
      <c r="AC398" s="71">
        <v>0</v>
      </c>
      <c r="AD398" s="71">
        <v>2.80989149448</v>
      </c>
      <c r="AE398" s="72"/>
      <c r="AF398" s="71">
        <v>71827090.911582589</v>
      </c>
      <c r="AG398" s="71">
        <v>1808216.9477177721</v>
      </c>
      <c r="AH398" s="71">
        <v>1534253.3546712999</v>
      </c>
      <c r="AI398" s="71">
        <v>49022595.636495732</v>
      </c>
      <c r="AJ398" s="71">
        <v>70831580.424861982</v>
      </c>
      <c r="AK398" s="71">
        <v>0</v>
      </c>
      <c r="AL398" s="71">
        <v>0</v>
      </c>
      <c r="AM398" s="71">
        <v>4003656.1518791229</v>
      </c>
      <c r="AN398" s="71">
        <v>0</v>
      </c>
      <c r="AO398" s="71">
        <v>0</v>
      </c>
      <c r="AP398" s="71">
        <v>199027393.42720848</v>
      </c>
      <c r="AQ398" s="72"/>
      <c r="AR398" s="71">
        <v>632</v>
      </c>
      <c r="AS398" s="71">
        <v>287</v>
      </c>
      <c r="AT398" s="71">
        <v>0</v>
      </c>
      <c r="AU398" s="71">
        <v>0</v>
      </c>
      <c r="AV398" s="71">
        <v>0</v>
      </c>
      <c r="AW398" s="71">
        <v>0</v>
      </c>
      <c r="AX398" s="71"/>
      <c r="AY398" s="72"/>
      <c r="AZ398" s="71">
        <v>2864.2489999999998</v>
      </c>
      <c r="BA398" s="71">
        <v>14570.92</v>
      </c>
      <c r="BB398" s="71">
        <v>0</v>
      </c>
      <c r="BC398" s="71">
        <v>0</v>
      </c>
      <c r="BD398" s="71">
        <v>0</v>
      </c>
      <c r="BE398" s="71">
        <v>0</v>
      </c>
      <c r="BF398" s="71"/>
      <c r="BG398" s="72"/>
      <c r="BH398" s="71">
        <v>0</v>
      </c>
      <c r="BI398" s="71">
        <v>0</v>
      </c>
      <c r="BJ398" s="71">
        <v>24.449000000000002</v>
      </c>
      <c r="BK398" s="71">
        <v>0</v>
      </c>
      <c r="BL398" s="71">
        <v>0</v>
      </c>
      <c r="BM398" s="71">
        <v>0</v>
      </c>
      <c r="BN398" s="72"/>
      <c r="BO398" s="71">
        <v>0</v>
      </c>
      <c r="BP398" s="71">
        <v>0</v>
      </c>
      <c r="BQ398" s="71">
        <v>3</v>
      </c>
      <c r="BR398" s="71">
        <v>0</v>
      </c>
      <c r="BS398" s="71">
        <v>0</v>
      </c>
      <c r="BT398" s="71">
        <v>0</v>
      </c>
      <c r="BU398"/>
      <c r="BV398" s="70">
        <v>24.449000000000002</v>
      </c>
      <c r="BW398" s="70">
        <v>0</v>
      </c>
      <c r="BX398" s="70">
        <v>0</v>
      </c>
      <c r="BY398" s="70">
        <v>0</v>
      </c>
      <c r="BZ398" s="70">
        <v>0</v>
      </c>
      <c r="CA398" s="70">
        <v>0</v>
      </c>
      <c r="CB398" s="70">
        <v>0</v>
      </c>
      <c r="CC398" s="70">
        <v>0</v>
      </c>
      <c r="CD398" s="70">
        <v>0</v>
      </c>
    </row>
    <row r="399" spans="1:82">
      <c r="A399" s="70" t="s">
        <v>2080</v>
      </c>
      <c r="B399" s="70">
        <v>115</v>
      </c>
      <c r="C399" s="70">
        <v>13</v>
      </c>
      <c r="D399" s="70">
        <v>7</v>
      </c>
      <c r="E399" s="70">
        <v>2016</v>
      </c>
      <c r="F399" s="70" t="s">
        <v>155</v>
      </c>
      <c r="G399" s="70" t="s">
        <v>2067</v>
      </c>
      <c r="H399" s="70" t="s">
        <v>2068</v>
      </c>
      <c r="I399" s="148"/>
      <c r="J399" s="71">
        <v>257.79432717418837</v>
      </c>
      <c r="K399" s="71">
        <v>2.5018602842541804</v>
      </c>
      <c r="L399" s="71">
        <v>5.9655386007779168</v>
      </c>
      <c r="M399" s="71">
        <v>42.313803380100367</v>
      </c>
      <c r="N399" s="71">
        <v>49.510161273645608</v>
      </c>
      <c r="O399" s="71">
        <v>31.865166770654064</v>
      </c>
      <c r="P399" s="71">
        <v>41.406028322065438</v>
      </c>
      <c r="Q399" s="71">
        <v>2.0294700562515775</v>
      </c>
      <c r="R399" s="71">
        <v>0</v>
      </c>
      <c r="S399" s="71">
        <v>3.6722878292000005</v>
      </c>
      <c r="T399" s="72"/>
      <c r="U399" s="71">
        <v>5554494</v>
      </c>
      <c r="V399" s="71">
        <v>967</v>
      </c>
      <c r="W399" s="71">
        <v>136</v>
      </c>
      <c r="X399" s="71">
        <v>8131</v>
      </c>
      <c r="Y399" s="71">
        <v>12406</v>
      </c>
      <c r="Z399" s="71">
        <v>18741</v>
      </c>
      <c r="AA399" s="71">
        <v>8522</v>
      </c>
      <c r="AB399" s="71">
        <v>28733</v>
      </c>
      <c r="AC399" s="71">
        <v>0</v>
      </c>
      <c r="AD399" s="71">
        <v>3.672287829200001</v>
      </c>
      <c r="AE399" s="72"/>
      <c r="AF399" s="71">
        <v>75536662.83199665</v>
      </c>
      <c r="AG399" s="71">
        <v>1778865.109436617</v>
      </c>
      <c r="AH399" s="71">
        <v>950741.49515757069</v>
      </c>
      <c r="AI399" s="71">
        <v>50541104.924160473</v>
      </c>
      <c r="AJ399" s="71">
        <v>60141058.456618108</v>
      </c>
      <c r="AK399" s="71">
        <v>0</v>
      </c>
      <c r="AL399" s="71">
        <v>0</v>
      </c>
      <c r="AM399" s="71">
        <v>3940796.3549728598</v>
      </c>
      <c r="AN399" s="71">
        <v>0</v>
      </c>
      <c r="AO399" s="71">
        <v>0</v>
      </c>
      <c r="AP399" s="71">
        <v>192889229.17234227</v>
      </c>
      <c r="AQ399" s="72"/>
      <c r="AR399" s="71">
        <v>664</v>
      </c>
      <c r="AS399" s="71">
        <v>359</v>
      </c>
      <c r="AT399" s="71">
        <v>0</v>
      </c>
      <c r="AU399" s="71">
        <v>0</v>
      </c>
      <c r="AV399" s="71">
        <v>0</v>
      </c>
      <c r="AW399" s="71">
        <v>0</v>
      </c>
      <c r="AX399" s="71"/>
      <c r="AY399" s="72"/>
      <c r="AZ399" s="71">
        <v>3060.3890000000001</v>
      </c>
      <c r="BA399" s="71">
        <v>48370.920000000013</v>
      </c>
      <c r="BB399" s="71">
        <v>0</v>
      </c>
      <c r="BC399" s="71">
        <v>0</v>
      </c>
      <c r="BD399" s="71">
        <v>0</v>
      </c>
      <c r="BE399" s="71">
        <v>0</v>
      </c>
      <c r="BF399" s="71"/>
      <c r="BG399" s="72"/>
      <c r="BH399" s="71">
        <v>0</v>
      </c>
      <c r="BI399" s="71">
        <v>0</v>
      </c>
      <c r="BJ399" s="71">
        <v>25.492999999999999</v>
      </c>
      <c r="BK399" s="71">
        <v>0</v>
      </c>
      <c r="BL399" s="71">
        <v>0</v>
      </c>
      <c r="BM399" s="71">
        <v>0</v>
      </c>
      <c r="BN399" s="72"/>
      <c r="BO399" s="71">
        <v>0</v>
      </c>
      <c r="BP399" s="71">
        <v>0</v>
      </c>
      <c r="BQ399" s="71">
        <v>3</v>
      </c>
      <c r="BR399" s="71">
        <v>0</v>
      </c>
      <c r="BS399" s="71">
        <v>0</v>
      </c>
      <c r="BT399" s="71">
        <v>0</v>
      </c>
      <c r="BU399"/>
      <c r="BV399" s="70">
        <v>25.492999999999999</v>
      </c>
      <c r="BW399" s="70">
        <v>0</v>
      </c>
      <c r="BX399" s="70">
        <v>0</v>
      </c>
      <c r="BY399" s="70">
        <v>0</v>
      </c>
      <c r="BZ399" s="70">
        <v>0</v>
      </c>
      <c r="CA399" s="70">
        <v>0</v>
      </c>
      <c r="CB399" s="70">
        <v>0</v>
      </c>
      <c r="CC399" s="70">
        <v>0</v>
      </c>
      <c r="CD399" s="70">
        <v>0</v>
      </c>
    </row>
    <row r="400" spans="1:82">
      <c r="A400" s="70" t="s">
        <v>2081</v>
      </c>
      <c r="B400" s="70">
        <v>116</v>
      </c>
      <c r="C400" s="70">
        <v>14</v>
      </c>
      <c r="D400" s="70">
        <v>7</v>
      </c>
      <c r="E400" s="70">
        <v>2017</v>
      </c>
      <c r="F400" s="70" t="s">
        <v>156</v>
      </c>
      <c r="G400" s="70" t="s">
        <v>2067</v>
      </c>
      <c r="H400" s="70" t="s">
        <v>2068</v>
      </c>
      <c r="I400" s="148"/>
      <c r="J400" s="71">
        <v>236.06922285001795</v>
      </c>
      <c r="K400" s="71">
        <v>2.6024850718658605</v>
      </c>
      <c r="L400" s="71">
        <v>5.6496252172055339</v>
      </c>
      <c r="M400" s="71">
        <v>40.028502153551663</v>
      </c>
      <c r="N400" s="71">
        <v>49.668471784975935</v>
      </c>
      <c r="O400" s="71">
        <v>31.23481507401986</v>
      </c>
      <c r="P400" s="71">
        <v>40.424372312029838</v>
      </c>
      <c r="Q400" s="71">
        <v>1.9324212086402901</v>
      </c>
      <c r="R400" s="71">
        <v>0</v>
      </c>
      <c r="S400" s="71">
        <v>4.5486873907199996</v>
      </c>
      <c r="T400" s="72"/>
      <c r="U400" s="71">
        <v>5591264</v>
      </c>
      <c r="V400" s="71">
        <v>967</v>
      </c>
      <c r="W400" s="71">
        <v>136</v>
      </c>
      <c r="X400" s="71">
        <v>8131</v>
      </c>
      <c r="Y400" s="71">
        <v>12423</v>
      </c>
      <c r="Z400" s="71">
        <v>18675</v>
      </c>
      <c r="AA400" s="71">
        <v>8373</v>
      </c>
      <c r="AB400" s="71">
        <v>28292</v>
      </c>
      <c r="AC400" s="71">
        <v>0</v>
      </c>
      <c r="AD400" s="71">
        <v>4.5486873907199996</v>
      </c>
      <c r="AE400" s="72"/>
      <c r="AF400" s="71">
        <v>73781850.623054877</v>
      </c>
      <c r="AG400" s="71">
        <v>1825263.9836190571</v>
      </c>
      <c r="AH400" s="71">
        <v>1200132.3435746231</v>
      </c>
      <c r="AI400" s="71">
        <v>49728406.245924138</v>
      </c>
      <c r="AJ400" s="71">
        <v>63701925.094329193</v>
      </c>
      <c r="AK400" s="71">
        <v>0</v>
      </c>
      <c r="AL400" s="71">
        <v>0</v>
      </c>
      <c r="AM400" s="71">
        <v>3886383.8305072398</v>
      </c>
      <c r="AN400" s="71">
        <v>0</v>
      </c>
      <c r="AO400" s="71">
        <v>0</v>
      </c>
      <c r="AP400" s="71">
        <v>194123962.12100914</v>
      </c>
      <c r="AQ400" s="72"/>
      <c r="AR400" s="71">
        <v>685</v>
      </c>
      <c r="AS400" s="71">
        <v>402</v>
      </c>
      <c r="AT400" s="71">
        <v>0</v>
      </c>
      <c r="AU400" s="71">
        <v>0</v>
      </c>
      <c r="AV400" s="71">
        <v>0</v>
      </c>
      <c r="AW400" s="71">
        <v>0</v>
      </c>
      <c r="AX400" s="71"/>
      <c r="AY400" s="72"/>
      <c r="AZ400" s="71">
        <v>3201.5360000000001</v>
      </c>
      <c r="BA400" s="71">
        <v>51560.12</v>
      </c>
      <c r="BB400" s="71">
        <v>0</v>
      </c>
      <c r="BC400" s="71">
        <v>0</v>
      </c>
      <c r="BD400" s="71">
        <v>0</v>
      </c>
      <c r="BE400" s="71">
        <v>0</v>
      </c>
      <c r="BF400" s="71"/>
      <c r="BG400" s="72"/>
      <c r="BH400" s="71">
        <v>0</v>
      </c>
      <c r="BI400" s="71">
        <v>0</v>
      </c>
      <c r="BJ400" s="71">
        <v>26.265000000000001</v>
      </c>
      <c r="BK400" s="71">
        <v>0</v>
      </c>
      <c r="BL400" s="71">
        <v>0</v>
      </c>
      <c r="BM400" s="71">
        <v>0</v>
      </c>
      <c r="BN400" s="72"/>
      <c r="BO400" s="71">
        <v>0</v>
      </c>
      <c r="BP400" s="71">
        <v>0</v>
      </c>
      <c r="BQ400" s="71">
        <v>3</v>
      </c>
      <c r="BR400" s="71">
        <v>0</v>
      </c>
      <c r="BS400" s="71">
        <v>0</v>
      </c>
      <c r="BT400" s="71">
        <v>0</v>
      </c>
      <c r="BU400"/>
      <c r="BV400" s="70">
        <v>26.265000000000001</v>
      </c>
      <c r="BW400" s="70">
        <v>0</v>
      </c>
      <c r="BX400" s="70">
        <v>0</v>
      </c>
      <c r="BY400" s="70">
        <v>0</v>
      </c>
      <c r="BZ400" s="70">
        <v>0</v>
      </c>
      <c r="CA400" s="70">
        <v>0</v>
      </c>
      <c r="CB400" s="70">
        <v>0</v>
      </c>
      <c r="CC400" s="70">
        <v>0</v>
      </c>
      <c r="CD400" s="70">
        <v>0</v>
      </c>
    </row>
    <row r="401" spans="1:82">
      <c r="A401" s="70" t="s">
        <v>2082</v>
      </c>
      <c r="B401" s="70">
        <v>117</v>
      </c>
      <c r="C401" s="70">
        <v>15</v>
      </c>
      <c r="D401" s="70">
        <v>7</v>
      </c>
      <c r="E401" s="70">
        <v>2018</v>
      </c>
      <c r="F401" s="70" t="s">
        <v>183</v>
      </c>
      <c r="G401" s="70" t="s">
        <v>2067</v>
      </c>
      <c r="H401" s="70" t="s">
        <v>2068</v>
      </c>
      <c r="I401" s="148"/>
      <c r="J401" s="71">
        <v>213.45069938181558</v>
      </c>
      <c r="K401" s="71">
        <v>2.4149161310741132</v>
      </c>
      <c r="L401" s="71">
        <v>5.1469171396234534</v>
      </c>
      <c r="M401" s="71">
        <v>37.220726798854969</v>
      </c>
      <c r="N401" s="71">
        <v>39.591230291433163</v>
      </c>
      <c r="O401" s="71">
        <v>30.432993890569943</v>
      </c>
      <c r="P401" s="71">
        <v>39.625248046054914</v>
      </c>
      <c r="Q401" s="71">
        <v>1.7630012613036199</v>
      </c>
      <c r="R401" s="71">
        <v>0</v>
      </c>
      <c r="S401" s="71">
        <v>2.4444765240000002</v>
      </c>
      <c r="T401" s="72"/>
      <c r="U401" s="71">
        <v>5808827</v>
      </c>
      <c r="V401" s="71">
        <v>967</v>
      </c>
      <c r="W401" s="71">
        <v>136</v>
      </c>
      <c r="X401" s="71">
        <v>8131</v>
      </c>
      <c r="Y401" s="71">
        <v>12355</v>
      </c>
      <c r="Z401" s="71">
        <v>18544</v>
      </c>
      <c r="AA401" s="71">
        <v>8290</v>
      </c>
      <c r="AB401" s="71">
        <v>27816</v>
      </c>
      <c r="AC401" s="71">
        <v>0</v>
      </c>
      <c r="AD401" s="71">
        <v>2.4444765240000002</v>
      </c>
      <c r="AE401" s="72"/>
      <c r="AF401" s="71">
        <v>70898167.332565755</v>
      </c>
      <c r="AG401" s="71">
        <v>1686508.063191371</v>
      </c>
      <c r="AH401" s="71">
        <v>1124453.72970297</v>
      </c>
      <c r="AI401" s="71">
        <v>48021560.542539127</v>
      </c>
      <c r="AJ401" s="71">
        <v>51996414.529070921</v>
      </c>
      <c r="AK401" s="71">
        <v>0</v>
      </c>
      <c r="AL401" s="71">
        <v>0</v>
      </c>
      <c r="AM401" s="71">
        <v>3828903.2955552251</v>
      </c>
      <c r="AN401" s="71">
        <v>0</v>
      </c>
      <c r="AO401" s="71">
        <v>0</v>
      </c>
      <c r="AP401" s="71">
        <v>177556007.49262536</v>
      </c>
      <c r="AQ401" s="72"/>
      <c r="AR401" s="71">
        <v>704</v>
      </c>
      <c r="AS401" s="71">
        <v>444</v>
      </c>
      <c r="AT401" s="71">
        <v>0</v>
      </c>
      <c r="AU401" s="71">
        <v>0</v>
      </c>
      <c r="AV401" s="71">
        <v>0</v>
      </c>
      <c r="AW401" s="71">
        <v>0</v>
      </c>
      <c r="AX401" s="71"/>
      <c r="AY401" s="72"/>
      <c r="AZ401" s="71">
        <v>3317.3120000000008</v>
      </c>
      <c r="BA401" s="71">
        <v>53381.120000000003</v>
      </c>
      <c r="BB401" s="71">
        <v>0</v>
      </c>
      <c r="BC401" s="71">
        <v>0</v>
      </c>
      <c r="BD401" s="71">
        <v>0</v>
      </c>
      <c r="BE401" s="71">
        <v>0</v>
      </c>
      <c r="BF401" s="71"/>
      <c r="BG401" s="72"/>
      <c r="BH401" s="71">
        <v>0</v>
      </c>
      <c r="BI401" s="71">
        <v>0</v>
      </c>
      <c r="BJ401" s="71">
        <v>27.146000000000001</v>
      </c>
      <c r="BK401" s="71">
        <v>0</v>
      </c>
      <c r="BL401" s="71">
        <v>0</v>
      </c>
      <c r="BM401" s="71">
        <v>0</v>
      </c>
      <c r="BN401" s="72"/>
      <c r="BO401" s="71">
        <v>0</v>
      </c>
      <c r="BP401" s="71">
        <v>0</v>
      </c>
      <c r="BQ401" s="71">
        <v>3</v>
      </c>
      <c r="BR401" s="71">
        <v>0</v>
      </c>
      <c r="BS401" s="71">
        <v>0</v>
      </c>
      <c r="BT401" s="71">
        <v>0</v>
      </c>
      <c r="BU401"/>
      <c r="BV401" s="70">
        <v>27.146000000000001</v>
      </c>
      <c r="BW401" s="70">
        <v>0</v>
      </c>
      <c r="BX401" s="70">
        <v>0</v>
      </c>
      <c r="BY401" s="70">
        <v>0</v>
      </c>
      <c r="BZ401" s="70">
        <v>0</v>
      </c>
      <c r="CA401" s="70">
        <v>0</v>
      </c>
      <c r="CB401" s="70">
        <v>0</v>
      </c>
      <c r="CC401" s="70">
        <v>0</v>
      </c>
      <c r="CD401" s="70">
        <v>0</v>
      </c>
    </row>
    <row r="402" spans="1:82">
      <c r="A402" s="70" t="s">
        <v>2083</v>
      </c>
      <c r="B402" s="70">
        <v>118</v>
      </c>
      <c r="C402" s="70">
        <v>16</v>
      </c>
      <c r="D402" s="70">
        <v>7</v>
      </c>
      <c r="E402" s="70">
        <v>2019</v>
      </c>
      <c r="F402" s="70" t="s">
        <v>158</v>
      </c>
      <c r="G402" s="70" t="s">
        <v>2067</v>
      </c>
      <c r="H402" s="70" t="s">
        <v>2068</v>
      </c>
      <c r="I402" s="148"/>
      <c r="J402" s="71">
        <v>212.86783145053082</v>
      </c>
      <c r="K402" s="71">
        <v>2.1512475123917749</v>
      </c>
      <c r="L402" s="71">
        <v>5.133915571009509</v>
      </c>
      <c r="M402" s="71">
        <v>33.802379784465963</v>
      </c>
      <c r="N402" s="71">
        <v>34.633643664991297</v>
      </c>
      <c r="O402" s="71">
        <v>29.480869579135472</v>
      </c>
      <c r="P402" s="71">
        <v>39.105374032700361</v>
      </c>
      <c r="Q402" s="71">
        <v>1.68832989650359</v>
      </c>
      <c r="R402" s="71">
        <v>0</v>
      </c>
      <c r="S402" s="71">
        <v>2.8369458057600005</v>
      </c>
      <c r="T402" s="72"/>
      <c r="U402" s="71">
        <v>5657005</v>
      </c>
      <c r="V402" s="71">
        <v>967</v>
      </c>
      <c r="W402" s="71">
        <v>136</v>
      </c>
      <c r="X402" s="71">
        <v>8131</v>
      </c>
      <c r="Y402" s="71">
        <v>12412</v>
      </c>
      <c r="Z402" s="71">
        <v>18457</v>
      </c>
      <c r="AA402" s="71">
        <v>8120</v>
      </c>
      <c r="AB402" s="71">
        <v>27359</v>
      </c>
      <c r="AC402" s="71">
        <v>0</v>
      </c>
      <c r="AD402" s="71">
        <v>2.836945805760001</v>
      </c>
      <c r="AE402" s="72"/>
      <c r="AF402" s="71">
        <v>72896871.600748733</v>
      </c>
      <c r="AG402" s="71">
        <v>1663048.9559153081</v>
      </c>
      <c r="AH402" s="71">
        <v>1208507.7663845019</v>
      </c>
      <c r="AI402" s="71">
        <v>47522176.32640633</v>
      </c>
      <c r="AJ402" s="71">
        <v>50378754.188376039</v>
      </c>
      <c r="AK402" s="71">
        <v>0</v>
      </c>
      <c r="AL402" s="71">
        <v>0</v>
      </c>
      <c r="AM402" s="71">
        <v>3726089.8415582692</v>
      </c>
      <c r="AN402" s="71">
        <v>0</v>
      </c>
      <c r="AO402" s="71">
        <v>0</v>
      </c>
      <c r="AP402" s="71">
        <v>177395448.67938918</v>
      </c>
      <c r="AQ402" s="72"/>
      <c r="AR402" s="71">
        <v>733</v>
      </c>
      <c r="AS402" s="71">
        <v>485</v>
      </c>
      <c r="AT402" s="71">
        <v>0</v>
      </c>
      <c r="AU402" s="71">
        <v>0</v>
      </c>
      <c r="AV402" s="71">
        <v>0</v>
      </c>
      <c r="AW402" s="71">
        <v>0</v>
      </c>
      <c r="AX402" s="71"/>
      <c r="AY402" s="72"/>
      <c r="AZ402" s="71">
        <v>3480.9070000000011</v>
      </c>
      <c r="BA402" s="71">
        <v>205394.82</v>
      </c>
      <c r="BB402" s="71">
        <v>0</v>
      </c>
      <c r="BC402" s="71">
        <v>0</v>
      </c>
      <c r="BD402" s="71">
        <v>0</v>
      </c>
      <c r="BE402" s="71">
        <v>0</v>
      </c>
      <c r="BF402" s="71"/>
      <c r="BG402" s="72"/>
      <c r="BH402" s="71">
        <v>0</v>
      </c>
      <c r="BI402" s="71">
        <v>0</v>
      </c>
      <c r="BJ402" s="71">
        <v>20.693999999999999</v>
      </c>
      <c r="BK402" s="71">
        <v>0</v>
      </c>
      <c r="BL402" s="71">
        <v>0</v>
      </c>
      <c r="BM402" s="71">
        <v>0</v>
      </c>
      <c r="BN402" s="72"/>
      <c r="BO402" s="71">
        <v>0</v>
      </c>
      <c r="BP402" s="71">
        <v>0</v>
      </c>
      <c r="BQ402" s="71">
        <v>3</v>
      </c>
      <c r="BR402" s="71">
        <v>0</v>
      </c>
      <c r="BS402" s="71">
        <v>0</v>
      </c>
      <c r="BT402" s="71">
        <v>0</v>
      </c>
      <c r="BU402"/>
      <c r="BV402" s="70">
        <v>20.693999999999999</v>
      </c>
      <c r="BW402" s="70">
        <v>0</v>
      </c>
      <c r="BX402" s="70">
        <v>0</v>
      </c>
      <c r="BY402" s="70">
        <v>0</v>
      </c>
      <c r="BZ402" s="70">
        <v>0</v>
      </c>
      <c r="CA402" s="70">
        <v>0</v>
      </c>
      <c r="CB402" s="70">
        <v>0</v>
      </c>
      <c r="CC402" s="70">
        <v>0</v>
      </c>
      <c r="CD402" s="70">
        <v>0</v>
      </c>
    </row>
    <row r="403" spans="1:82">
      <c r="A403" s="70" t="s">
        <v>2084</v>
      </c>
      <c r="B403" s="70">
        <v>119</v>
      </c>
      <c r="C403" s="70">
        <v>17</v>
      </c>
      <c r="D403" s="70">
        <v>7</v>
      </c>
      <c r="E403" s="70">
        <v>2020</v>
      </c>
      <c r="F403" s="70" t="s">
        <v>159</v>
      </c>
      <c r="G403" s="70" t="s">
        <v>2067</v>
      </c>
      <c r="H403" s="70" t="s">
        <v>2068</v>
      </c>
      <c r="I403" s="148"/>
      <c r="J403" s="71">
        <v>199.6248031934816</v>
      </c>
      <c r="K403" s="71">
        <v>2.1351330810351707</v>
      </c>
      <c r="L403" s="71">
        <v>7.6319501630263415</v>
      </c>
      <c r="M403" s="71">
        <v>27.587585839505692</v>
      </c>
      <c r="N403" s="71">
        <v>38.411496866843763</v>
      </c>
      <c r="O403" s="71">
        <v>25.696463323855447</v>
      </c>
      <c r="P403" s="71">
        <v>36.551250774013255</v>
      </c>
      <c r="Q403" s="71">
        <v>1.5874585167925099</v>
      </c>
      <c r="R403" s="71">
        <v>0</v>
      </c>
      <c r="S403" s="71">
        <v>3.41706651312</v>
      </c>
      <c r="T403" s="72"/>
      <c r="U403" s="71">
        <v>5547516</v>
      </c>
      <c r="V403" s="71">
        <v>926</v>
      </c>
      <c r="W403" s="71">
        <v>239</v>
      </c>
      <c r="X403" s="71">
        <v>7418</v>
      </c>
      <c r="Y403" s="71">
        <v>12399</v>
      </c>
      <c r="Z403" s="71">
        <v>18362</v>
      </c>
      <c r="AA403" s="71">
        <v>8067</v>
      </c>
      <c r="AB403" s="71">
        <v>26924</v>
      </c>
      <c r="AC403" s="71">
        <v>0</v>
      </c>
      <c r="AD403" s="71">
        <v>3.41706651312</v>
      </c>
      <c r="AE403" s="72"/>
      <c r="AF403" s="71">
        <v>73347664.039520532</v>
      </c>
      <c r="AG403" s="71">
        <v>1568146.8740684229</v>
      </c>
      <c r="AH403" s="71">
        <v>1946227.9126550711</v>
      </c>
      <c r="AI403" s="71">
        <v>39980956.945930295</v>
      </c>
      <c r="AJ403" s="71">
        <v>58528993.491289221</v>
      </c>
      <c r="AK403" s="71"/>
      <c r="AL403" s="71"/>
      <c r="AM403" s="71">
        <v>3513881.1318790074</v>
      </c>
      <c r="AN403" s="71"/>
      <c r="AO403" s="71"/>
      <c r="AP403" s="71">
        <v>178885870.39534256</v>
      </c>
      <c r="AQ403" s="72"/>
      <c r="AR403" s="71">
        <v>755</v>
      </c>
      <c r="AS403" s="71">
        <v>511</v>
      </c>
      <c r="AT403" s="71">
        <v>0</v>
      </c>
      <c r="AU403" s="71">
        <v>1</v>
      </c>
      <c r="AV403" s="71">
        <v>0</v>
      </c>
      <c r="AW403" s="71">
        <v>0</v>
      </c>
      <c r="AX403" s="71"/>
      <c r="AY403" s="72"/>
      <c r="AZ403" s="71">
        <v>3598.3610000000022</v>
      </c>
      <c r="BA403" s="71">
        <v>231673.42</v>
      </c>
      <c r="BB403" s="71">
        <v>0</v>
      </c>
      <c r="BC403" s="71">
        <v>190</v>
      </c>
      <c r="BD403" s="71">
        <v>0</v>
      </c>
      <c r="BE403" s="71">
        <v>0</v>
      </c>
      <c r="BF403" s="71"/>
      <c r="BG403" s="72"/>
      <c r="BH403" s="71">
        <v>0</v>
      </c>
      <c r="BI403" s="71">
        <v>0</v>
      </c>
      <c r="BJ403" s="71">
        <v>18.678999999999998</v>
      </c>
      <c r="BK403" s="71">
        <v>0</v>
      </c>
      <c r="BL403" s="71">
        <v>0</v>
      </c>
      <c r="BM403" s="71">
        <v>0</v>
      </c>
      <c r="BN403" s="72"/>
      <c r="BO403" s="71">
        <v>0</v>
      </c>
      <c r="BP403" s="71">
        <v>0</v>
      </c>
      <c r="BQ403" s="71">
        <v>3</v>
      </c>
      <c r="BR403" s="71">
        <v>0</v>
      </c>
      <c r="BS403" s="71">
        <v>0</v>
      </c>
      <c r="BT403" s="71">
        <v>0</v>
      </c>
      <c r="BU403"/>
      <c r="BV403" s="70">
        <v>18.678999999999998</v>
      </c>
      <c r="BW403" s="70">
        <v>0</v>
      </c>
      <c r="BX403" s="70">
        <v>0</v>
      </c>
      <c r="BY403" s="70">
        <v>0</v>
      </c>
      <c r="BZ403" s="70">
        <v>0</v>
      </c>
      <c r="CA403" s="70">
        <v>0</v>
      </c>
      <c r="CB403" s="70">
        <v>0</v>
      </c>
      <c r="CC403" s="70">
        <v>0</v>
      </c>
      <c r="CD403" s="70">
        <v>0</v>
      </c>
    </row>
    <row r="404" spans="1:82">
      <c r="A404" s="70" t="s">
        <v>2085</v>
      </c>
      <c r="B404" s="70">
        <v>119</v>
      </c>
      <c r="C404" s="70">
        <v>18</v>
      </c>
      <c r="D404" s="70">
        <v>7</v>
      </c>
      <c r="E404" s="70">
        <v>2021</v>
      </c>
      <c r="F404" s="70" t="s">
        <v>160</v>
      </c>
      <c r="G404" s="70" t="s">
        <v>2067</v>
      </c>
      <c r="H404" s="70" t="s">
        <v>2068</v>
      </c>
      <c r="I404" s="148"/>
      <c r="J404" s="71">
        <v>180.99959667577025</v>
      </c>
      <c r="K404" s="71">
        <v>2.3546878588609736</v>
      </c>
      <c r="L404" s="71">
        <v>6.7803528581091133</v>
      </c>
      <c r="M404" s="71">
        <v>31.332820653931634</v>
      </c>
      <c r="N404" s="71">
        <v>39.099467018563431</v>
      </c>
      <c r="O404" s="71">
        <v>24.786557163595354</v>
      </c>
      <c r="P404" s="71">
        <v>37.507435125940781</v>
      </c>
      <c r="Q404" s="71">
        <v>1.5490683463613699</v>
      </c>
      <c r="R404" s="71">
        <v>0</v>
      </c>
      <c r="S404" s="71">
        <v>2.9491566412000001</v>
      </c>
      <c r="T404" s="72"/>
      <c r="U404" s="71">
        <v>5511867</v>
      </c>
      <c r="V404" s="71">
        <v>926</v>
      </c>
      <c r="W404" s="71">
        <v>239</v>
      </c>
      <c r="X404" s="71">
        <v>7418</v>
      </c>
      <c r="Y404" s="71">
        <v>12332</v>
      </c>
      <c r="Z404" s="71">
        <v>18237</v>
      </c>
      <c r="AA404" s="71">
        <v>8072</v>
      </c>
      <c r="AB404" s="71">
        <v>26531</v>
      </c>
      <c r="AC404" s="71">
        <v>0</v>
      </c>
      <c r="AD404" s="71">
        <v>2.9491566412000001</v>
      </c>
      <c r="AE404" s="72"/>
      <c r="AF404" s="71">
        <v>64129868.51804895</v>
      </c>
      <c r="AG404" s="71">
        <v>1676535.2309672311</v>
      </c>
      <c r="AH404" s="71">
        <v>1710802.8964981972</v>
      </c>
      <c r="AI404" s="71">
        <v>46093844.166251943</v>
      </c>
      <c r="AJ404" s="71">
        <v>58518738.565244623</v>
      </c>
      <c r="AK404" s="71">
        <v>0</v>
      </c>
      <c r="AL404" s="71">
        <v>0</v>
      </c>
      <c r="AM404" s="71">
        <v>3482562.207428819</v>
      </c>
      <c r="AN404" s="71">
        <v>0</v>
      </c>
      <c r="AO404" s="71">
        <v>0</v>
      </c>
      <c r="AP404" s="71">
        <v>175612351.58443975</v>
      </c>
      <c r="AQ404" s="72"/>
      <c r="AR404" s="71">
        <v>782</v>
      </c>
      <c r="AS404" s="71">
        <v>545</v>
      </c>
      <c r="AT404" s="71">
        <v>0</v>
      </c>
      <c r="AU404" s="71">
        <v>1</v>
      </c>
      <c r="AV404" s="71">
        <v>0</v>
      </c>
      <c r="AW404" s="71">
        <v>0</v>
      </c>
      <c r="AX404" s="71"/>
      <c r="AY404" s="72"/>
      <c r="AZ404" s="71">
        <v>3778.6310000000021</v>
      </c>
      <c r="BA404" s="71">
        <v>263002.82000000012</v>
      </c>
      <c r="BB404" s="71">
        <v>0</v>
      </c>
      <c r="BC404" s="71">
        <v>190</v>
      </c>
      <c r="BD404" s="71">
        <v>0</v>
      </c>
      <c r="BE404" s="71">
        <v>0</v>
      </c>
      <c r="BF404" s="71"/>
      <c r="BG404" s="72"/>
      <c r="BH404" s="71">
        <v>0</v>
      </c>
      <c r="BI404" s="71">
        <v>0</v>
      </c>
      <c r="BJ404" s="71">
        <v>18.323</v>
      </c>
      <c r="BK404" s="71">
        <v>0</v>
      </c>
      <c r="BL404" s="71">
        <v>0</v>
      </c>
      <c r="BM404" s="71">
        <v>0</v>
      </c>
      <c r="BN404" s="72"/>
      <c r="BO404" s="71">
        <v>0</v>
      </c>
      <c r="BP404" s="71">
        <v>0</v>
      </c>
      <c r="BQ404" s="71">
        <v>3</v>
      </c>
      <c r="BR404" s="71">
        <v>0</v>
      </c>
      <c r="BS404" s="71">
        <v>0</v>
      </c>
      <c r="BT404" s="71">
        <v>0</v>
      </c>
      <c r="BU404"/>
      <c r="BV404" s="70">
        <v>18.323</v>
      </c>
      <c r="BW404" s="70">
        <v>0</v>
      </c>
      <c r="BX404" s="70">
        <v>0</v>
      </c>
      <c r="BY404" s="70">
        <v>0</v>
      </c>
      <c r="BZ404" s="70">
        <v>0</v>
      </c>
      <c r="CA404" s="70">
        <v>0</v>
      </c>
      <c r="CB404" s="70">
        <v>0</v>
      </c>
      <c r="CC404" s="70">
        <v>0</v>
      </c>
      <c r="CD404" s="70">
        <v>0</v>
      </c>
    </row>
    <row r="405" spans="1:82">
      <c r="A405" s="70" t="s">
        <v>2086</v>
      </c>
      <c r="B405" s="70">
        <v>119</v>
      </c>
      <c r="C405" s="70">
        <v>19</v>
      </c>
      <c r="D405" s="70">
        <v>7</v>
      </c>
      <c r="E405" s="70">
        <v>2022</v>
      </c>
      <c r="F405" s="70" t="s">
        <v>161</v>
      </c>
      <c r="G405" s="70" t="s">
        <v>2067</v>
      </c>
      <c r="H405" s="70" t="s">
        <v>2068</v>
      </c>
      <c r="I405" s="148"/>
      <c r="J405" s="71">
        <v>184.69414594931882</v>
      </c>
      <c r="K405" s="71">
        <v>2.1667504383702023</v>
      </c>
      <c r="L405" s="71">
        <v>5.0529507852892568</v>
      </c>
      <c r="M405" s="71">
        <v>29.836724310552238</v>
      </c>
      <c r="N405" s="71">
        <v>39.267299377603983</v>
      </c>
      <c r="O405" s="71">
        <v>25.84925617261176</v>
      </c>
      <c r="P405" s="71">
        <v>36.820666902138107</v>
      </c>
      <c r="Q405" s="71">
        <v>1.5326763496719389</v>
      </c>
      <c r="R405" s="71">
        <v>0</v>
      </c>
      <c r="S405" s="71">
        <v>2.908815984239999</v>
      </c>
      <c r="T405" s="72"/>
      <c r="U405" s="71">
        <v>6081670</v>
      </c>
      <c r="V405" s="71">
        <v>926</v>
      </c>
      <c r="W405" s="71">
        <v>239</v>
      </c>
      <c r="X405" s="71">
        <v>7418</v>
      </c>
      <c r="Y405" s="71">
        <v>12316</v>
      </c>
      <c r="Z405" s="71">
        <v>18070</v>
      </c>
      <c r="AA405" s="71">
        <v>8045</v>
      </c>
      <c r="AB405" s="71">
        <v>26035</v>
      </c>
      <c r="AC405" s="71">
        <v>0</v>
      </c>
      <c r="AD405" s="71">
        <v>2.908815984239999</v>
      </c>
      <c r="AE405" s="72"/>
      <c r="AF405" s="71">
        <v>59574237.483303197</v>
      </c>
      <c r="AG405" s="71">
        <v>1681280.760868811</v>
      </c>
      <c r="AH405" s="71">
        <v>1412206.7479979966</v>
      </c>
      <c r="AI405" s="71">
        <v>42030430.442039549</v>
      </c>
      <c r="AJ405" s="71">
        <v>59814733.120346554</v>
      </c>
      <c r="AK405" s="71">
        <v>0</v>
      </c>
      <c r="AL405" s="71">
        <v>0</v>
      </c>
      <c r="AM405" s="71">
        <v>3361829.1098892535</v>
      </c>
      <c r="AN405" s="71">
        <v>0</v>
      </c>
      <c r="AO405" s="71">
        <v>0</v>
      </c>
      <c r="AP405" s="71">
        <v>167874717.66444534</v>
      </c>
      <c r="AQ405" s="72"/>
      <c r="AR405" s="71">
        <v>811</v>
      </c>
      <c r="AS405" s="71">
        <v>552</v>
      </c>
      <c r="AT405" s="71">
        <v>0</v>
      </c>
      <c r="AU405" s="71">
        <v>2</v>
      </c>
      <c r="AV405" s="71">
        <v>0</v>
      </c>
      <c r="AW405" s="71">
        <v>0</v>
      </c>
      <c r="AX405" s="71"/>
      <c r="AY405" s="72"/>
      <c r="AZ405" s="71">
        <v>3974.631000000003</v>
      </c>
      <c r="BA405" s="71">
        <v>264122.32000000007</v>
      </c>
      <c r="BB405" s="71">
        <v>0</v>
      </c>
      <c r="BC405" s="71">
        <v>370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2087</v>
      </c>
      <c r="B406" s="70">
        <v>119</v>
      </c>
      <c r="C406" s="70">
        <v>20</v>
      </c>
      <c r="D406" s="70">
        <v>7</v>
      </c>
      <c r="E406" s="70">
        <v>2023</v>
      </c>
      <c r="F406" s="70" t="s">
        <v>1539</v>
      </c>
      <c r="G406" s="1064" t="s">
        <v>2067</v>
      </c>
      <c r="H406" s="70" t="s">
        <v>2068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841</v>
      </c>
      <c r="AS406" s="71">
        <v>554</v>
      </c>
      <c r="AT406" s="71">
        <v>0</v>
      </c>
      <c r="AU406" s="71">
        <v>2</v>
      </c>
      <c r="AV406" s="71">
        <v>0</v>
      </c>
      <c r="AW406" s="71">
        <v>0</v>
      </c>
      <c r="AX406" s="71"/>
      <c r="AY406" s="72"/>
      <c r="AZ406" s="71">
        <v>4189.0210000000043</v>
      </c>
      <c r="BA406" s="71">
        <v>264204.52000000008</v>
      </c>
      <c r="BB406" s="71">
        <v>0</v>
      </c>
      <c r="BC406" s="71">
        <v>370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2088</v>
      </c>
      <c r="B407" s="70">
        <v>119</v>
      </c>
      <c r="C407" s="70">
        <v>21</v>
      </c>
      <c r="D407" s="70">
        <v>7</v>
      </c>
      <c r="E407" s="70">
        <v>2024</v>
      </c>
      <c r="F407" s="70" t="s">
        <v>1554</v>
      </c>
      <c r="G407" s="1064" t="s">
        <v>2067</v>
      </c>
      <c r="H407" s="70" t="s">
        <v>2068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2089</v>
      </c>
      <c r="B408" s="70">
        <v>86</v>
      </c>
      <c r="C408" s="70">
        <v>1</v>
      </c>
      <c r="D408" s="70">
        <v>6</v>
      </c>
      <c r="E408" s="70">
        <v>1990</v>
      </c>
      <c r="F408" s="70" t="s">
        <v>787</v>
      </c>
      <c r="G408" s="70" t="s">
        <v>2090</v>
      </c>
      <c r="H408" s="70" t="s">
        <v>2091</v>
      </c>
      <c r="I408" s="148"/>
      <c r="J408" s="71">
        <v>39.071536113295181</v>
      </c>
      <c r="K408" s="71">
        <v>9.2516667599526912</v>
      </c>
      <c r="L408" s="71">
        <v>38.239458795142887</v>
      </c>
      <c r="M408" s="71">
        <v>20.58236897868321</v>
      </c>
      <c r="N408" s="71">
        <v>28.723443417351099</v>
      </c>
      <c r="O408" s="71">
        <v>21.932272136323299</v>
      </c>
      <c r="P408" s="71">
        <v>39.149776339553618</v>
      </c>
      <c r="Q408" s="71">
        <v>2.3163705100939702</v>
      </c>
      <c r="R408" s="71">
        <v>70.060796176568445</v>
      </c>
      <c r="S408" s="71">
        <v>2.7070407740062281</v>
      </c>
      <c r="T408" s="72"/>
      <c r="U408" s="71">
        <v>5343931</v>
      </c>
      <c r="V408" s="71">
        <v>2103</v>
      </c>
      <c r="W408" s="71">
        <v>351</v>
      </c>
      <c r="X408" s="71">
        <v>8265</v>
      </c>
      <c r="Y408" s="71">
        <v>11924</v>
      </c>
      <c r="Z408" s="71">
        <v>9021</v>
      </c>
      <c r="AA408" s="71">
        <v>9506</v>
      </c>
      <c r="AB408" s="71">
        <v>37610</v>
      </c>
      <c r="AC408" s="71">
        <v>12134656</v>
      </c>
      <c r="AD408" s="71">
        <v>2.7070407740062281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2092</v>
      </c>
      <c r="B409" s="70">
        <v>87</v>
      </c>
      <c r="C409" s="70">
        <v>2</v>
      </c>
      <c r="D409" s="70">
        <v>6</v>
      </c>
      <c r="E409" s="70">
        <v>2005</v>
      </c>
      <c r="F409" s="70" t="s">
        <v>789</v>
      </c>
      <c r="G409" s="70" t="s">
        <v>2090</v>
      </c>
      <c r="H409" s="70" t="s">
        <v>2091</v>
      </c>
      <c r="I409" s="148"/>
      <c r="J409" s="71">
        <v>56.102244583452887</v>
      </c>
      <c r="K409" s="71">
        <v>3.699866376079004</v>
      </c>
      <c r="L409" s="71">
        <v>36.907544633924601</v>
      </c>
      <c r="M409" s="71">
        <v>30.23151101630836</v>
      </c>
      <c r="N409" s="71">
        <v>34.289936816647128</v>
      </c>
      <c r="O409" s="71">
        <v>31.811092105146489</v>
      </c>
      <c r="P409" s="71">
        <v>42.627980557606087</v>
      </c>
      <c r="Q409" s="71">
        <v>2.0080944929161499</v>
      </c>
      <c r="R409" s="71">
        <v>20.527221002475081</v>
      </c>
      <c r="S409" s="71">
        <v>1.39429774943</v>
      </c>
      <c r="T409" s="72"/>
      <c r="U409" s="71">
        <v>8363345</v>
      </c>
      <c r="V409" s="71">
        <v>1616</v>
      </c>
      <c r="W409" s="71">
        <v>308</v>
      </c>
      <c r="X409" s="71">
        <v>6609</v>
      </c>
      <c r="Y409" s="71">
        <v>12597</v>
      </c>
      <c r="Z409" s="71">
        <v>15141</v>
      </c>
      <c r="AA409" s="71">
        <v>8477</v>
      </c>
      <c r="AB409" s="71">
        <v>34085</v>
      </c>
      <c r="AC409" s="71">
        <v>3629814</v>
      </c>
      <c r="AD409" s="71">
        <v>1.39429774943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2093</v>
      </c>
      <c r="B410" s="70">
        <v>88</v>
      </c>
      <c r="C410" s="70">
        <v>3</v>
      </c>
      <c r="D410" s="70">
        <v>6</v>
      </c>
      <c r="E410" s="70">
        <v>2006</v>
      </c>
      <c r="F410" s="70" t="s">
        <v>790</v>
      </c>
      <c r="G410" s="70" t="s">
        <v>2090</v>
      </c>
      <c r="H410" s="70" t="s">
        <v>2091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2094</v>
      </c>
      <c r="B411" s="70">
        <v>89</v>
      </c>
      <c r="C411" s="70">
        <v>4</v>
      </c>
      <c r="D411" s="70">
        <v>6</v>
      </c>
      <c r="E411" s="70">
        <v>2007</v>
      </c>
      <c r="F411" s="70" t="s">
        <v>791</v>
      </c>
      <c r="G411" s="70" t="s">
        <v>2090</v>
      </c>
      <c r="H411" s="70" t="s">
        <v>2091</v>
      </c>
      <c r="I411" s="148"/>
      <c r="J411" s="71">
        <v>56.274008339836058</v>
      </c>
      <c r="K411" s="71">
        <v>3.5238805802952342</v>
      </c>
      <c r="L411" s="71">
        <v>35.08702489864443</v>
      </c>
      <c r="M411" s="71">
        <v>28.35624791935971</v>
      </c>
      <c r="N411" s="71">
        <v>34.951118696533037</v>
      </c>
      <c r="O411" s="71">
        <v>31.069666390148729</v>
      </c>
      <c r="P411" s="71">
        <v>41.194146877598257</v>
      </c>
      <c r="Q411" s="71">
        <v>2.04792996683272</v>
      </c>
      <c r="R411" s="71">
        <v>25.72603792907465</v>
      </c>
      <c r="S411" s="71">
        <v>2.0527771799900001</v>
      </c>
      <c r="T411" s="72"/>
      <c r="U411" s="71">
        <v>11292942</v>
      </c>
      <c r="V411" s="71">
        <v>1440</v>
      </c>
      <c r="W411" s="71">
        <v>314</v>
      </c>
      <c r="X411" s="71">
        <v>7518</v>
      </c>
      <c r="Y411" s="71">
        <v>12575</v>
      </c>
      <c r="Z411" s="71">
        <v>15373</v>
      </c>
      <c r="AA411" s="71">
        <v>8067</v>
      </c>
      <c r="AB411" s="71">
        <v>32923</v>
      </c>
      <c r="AC411" s="71">
        <v>4679643</v>
      </c>
      <c r="AD411" s="71">
        <v>2.0527771799900001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2095</v>
      </c>
      <c r="B412" s="70">
        <v>90</v>
      </c>
      <c r="C412" s="70">
        <v>5</v>
      </c>
      <c r="D412" s="70">
        <v>6</v>
      </c>
      <c r="E412" s="70">
        <v>2008</v>
      </c>
      <c r="F412" s="70" t="s">
        <v>792</v>
      </c>
      <c r="G412" s="70" t="s">
        <v>2090</v>
      </c>
      <c r="H412" s="70" t="s">
        <v>2091</v>
      </c>
      <c r="I412" s="148"/>
      <c r="J412" s="71">
        <v>58.644784504951517</v>
      </c>
      <c r="K412" s="71">
        <v>2.5904021911850839</v>
      </c>
      <c r="L412" s="71">
        <v>29.074345671812509</v>
      </c>
      <c r="M412" s="71">
        <v>30.161569768432891</v>
      </c>
      <c r="N412" s="71">
        <v>34.201517646952631</v>
      </c>
      <c r="O412" s="71">
        <v>30.19578426738579</v>
      </c>
      <c r="P412" s="71">
        <v>39.974043236518419</v>
      </c>
      <c r="Q412" s="71">
        <v>1.9783786989699099</v>
      </c>
      <c r="R412" s="71">
        <v>24.541475211909901</v>
      </c>
      <c r="S412" s="71">
        <v>2.2514531338969999</v>
      </c>
      <c r="T412" s="72"/>
      <c r="U412" s="71">
        <v>12537341</v>
      </c>
      <c r="V412" s="71">
        <v>1440</v>
      </c>
      <c r="W412" s="71">
        <v>314</v>
      </c>
      <c r="X412" s="71">
        <v>7518</v>
      </c>
      <c r="Y412" s="71">
        <v>12559</v>
      </c>
      <c r="Z412" s="71">
        <v>15465</v>
      </c>
      <c r="AA412" s="71">
        <v>7837</v>
      </c>
      <c r="AB412" s="71">
        <v>32328</v>
      </c>
      <c r="AC412" s="71">
        <v>4635547</v>
      </c>
      <c r="AD412" s="71">
        <v>2.2514531338969999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2096</v>
      </c>
      <c r="B413" s="70">
        <v>91</v>
      </c>
      <c r="C413" s="70">
        <v>6</v>
      </c>
      <c r="D413" s="70">
        <v>6</v>
      </c>
      <c r="E413" s="70">
        <v>2009</v>
      </c>
      <c r="F413" s="70" t="s">
        <v>176</v>
      </c>
      <c r="G413" s="70" t="s">
        <v>2090</v>
      </c>
      <c r="H413" s="70" t="s">
        <v>2091</v>
      </c>
      <c r="I413" s="148"/>
      <c r="J413" s="71">
        <v>69.926717825984852</v>
      </c>
      <c r="K413" s="71">
        <v>2.1219945149254862</v>
      </c>
      <c r="L413" s="71">
        <v>27.392880142766831</v>
      </c>
      <c r="M413" s="71">
        <v>30.937392149536649</v>
      </c>
      <c r="N413" s="71">
        <v>31.05795226975324</v>
      </c>
      <c r="O413" s="71">
        <v>31.052901209121181</v>
      </c>
      <c r="P413" s="71">
        <v>38.550256919342452</v>
      </c>
      <c r="Q413" s="71">
        <v>1.85904446063344</v>
      </c>
      <c r="R413" s="71">
        <v>24.444897873174551</v>
      </c>
      <c r="S413" s="71">
        <v>2.5019157093574989</v>
      </c>
      <c r="T413" s="72"/>
      <c r="U413" s="71">
        <v>12922624</v>
      </c>
      <c r="V413" s="71">
        <v>1122</v>
      </c>
      <c r="W413" s="71">
        <v>320</v>
      </c>
      <c r="X413" s="71">
        <v>8067</v>
      </c>
      <c r="Y413" s="71">
        <v>12536</v>
      </c>
      <c r="Z413" s="71">
        <v>15698</v>
      </c>
      <c r="AA413" s="71">
        <v>7759</v>
      </c>
      <c r="AB413" s="71">
        <v>31889</v>
      </c>
      <c r="AC413" s="71">
        <v>4504551</v>
      </c>
      <c r="AD413" s="71">
        <v>2.5019157093574989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189.99700000000001</v>
      </c>
      <c r="BK413" s="71">
        <v>283.40800000000002</v>
      </c>
      <c r="BL413" s="71">
        <v>0</v>
      </c>
      <c r="BM413" s="71">
        <v>0</v>
      </c>
      <c r="BN413" s="72"/>
      <c r="BO413" s="71">
        <v>0</v>
      </c>
      <c r="BP413" s="71">
        <v>0</v>
      </c>
      <c r="BQ413" s="71">
        <v>2</v>
      </c>
      <c r="BR413" s="71">
        <v>1</v>
      </c>
      <c r="BS413" s="71">
        <v>0</v>
      </c>
      <c r="BT413" s="71">
        <v>0</v>
      </c>
      <c r="BU413"/>
      <c r="BV413" s="70">
        <v>465.27600000000001</v>
      </c>
      <c r="BW413" s="70">
        <v>0</v>
      </c>
      <c r="BX413" s="70">
        <v>0</v>
      </c>
      <c r="BY413" s="70">
        <v>0</v>
      </c>
      <c r="BZ413" s="70">
        <v>8.1289999999999996</v>
      </c>
      <c r="CA413" s="70">
        <v>0</v>
      </c>
      <c r="CB413" s="70">
        <v>0</v>
      </c>
      <c r="CC413" s="70">
        <v>0</v>
      </c>
      <c r="CD413" s="70">
        <v>0</v>
      </c>
    </row>
    <row r="414" spans="1:82">
      <c r="A414" s="70" t="s">
        <v>2097</v>
      </c>
      <c r="B414" s="70">
        <v>92</v>
      </c>
      <c r="C414" s="70">
        <v>7</v>
      </c>
      <c r="D414" s="70">
        <v>6</v>
      </c>
      <c r="E414" s="70">
        <v>2010</v>
      </c>
      <c r="F414" s="70" t="s">
        <v>177</v>
      </c>
      <c r="G414" s="70" t="s">
        <v>2090</v>
      </c>
      <c r="H414" s="70" t="s">
        <v>2091</v>
      </c>
      <c r="I414" s="148"/>
      <c r="J414" s="71">
        <v>75.491842566529101</v>
      </c>
      <c r="K414" s="71">
        <v>2.301312320478107</v>
      </c>
      <c r="L414" s="71">
        <v>24.687423279181619</v>
      </c>
      <c r="M414" s="71">
        <v>33.179920680468747</v>
      </c>
      <c r="N414" s="71">
        <v>35.163357687284012</v>
      </c>
      <c r="O414" s="71">
        <v>30.993938771864421</v>
      </c>
      <c r="P414" s="71">
        <v>38.997512252732598</v>
      </c>
      <c r="Q414" s="71">
        <v>1.9109519283746299</v>
      </c>
      <c r="R414" s="71">
        <v>28.306542945832959</v>
      </c>
      <c r="S414" s="71">
        <v>2.0921525431600001</v>
      </c>
      <c r="T414" s="72"/>
      <c r="U414" s="71">
        <v>16665370</v>
      </c>
      <c r="V414" s="71">
        <v>1122</v>
      </c>
      <c r="W414" s="71">
        <v>320</v>
      </c>
      <c r="X414" s="71">
        <v>8067</v>
      </c>
      <c r="Y414" s="71">
        <v>12520</v>
      </c>
      <c r="Z414" s="71">
        <v>15741</v>
      </c>
      <c r="AA414" s="71">
        <v>7653</v>
      </c>
      <c r="AB414" s="71">
        <v>31410</v>
      </c>
      <c r="AC414" s="71">
        <v>4943131</v>
      </c>
      <c r="AD414" s="71">
        <v>2.0921525431600001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199.334</v>
      </c>
      <c r="BK414" s="71">
        <v>335.59300000000002</v>
      </c>
      <c r="BL414" s="71">
        <v>0</v>
      </c>
      <c r="BM414" s="71">
        <v>0</v>
      </c>
      <c r="BN414" s="72"/>
      <c r="BO414" s="71">
        <v>0</v>
      </c>
      <c r="BP414" s="71">
        <v>0</v>
      </c>
      <c r="BQ414" s="71">
        <v>2</v>
      </c>
      <c r="BR414" s="71">
        <v>1</v>
      </c>
      <c r="BS414" s="71">
        <v>0</v>
      </c>
      <c r="BT414" s="71">
        <v>0</v>
      </c>
      <c r="BU414"/>
      <c r="BV414" s="70">
        <v>525.24699999999996</v>
      </c>
      <c r="BW414" s="70">
        <v>0</v>
      </c>
      <c r="BX414" s="70">
        <v>0</v>
      </c>
      <c r="BY414" s="70">
        <v>0</v>
      </c>
      <c r="BZ414" s="70">
        <v>9.68</v>
      </c>
      <c r="CA414" s="70">
        <v>0</v>
      </c>
      <c r="CB414" s="70">
        <v>0</v>
      </c>
      <c r="CC414" s="70">
        <v>0</v>
      </c>
      <c r="CD414" s="70">
        <v>0</v>
      </c>
    </row>
    <row r="415" spans="1:82">
      <c r="A415" s="70" t="s">
        <v>2098</v>
      </c>
      <c r="B415" s="70">
        <v>93</v>
      </c>
      <c r="C415" s="70">
        <v>8</v>
      </c>
      <c r="D415" s="70">
        <v>6</v>
      </c>
      <c r="E415" s="70">
        <v>2011</v>
      </c>
      <c r="F415" s="70" t="s">
        <v>178</v>
      </c>
      <c r="G415" s="70" t="s">
        <v>2090</v>
      </c>
      <c r="H415" s="70" t="s">
        <v>2091</v>
      </c>
      <c r="I415" s="148"/>
      <c r="J415" s="71">
        <v>105.57123298961911</v>
      </c>
      <c r="K415" s="71">
        <v>3.0752601579662611</v>
      </c>
      <c r="L415" s="71">
        <v>22.716493925668772</v>
      </c>
      <c r="M415" s="71">
        <v>38.453249168678219</v>
      </c>
      <c r="N415" s="71">
        <v>40.657217808629291</v>
      </c>
      <c r="O415" s="71">
        <v>30.473666011897194</v>
      </c>
      <c r="P415" s="71">
        <v>37.326216719191223</v>
      </c>
      <c r="Q415" s="71">
        <v>2.1759093581638198</v>
      </c>
      <c r="R415" s="71">
        <v>26.704305520489701</v>
      </c>
      <c r="S415" s="71">
        <v>3.23952454888</v>
      </c>
      <c r="T415" s="72"/>
      <c r="U415" s="71">
        <v>16167047</v>
      </c>
      <c r="V415" s="71">
        <v>1122</v>
      </c>
      <c r="W415" s="71">
        <v>320</v>
      </c>
      <c r="X415" s="71">
        <v>8067</v>
      </c>
      <c r="Y415" s="71">
        <v>12527</v>
      </c>
      <c r="Z415" s="71">
        <v>15813</v>
      </c>
      <c r="AA415" s="71">
        <v>7543</v>
      </c>
      <c r="AB415" s="71">
        <v>31006</v>
      </c>
      <c r="AC415" s="71">
        <v>4655622</v>
      </c>
      <c r="AD415" s="71">
        <v>3.23952454888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198.45500000000001</v>
      </c>
      <c r="BK415" s="71">
        <v>326.88099999999997</v>
      </c>
      <c r="BL415" s="71">
        <v>0</v>
      </c>
      <c r="BM415" s="71">
        <v>0</v>
      </c>
      <c r="BN415" s="72"/>
      <c r="BO415" s="71">
        <v>0</v>
      </c>
      <c r="BP415" s="71">
        <v>0</v>
      </c>
      <c r="BQ415" s="71">
        <v>2</v>
      </c>
      <c r="BR415" s="71">
        <v>1</v>
      </c>
      <c r="BS415" s="71">
        <v>0</v>
      </c>
      <c r="BT415" s="71">
        <v>0</v>
      </c>
      <c r="BU415"/>
      <c r="BV415" s="70">
        <v>513.63099999999997</v>
      </c>
      <c r="BW415" s="70">
        <v>0</v>
      </c>
      <c r="BX415" s="70">
        <v>0</v>
      </c>
      <c r="BY415" s="70">
        <v>0</v>
      </c>
      <c r="BZ415" s="70">
        <v>11.705</v>
      </c>
      <c r="CA415" s="70">
        <v>0</v>
      </c>
      <c r="CB415" s="70">
        <v>0</v>
      </c>
      <c r="CC415" s="70">
        <v>0</v>
      </c>
      <c r="CD415" s="70">
        <v>0</v>
      </c>
    </row>
    <row r="416" spans="1:82">
      <c r="A416" s="70" t="s">
        <v>2099</v>
      </c>
      <c r="B416" s="70">
        <v>94</v>
      </c>
      <c r="C416" s="70">
        <v>9</v>
      </c>
      <c r="D416" s="70">
        <v>6</v>
      </c>
      <c r="E416" s="70">
        <v>2012</v>
      </c>
      <c r="F416" s="70" t="s">
        <v>179</v>
      </c>
      <c r="G416" s="70" t="s">
        <v>2090</v>
      </c>
      <c r="H416" s="70" t="s">
        <v>2091</v>
      </c>
      <c r="I416" s="148"/>
      <c r="J416" s="71">
        <v>125.10966871096841</v>
      </c>
      <c r="K416" s="71">
        <v>2.9722580728327159</v>
      </c>
      <c r="L416" s="71">
        <v>22.02484980110814</v>
      </c>
      <c r="M416" s="71">
        <v>41.658087795878863</v>
      </c>
      <c r="N416" s="71">
        <v>47.960196077364657</v>
      </c>
      <c r="O416" s="71">
        <v>30.394468921269855</v>
      </c>
      <c r="P416" s="71">
        <v>36.49847247946451</v>
      </c>
      <c r="Q416" s="71">
        <v>2.3520348142816299</v>
      </c>
      <c r="R416" s="71">
        <v>25.573632676058491</v>
      </c>
      <c r="S416" s="71">
        <v>2.4374322363999998</v>
      </c>
      <c r="T416" s="72"/>
      <c r="U416" s="71">
        <v>17157528</v>
      </c>
      <c r="V416" s="71">
        <v>1122</v>
      </c>
      <c r="W416" s="71">
        <v>320</v>
      </c>
      <c r="X416" s="71">
        <v>8067</v>
      </c>
      <c r="Y416" s="71">
        <v>12771</v>
      </c>
      <c r="Z416" s="71">
        <v>15897</v>
      </c>
      <c r="AA416" s="71">
        <v>7334</v>
      </c>
      <c r="AB416" s="71">
        <v>30848</v>
      </c>
      <c r="AC416" s="71">
        <v>4343022</v>
      </c>
      <c r="AD416" s="71">
        <v>2.4374322363999998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199.00399999999999</v>
      </c>
      <c r="BK416" s="71">
        <v>345.80799999999999</v>
      </c>
      <c r="BL416" s="71">
        <v>0</v>
      </c>
      <c r="BM416" s="71">
        <v>0</v>
      </c>
      <c r="BN416" s="72"/>
      <c r="BO416" s="71">
        <v>0</v>
      </c>
      <c r="BP416" s="71">
        <v>0</v>
      </c>
      <c r="BQ416" s="71">
        <v>2</v>
      </c>
      <c r="BR416" s="71">
        <v>1</v>
      </c>
      <c r="BS416" s="71">
        <v>0</v>
      </c>
      <c r="BT416" s="71">
        <v>0</v>
      </c>
      <c r="BU416"/>
      <c r="BV416" s="70">
        <v>533.58399999999995</v>
      </c>
      <c r="BW416" s="70">
        <v>0</v>
      </c>
      <c r="BX416" s="70">
        <v>0</v>
      </c>
      <c r="BY416" s="70">
        <v>0</v>
      </c>
      <c r="BZ416" s="70">
        <v>11.228</v>
      </c>
      <c r="CA416" s="70">
        <v>0</v>
      </c>
      <c r="CB416" s="70">
        <v>0</v>
      </c>
      <c r="CC416" s="70">
        <v>0</v>
      </c>
      <c r="CD416" s="70">
        <v>0</v>
      </c>
    </row>
    <row r="417" spans="1:82">
      <c r="A417" s="70" t="s">
        <v>2100</v>
      </c>
      <c r="B417" s="70">
        <v>95</v>
      </c>
      <c r="C417" s="70">
        <v>10</v>
      </c>
      <c r="D417" s="70">
        <v>6</v>
      </c>
      <c r="E417" s="70">
        <v>2013</v>
      </c>
      <c r="F417" s="70" t="s">
        <v>180</v>
      </c>
      <c r="G417" s="70" t="s">
        <v>2090</v>
      </c>
      <c r="H417" s="70" t="s">
        <v>2091</v>
      </c>
      <c r="I417" s="148"/>
      <c r="J417" s="71">
        <v>163.32751057104801</v>
      </c>
      <c r="K417" s="71">
        <v>2.8073117764473832</v>
      </c>
      <c r="L417" s="71">
        <v>22.349607922834359</v>
      </c>
      <c r="M417" s="71">
        <v>42.193346617325282</v>
      </c>
      <c r="N417" s="71">
        <v>46.435917329631138</v>
      </c>
      <c r="O417" s="71">
        <v>29.298569630229789</v>
      </c>
      <c r="P417" s="71">
        <v>36.226379147022918</v>
      </c>
      <c r="Q417" s="71">
        <v>2.3607166489274101</v>
      </c>
      <c r="R417" s="71">
        <v>26.200437861770091</v>
      </c>
      <c r="S417" s="71">
        <v>2.369023139509999</v>
      </c>
      <c r="T417" s="72"/>
      <c r="U417" s="71">
        <v>16657221</v>
      </c>
      <c r="V417" s="71">
        <v>1122</v>
      </c>
      <c r="W417" s="71">
        <v>320</v>
      </c>
      <c r="X417" s="71">
        <v>8067</v>
      </c>
      <c r="Y417" s="71">
        <v>12764</v>
      </c>
      <c r="Z417" s="71">
        <v>16008</v>
      </c>
      <c r="AA417" s="71">
        <v>7252</v>
      </c>
      <c r="AB417" s="71">
        <v>30518</v>
      </c>
      <c r="AC417" s="71">
        <v>4343294</v>
      </c>
      <c r="AD417" s="71">
        <v>2.369023139509999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207.06200000000001</v>
      </c>
      <c r="BK417" s="71">
        <v>360.51799999999997</v>
      </c>
      <c r="BL417" s="71">
        <v>0</v>
      </c>
      <c r="BM417" s="71">
        <v>0</v>
      </c>
      <c r="BN417" s="72"/>
      <c r="BO417" s="71">
        <v>0</v>
      </c>
      <c r="BP417" s="71">
        <v>0</v>
      </c>
      <c r="BQ417" s="71">
        <v>2</v>
      </c>
      <c r="BR417" s="71">
        <v>1</v>
      </c>
      <c r="BS417" s="71">
        <v>0</v>
      </c>
      <c r="BT417" s="71">
        <v>0</v>
      </c>
      <c r="BU417"/>
      <c r="BV417" s="70">
        <v>555.25699999999995</v>
      </c>
      <c r="BW417" s="70">
        <v>0</v>
      </c>
      <c r="BX417" s="70">
        <v>0</v>
      </c>
      <c r="BY417" s="70">
        <v>0</v>
      </c>
      <c r="BZ417" s="70">
        <v>12.323</v>
      </c>
      <c r="CA417" s="70">
        <v>0</v>
      </c>
      <c r="CB417" s="70">
        <v>0</v>
      </c>
      <c r="CC417" s="70">
        <v>0</v>
      </c>
      <c r="CD417" s="70">
        <v>0</v>
      </c>
    </row>
    <row r="418" spans="1:82">
      <c r="A418" s="70" t="s">
        <v>2101</v>
      </c>
      <c r="B418" s="70">
        <v>96</v>
      </c>
      <c r="C418" s="70">
        <v>11</v>
      </c>
      <c r="D418" s="70">
        <v>6</v>
      </c>
      <c r="E418" s="70">
        <v>2014</v>
      </c>
      <c r="F418" s="70" t="s">
        <v>181</v>
      </c>
      <c r="G418" s="70" t="s">
        <v>2090</v>
      </c>
      <c r="H418" s="70" t="s">
        <v>2091</v>
      </c>
      <c r="I418" s="148"/>
      <c r="J418" s="71">
        <v>123.7619282002286</v>
      </c>
      <c r="K418" s="71">
        <v>2.725786258390229</v>
      </c>
      <c r="L418" s="71">
        <v>27.519062435808902</v>
      </c>
      <c r="M418" s="71">
        <v>38.06940546975153</v>
      </c>
      <c r="N418" s="71">
        <v>42.996847041933869</v>
      </c>
      <c r="O418" s="71">
        <v>28.024816701622274</v>
      </c>
      <c r="P418" s="71">
        <v>35.741820239155452</v>
      </c>
      <c r="Q418" s="71">
        <v>2.2222177826236602</v>
      </c>
      <c r="R418" s="71">
        <v>25.772073953009961</v>
      </c>
      <c r="S418" s="71">
        <v>3.0839952910199999</v>
      </c>
      <c r="T418" s="72"/>
      <c r="U418" s="71">
        <v>14237730</v>
      </c>
      <c r="V418" s="71">
        <v>977</v>
      </c>
      <c r="W418" s="71">
        <v>356</v>
      </c>
      <c r="X418" s="71">
        <v>7326</v>
      </c>
      <c r="Y418" s="71">
        <v>12713</v>
      </c>
      <c r="Z418" s="71">
        <v>16127</v>
      </c>
      <c r="AA418" s="71">
        <v>7118</v>
      </c>
      <c r="AB418" s="71">
        <v>29942</v>
      </c>
      <c r="AC418" s="71">
        <v>4285717</v>
      </c>
      <c r="AD418" s="71">
        <v>3.0839952910199999</v>
      </c>
      <c r="AE418" s="72"/>
      <c r="AF418" s="71"/>
      <c r="AG418" s="71"/>
      <c r="AH418" s="71"/>
      <c r="AI418" s="71"/>
      <c r="AJ418" s="71"/>
      <c r="AK418" s="71"/>
      <c r="AL418" s="71"/>
      <c r="AM418" s="71"/>
      <c r="AN418" s="71"/>
      <c r="AO418" s="71"/>
      <c r="AP418" s="71"/>
      <c r="AQ418" s="72"/>
      <c r="AR418" s="71">
        <v>711</v>
      </c>
      <c r="AS418" s="71">
        <v>178</v>
      </c>
      <c r="AT418" s="71">
        <v>1</v>
      </c>
      <c r="AU418" s="71">
        <v>0</v>
      </c>
      <c r="AV418" s="71">
        <v>0</v>
      </c>
      <c r="AW418" s="71">
        <v>0</v>
      </c>
      <c r="AX418" s="71"/>
      <c r="AY418" s="72"/>
      <c r="AZ418" s="71">
        <v>3162.9580000000001</v>
      </c>
      <c r="BA418" s="71">
        <v>12371.1</v>
      </c>
      <c r="BB418" s="71">
        <v>1500</v>
      </c>
      <c r="BC418" s="71">
        <v>0</v>
      </c>
      <c r="BD418" s="71">
        <v>0</v>
      </c>
      <c r="BE418" s="71">
        <v>0</v>
      </c>
      <c r="BF418" s="71"/>
      <c r="BG418" s="72"/>
      <c r="BH418" s="71">
        <v>0</v>
      </c>
      <c r="BI418" s="71">
        <v>0</v>
      </c>
      <c r="BJ418" s="71">
        <v>233.28299999999999</v>
      </c>
      <c r="BK418" s="71">
        <v>351.48</v>
      </c>
      <c r="BL418" s="71">
        <v>0</v>
      </c>
      <c r="BM418" s="71">
        <v>0</v>
      </c>
      <c r="BN418" s="72"/>
      <c r="BO418" s="71">
        <v>0</v>
      </c>
      <c r="BP418" s="71">
        <v>0</v>
      </c>
      <c r="BQ418" s="71">
        <v>2</v>
      </c>
      <c r="BR418" s="71">
        <v>1</v>
      </c>
      <c r="BS418" s="71">
        <v>0</v>
      </c>
      <c r="BT418" s="71">
        <v>0</v>
      </c>
      <c r="BU418"/>
      <c r="BV418" s="70">
        <v>543.19500000000005</v>
      </c>
      <c r="BW418" s="70">
        <v>0</v>
      </c>
      <c r="BX418" s="70">
        <v>0</v>
      </c>
      <c r="BY418" s="70">
        <v>0</v>
      </c>
      <c r="BZ418" s="70">
        <v>41.567999999999998</v>
      </c>
      <c r="CA418" s="70">
        <v>0</v>
      </c>
      <c r="CB418" s="70">
        <v>0</v>
      </c>
      <c r="CC418" s="70">
        <v>0</v>
      </c>
      <c r="CD418" s="70">
        <v>0</v>
      </c>
    </row>
    <row r="419" spans="1:82">
      <c r="A419" s="70" t="s">
        <v>2102</v>
      </c>
      <c r="B419" s="70">
        <v>97</v>
      </c>
      <c r="C419" s="70">
        <v>12</v>
      </c>
      <c r="D419" s="70">
        <v>6</v>
      </c>
      <c r="E419" s="70">
        <v>2015</v>
      </c>
      <c r="F419" s="70" t="s">
        <v>182</v>
      </c>
      <c r="G419" s="70" t="s">
        <v>2090</v>
      </c>
      <c r="H419" s="70" t="s">
        <v>2091</v>
      </c>
      <c r="I419" s="148"/>
      <c r="J419" s="71">
        <v>106.54812994992579</v>
      </c>
      <c r="K419" s="71">
        <v>2.2822594997201531</v>
      </c>
      <c r="L419" s="71">
        <v>31.282391256399301</v>
      </c>
      <c r="M419" s="71">
        <v>32.213709203079489</v>
      </c>
      <c r="N419" s="71">
        <v>37.61457836501193</v>
      </c>
      <c r="O419" s="71">
        <v>27.855787116535556</v>
      </c>
      <c r="P419" s="71">
        <v>35.347933484792691</v>
      </c>
      <c r="Q419" s="71">
        <v>2.1402434227966598</v>
      </c>
      <c r="R419" s="71">
        <v>29.976449964170506</v>
      </c>
      <c r="S419" s="71">
        <v>2.5344452525399999</v>
      </c>
      <c r="T419" s="72"/>
      <c r="U419" s="71">
        <v>15550607</v>
      </c>
      <c r="V419" s="71">
        <v>977</v>
      </c>
      <c r="W419" s="71">
        <v>356</v>
      </c>
      <c r="X419" s="71">
        <v>7326</v>
      </c>
      <c r="Y419" s="71">
        <v>12752</v>
      </c>
      <c r="Z419" s="71">
        <v>16184</v>
      </c>
      <c r="AA419" s="71">
        <v>7034</v>
      </c>
      <c r="AB419" s="71">
        <v>29458</v>
      </c>
      <c r="AC419" s="71">
        <v>5123985</v>
      </c>
      <c r="AD419" s="71">
        <v>2.5344452525399999</v>
      </c>
      <c r="AE419" s="72"/>
      <c r="AF419" s="71">
        <v>166055130.60561311</v>
      </c>
      <c r="AG419" s="71">
        <v>1748502.6481638979</v>
      </c>
      <c r="AH419" s="71">
        <v>3888339.1118749972</v>
      </c>
      <c r="AI419" s="71">
        <v>45004354.116953067</v>
      </c>
      <c r="AJ419" s="71">
        <v>60263087.061232239</v>
      </c>
      <c r="AK419" s="71">
        <v>0</v>
      </c>
      <c r="AL419" s="71">
        <v>0</v>
      </c>
      <c r="AM419" s="71">
        <v>4037095.3283376191</v>
      </c>
      <c r="AN419" s="71">
        <v>0</v>
      </c>
      <c r="AO419" s="71">
        <v>0</v>
      </c>
      <c r="AP419" s="71">
        <v>280996508.87217492</v>
      </c>
      <c r="AQ419" s="72"/>
      <c r="AR419" s="71">
        <v>776</v>
      </c>
      <c r="AS419" s="71">
        <v>207</v>
      </c>
      <c r="AT419" s="71">
        <v>1</v>
      </c>
      <c r="AU419" s="71">
        <v>0</v>
      </c>
      <c r="AV419" s="71">
        <v>0</v>
      </c>
      <c r="AW419" s="71">
        <v>0</v>
      </c>
      <c r="AX419" s="71"/>
      <c r="AY419" s="72"/>
      <c r="AZ419" s="71">
        <v>3542.5680000000002</v>
      </c>
      <c r="BA419" s="71">
        <v>17803.2</v>
      </c>
      <c r="BB419" s="71">
        <v>1500</v>
      </c>
      <c r="BC419" s="71">
        <v>0</v>
      </c>
      <c r="BD419" s="71">
        <v>0</v>
      </c>
      <c r="BE419" s="71">
        <v>0</v>
      </c>
      <c r="BF419" s="71"/>
      <c r="BG419" s="72"/>
      <c r="BH419" s="71">
        <v>0</v>
      </c>
      <c r="BI419" s="71">
        <v>0</v>
      </c>
      <c r="BJ419" s="71">
        <v>232.434</v>
      </c>
      <c r="BK419" s="71">
        <v>355.03300000000002</v>
      </c>
      <c r="BL419" s="71">
        <v>0</v>
      </c>
      <c r="BM419" s="71">
        <v>0</v>
      </c>
      <c r="BN419" s="72"/>
      <c r="BO419" s="71">
        <v>0</v>
      </c>
      <c r="BP419" s="71">
        <v>0</v>
      </c>
      <c r="BQ419" s="71">
        <v>2</v>
      </c>
      <c r="BR419" s="71">
        <v>1</v>
      </c>
      <c r="BS419" s="71">
        <v>0</v>
      </c>
      <c r="BT419" s="71">
        <v>0</v>
      </c>
      <c r="BU419"/>
      <c r="BV419" s="70">
        <v>545.87599999999998</v>
      </c>
      <c r="BW419" s="70">
        <v>0</v>
      </c>
      <c r="BX419" s="70">
        <v>0</v>
      </c>
      <c r="BY419" s="70">
        <v>0</v>
      </c>
      <c r="BZ419" s="70">
        <v>41.591000000000001</v>
      </c>
      <c r="CA419" s="70">
        <v>0</v>
      </c>
      <c r="CB419" s="70">
        <v>0</v>
      </c>
      <c r="CC419" s="70">
        <v>0</v>
      </c>
      <c r="CD419" s="70">
        <v>0</v>
      </c>
    </row>
    <row r="420" spans="1:82">
      <c r="A420" s="70" t="s">
        <v>2103</v>
      </c>
      <c r="B420" s="70">
        <v>98</v>
      </c>
      <c r="C420" s="70">
        <v>13</v>
      </c>
      <c r="D420" s="70">
        <v>6</v>
      </c>
      <c r="E420" s="70">
        <v>2016</v>
      </c>
      <c r="F420" s="70" t="s">
        <v>155</v>
      </c>
      <c r="G420" s="70" t="s">
        <v>2090</v>
      </c>
      <c r="H420" s="70" t="s">
        <v>2091</v>
      </c>
      <c r="I420" s="148"/>
      <c r="J420" s="71">
        <v>95.602003340768135</v>
      </c>
      <c r="K420" s="71">
        <v>2.2971569381900596</v>
      </c>
      <c r="L420" s="71">
        <v>29.824336572697341</v>
      </c>
      <c r="M420" s="71">
        <v>26.845720321513273</v>
      </c>
      <c r="N420" s="71">
        <v>34.600506121195153</v>
      </c>
      <c r="O420" s="71">
        <v>27.730057353534882</v>
      </c>
      <c r="P420" s="71">
        <v>34.03048842616127</v>
      </c>
      <c r="Q420" s="71">
        <v>2.0500946083841587</v>
      </c>
      <c r="R420" s="71">
        <v>29.990322497405785</v>
      </c>
      <c r="S420" s="71">
        <v>3.5517784999999997</v>
      </c>
      <c r="T420" s="72"/>
      <c r="U420" s="71">
        <v>15662197</v>
      </c>
      <c r="V420" s="71">
        <v>977</v>
      </c>
      <c r="W420" s="71">
        <v>356</v>
      </c>
      <c r="X420" s="71">
        <v>7326</v>
      </c>
      <c r="Y420" s="71">
        <v>12778</v>
      </c>
      <c r="Z420" s="71">
        <v>16309</v>
      </c>
      <c r="AA420" s="71">
        <v>7004</v>
      </c>
      <c r="AB420" s="71">
        <v>29025</v>
      </c>
      <c r="AC420" s="71">
        <v>5122051.8734157886</v>
      </c>
      <c r="AD420" s="71">
        <v>3.5517785000000002</v>
      </c>
      <c r="AE420" s="72"/>
      <c r="AF420" s="71">
        <v>162234176.19083849</v>
      </c>
      <c r="AG420" s="71">
        <v>1712222.958611388</v>
      </c>
      <c r="AH420" s="71">
        <v>3449325.2421326861</v>
      </c>
      <c r="AI420" s="71">
        <v>42424432.789796643</v>
      </c>
      <c r="AJ420" s="71">
        <v>54966983.365730643</v>
      </c>
      <c r="AK420" s="71">
        <v>0</v>
      </c>
      <c r="AL420" s="71">
        <v>0</v>
      </c>
      <c r="AM420" s="71">
        <v>3980844.8196529169</v>
      </c>
      <c r="AN420" s="71">
        <v>0</v>
      </c>
      <c r="AO420" s="71">
        <v>0</v>
      </c>
      <c r="AP420" s="71">
        <v>268767985.36676276</v>
      </c>
      <c r="AQ420" s="72"/>
      <c r="AR420" s="71">
        <v>836</v>
      </c>
      <c r="AS420" s="71">
        <v>267</v>
      </c>
      <c r="AT420" s="71">
        <v>1</v>
      </c>
      <c r="AU420" s="71">
        <v>0</v>
      </c>
      <c r="AV420" s="71">
        <v>0</v>
      </c>
      <c r="AW420" s="71">
        <v>0</v>
      </c>
      <c r="AX420" s="71"/>
      <c r="AY420" s="72"/>
      <c r="AZ420" s="71">
        <v>3867.3679999999999</v>
      </c>
      <c r="BA420" s="71">
        <v>25520.6</v>
      </c>
      <c r="BB420" s="71">
        <v>1500</v>
      </c>
      <c r="BC420" s="71">
        <v>0</v>
      </c>
      <c r="BD420" s="71">
        <v>0</v>
      </c>
      <c r="BE420" s="71">
        <v>0</v>
      </c>
      <c r="BF420" s="71"/>
      <c r="BG420" s="72"/>
      <c r="BH420" s="71">
        <v>0</v>
      </c>
      <c r="BI420" s="71">
        <v>0</v>
      </c>
      <c r="BJ420" s="71">
        <v>234.166</v>
      </c>
      <c r="BK420" s="71">
        <v>344.05799999999999</v>
      </c>
      <c r="BL420" s="71">
        <v>0</v>
      </c>
      <c r="BM420" s="71">
        <v>0</v>
      </c>
      <c r="BN420" s="72"/>
      <c r="BO420" s="71">
        <v>0</v>
      </c>
      <c r="BP420" s="71">
        <v>0</v>
      </c>
      <c r="BQ420" s="71">
        <v>2</v>
      </c>
      <c r="BR420" s="71">
        <v>1</v>
      </c>
      <c r="BS420" s="71">
        <v>0</v>
      </c>
      <c r="BT420" s="71">
        <v>0</v>
      </c>
      <c r="BU420"/>
      <c r="BV420" s="70">
        <v>537.77300000000002</v>
      </c>
      <c r="BW420" s="70">
        <v>0</v>
      </c>
      <c r="BX420" s="70">
        <v>0</v>
      </c>
      <c r="BY420" s="70">
        <v>0</v>
      </c>
      <c r="BZ420" s="70">
        <v>40.451000000000001</v>
      </c>
      <c r="CA420" s="70">
        <v>0</v>
      </c>
      <c r="CB420" s="70">
        <v>0</v>
      </c>
      <c r="CC420" s="70">
        <v>0</v>
      </c>
      <c r="CD420" s="70">
        <v>0</v>
      </c>
    </row>
    <row r="421" spans="1:82">
      <c r="A421" s="70" t="s">
        <v>2104</v>
      </c>
      <c r="B421" s="70">
        <v>99</v>
      </c>
      <c r="C421" s="70">
        <v>14</v>
      </c>
      <c r="D421" s="70">
        <v>6</v>
      </c>
      <c r="E421" s="70">
        <v>2017</v>
      </c>
      <c r="F421" s="70" t="s">
        <v>156</v>
      </c>
      <c r="G421" s="70" t="s">
        <v>2090</v>
      </c>
      <c r="H421" s="70" t="s">
        <v>2091</v>
      </c>
      <c r="I421" s="148"/>
      <c r="J421" s="71">
        <v>81.791051564348962</v>
      </c>
      <c r="K421" s="71">
        <v>2.2009115738536167</v>
      </c>
      <c r="L421" s="71">
        <v>25.889531112753662</v>
      </c>
      <c r="M421" s="71">
        <v>25.777746854071129</v>
      </c>
      <c r="N421" s="71">
        <v>34.616969685555624</v>
      </c>
      <c r="O421" s="71">
        <v>27.413045197493201</v>
      </c>
      <c r="P421" s="71">
        <v>33.187284757302407</v>
      </c>
      <c r="Q421" s="71">
        <v>1.9457402435506801</v>
      </c>
      <c r="R421" s="71">
        <v>29.884775625027448</v>
      </c>
      <c r="S421" s="71">
        <v>1.8253838358600001</v>
      </c>
      <c r="T421" s="72"/>
      <c r="U421" s="71">
        <v>16123221</v>
      </c>
      <c r="V421" s="71">
        <v>977</v>
      </c>
      <c r="W421" s="71">
        <v>356</v>
      </c>
      <c r="X421" s="71">
        <v>7326</v>
      </c>
      <c r="Y421" s="71">
        <v>12684</v>
      </c>
      <c r="Z421" s="71">
        <v>16390</v>
      </c>
      <c r="AA421" s="71">
        <v>6874</v>
      </c>
      <c r="AB421" s="71">
        <v>28487</v>
      </c>
      <c r="AC421" s="71">
        <v>5205299.9999999981</v>
      </c>
      <c r="AD421" s="71">
        <v>1.8253838358600001</v>
      </c>
      <c r="AE421" s="72"/>
      <c r="AF421" s="71">
        <v>148501161.01945221</v>
      </c>
      <c r="AG421" s="71">
        <v>1684755.9491822729</v>
      </c>
      <c r="AH421" s="71">
        <v>4052374.6223656079</v>
      </c>
      <c r="AI421" s="71">
        <v>42681224.425437801</v>
      </c>
      <c r="AJ421" s="71">
        <v>62034274.865859836</v>
      </c>
      <c r="AK421" s="71">
        <v>0</v>
      </c>
      <c r="AL421" s="71">
        <v>0</v>
      </c>
      <c r="AM421" s="71">
        <v>3913170.372531448</v>
      </c>
      <c r="AN421" s="71">
        <v>0</v>
      </c>
      <c r="AO421" s="71">
        <v>0</v>
      </c>
      <c r="AP421" s="71">
        <v>262866961.25482917</v>
      </c>
      <c r="AQ421" s="72"/>
      <c r="AR421" s="71">
        <v>864</v>
      </c>
      <c r="AS421" s="71">
        <v>294</v>
      </c>
      <c r="AT421" s="71">
        <v>1</v>
      </c>
      <c r="AU421" s="71">
        <v>0</v>
      </c>
      <c r="AV421" s="71">
        <v>0</v>
      </c>
      <c r="AW421" s="71">
        <v>0</v>
      </c>
      <c r="AX421" s="71"/>
      <c r="AY421" s="72"/>
      <c r="AZ421" s="71">
        <v>4058.9279999999999</v>
      </c>
      <c r="BA421" s="71">
        <v>27387.7</v>
      </c>
      <c r="BB421" s="71">
        <v>1500</v>
      </c>
      <c r="BC421" s="71">
        <v>0</v>
      </c>
      <c r="BD421" s="71">
        <v>0</v>
      </c>
      <c r="BE421" s="71">
        <v>0</v>
      </c>
      <c r="BF421" s="71"/>
      <c r="BG421" s="72"/>
      <c r="BH421" s="71">
        <v>0</v>
      </c>
      <c r="BI421" s="71">
        <v>0</v>
      </c>
      <c r="BJ421" s="71">
        <v>225.75399999999999</v>
      </c>
      <c r="BK421" s="71">
        <v>357.375</v>
      </c>
      <c r="BL421" s="71">
        <v>0</v>
      </c>
      <c r="BM421" s="71">
        <v>0</v>
      </c>
      <c r="BN421" s="72"/>
      <c r="BO421" s="71">
        <v>0</v>
      </c>
      <c r="BP421" s="71">
        <v>0</v>
      </c>
      <c r="BQ421" s="71">
        <v>2</v>
      </c>
      <c r="BR421" s="71">
        <v>1</v>
      </c>
      <c r="BS421" s="71">
        <v>0</v>
      </c>
      <c r="BT421" s="71">
        <v>0</v>
      </c>
      <c r="BU421"/>
      <c r="BV421" s="70">
        <v>542.88300000000004</v>
      </c>
      <c r="BW421" s="70">
        <v>0</v>
      </c>
      <c r="BX421" s="70">
        <v>0</v>
      </c>
      <c r="BY421" s="70">
        <v>0</v>
      </c>
      <c r="BZ421" s="70">
        <v>40.246000000000002</v>
      </c>
      <c r="CA421" s="70">
        <v>0</v>
      </c>
      <c r="CB421" s="70">
        <v>0</v>
      </c>
      <c r="CC421" s="70">
        <v>0</v>
      </c>
      <c r="CD421" s="70">
        <v>0</v>
      </c>
    </row>
    <row r="422" spans="1:82">
      <c r="A422" s="70" t="s">
        <v>2105</v>
      </c>
      <c r="B422" s="70">
        <v>100</v>
      </c>
      <c r="C422" s="70">
        <v>15</v>
      </c>
      <c r="D422" s="70">
        <v>6</v>
      </c>
      <c r="E422" s="70">
        <v>2018</v>
      </c>
      <c r="F422" s="70" t="s">
        <v>183</v>
      </c>
      <c r="G422" s="70" t="s">
        <v>2090</v>
      </c>
      <c r="H422" s="70" t="s">
        <v>2091</v>
      </c>
      <c r="I422" s="148"/>
      <c r="J422" s="71">
        <v>52.908422829487385</v>
      </c>
      <c r="K422" s="71">
        <v>1.9300572145714416</v>
      </c>
      <c r="L422" s="71">
        <v>23.345806718522528</v>
      </c>
      <c r="M422" s="71">
        <v>23.29764311398263</v>
      </c>
      <c r="N422" s="71">
        <v>25.853782615401322</v>
      </c>
      <c r="O422" s="71">
        <v>26.856985818549241</v>
      </c>
      <c r="P422" s="71">
        <v>32.72787374805042</v>
      </c>
      <c r="Q422" s="71">
        <v>1.77352247964473</v>
      </c>
      <c r="R422" s="71">
        <v>30.761908120976962</v>
      </c>
      <c r="S422" s="71">
        <v>2.1826132037500003</v>
      </c>
      <c r="T422" s="72"/>
      <c r="U422" s="71">
        <v>14164997</v>
      </c>
      <c r="V422" s="71">
        <v>977</v>
      </c>
      <c r="W422" s="71">
        <v>356</v>
      </c>
      <c r="X422" s="71">
        <v>7326</v>
      </c>
      <c r="Y422" s="71">
        <v>12641</v>
      </c>
      <c r="Z422" s="71">
        <v>16365</v>
      </c>
      <c r="AA422" s="71">
        <v>6847</v>
      </c>
      <c r="AB422" s="71">
        <v>27982</v>
      </c>
      <c r="AC422" s="71">
        <v>5337079</v>
      </c>
      <c r="AD422" s="71">
        <v>2.1826132037499999</v>
      </c>
      <c r="AE422" s="72"/>
      <c r="AF422" s="71">
        <v>118543690.9815753</v>
      </c>
      <c r="AG422" s="71">
        <v>1504168.7924274509</v>
      </c>
      <c r="AH422" s="71">
        <v>3508896.5252640392</v>
      </c>
      <c r="AI422" s="71">
        <v>44407568.351333633</v>
      </c>
      <c r="AJ422" s="71">
        <v>59124749.452678278</v>
      </c>
      <c r="AK422" s="71">
        <v>0</v>
      </c>
      <c r="AL422" s="71">
        <v>0</v>
      </c>
      <c r="AM422" s="71">
        <v>3851753.3799333582</v>
      </c>
      <c r="AN422" s="71">
        <v>0</v>
      </c>
      <c r="AO422" s="71">
        <v>0</v>
      </c>
      <c r="AP422" s="71">
        <v>230940827.48321205</v>
      </c>
      <c r="AQ422" s="72"/>
      <c r="AR422" s="71">
        <v>900</v>
      </c>
      <c r="AS422" s="71">
        <v>322</v>
      </c>
      <c r="AT422" s="71">
        <v>2</v>
      </c>
      <c r="AU422" s="71">
        <v>0</v>
      </c>
      <c r="AV422" s="71">
        <v>0</v>
      </c>
      <c r="AW422" s="71">
        <v>0</v>
      </c>
      <c r="AX422" s="71"/>
      <c r="AY422" s="72"/>
      <c r="AZ422" s="71">
        <v>4271.8779999999988</v>
      </c>
      <c r="BA422" s="71">
        <v>28934</v>
      </c>
      <c r="BB422" s="71">
        <v>8400</v>
      </c>
      <c r="BC422" s="71">
        <v>0</v>
      </c>
      <c r="BD422" s="71">
        <v>0</v>
      </c>
      <c r="BE422" s="71">
        <v>0</v>
      </c>
      <c r="BF422" s="71"/>
      <c r="BG422" s="72"/>
      <c r="BH422" s="71">
        <v>0</v>
      </c>
      <c r="BI422" s="71">
        <v>0</v>
      </c>
      <c r="BJ422" s="71">
        <v>231.066</v>
      </c>
      <c r="BK422" s="71">
        <v>368.06400000000002</v>
      </c>
      <c r="BL422" s="71">
        <v>0</v>
      </c>
      <c r="BM422" s="71">
        <v>0</v>
      </c>
      <c r="BN422" s="72"/>
      <c r="BO422" s="71">
        <v>0</v>
      </c>
      <c r="BP422" s="71">
        <v>0</v>
      </c>
      <c r="BQ422" s="71">
        <v>2</v>
      </c>
      <c r="BR422" s="71">
        <v>1</v>
      </c>
      <c r="BS422" s="71">
        <v>0</v>
      </c>
      <c r="BT422" s="71">
        <v>0</v>
      </c>
      <c r="BU422"/>
      <c r="BV422" s="70">
        <v>557.16200000000003</v>
      </c>
      <c r="BW422" s="70">
        <v>0</v>
      </c>
      <c r="BX422" s="70">
        <v>0</v>
      </c>
      <c r="BY422" s="70">
        <v>0</v>
      </c>
      <c r="BZ422" s="70">
        <v>41.968000000000004</v>
      </c>
      <c r="CA422" s="70">
        <v>0</v>
      </c>
      <c r="CB422" s="70">
        <v>0</v>
      </c>
      <c r="CC422" s="70">
        <v>0</v>
      </c>
      <c r="CD422" s="70">
        <v>0</v>
      </c>
    </row>
    <row r="423" spans="1:82">
      <c r="A423" s="70" t="s">
        <v>2106</v>
      </c>
      <c r="B423" s="70">
        <v>101</v>
      </c>
      <c r="C423" s="70">
        <v>16</v>
      </c>
      <c r="D423" s="70">
        <v>6</v>
      </c>
      <c r="E423" s="70">
        <v>2019</v>
      </c>
      <c r="F423" s="70" t="s">
        <v>158</v>
      </c>
      <c r="G423" s="70" t="s">
        <v>2090</v>
      </c>
      <c r="H423" s="70" t="s">
        <v>2091</v>
      </c>
      <c r="I423" s="148"/>
      <c r="J423" s="71">
        <v>61.361875600539278</v>
      </c>
      <c r="K423" s="71">
        <v>1.8096591717238555</v>
      </c>
      <c r="L423" s="71">
        <v>23.764906220940226</v>
      </c>
      <c r="M423" s="71">
        <v>23.764352922480199</v>
      </c>
      <c r="N423" s="71">
        <v>27.554963583699823</v>
      </c>
      <c r="O423" s="71">
        <v>26.013189682277748</v>
      </c>
      <c r="P423" s="71">
        <v>32.536441744448723</v>
      </c>
      <c r="Q423" s="71">
        <v>1.69474775933616</v>
      </c>
      <c r="R423" s="71">
        <v>27.812340104821594</v>
      </c>
      <c r="S423" s="71">
        <v>1.8817138199700003</v>
      </c>
      <c r="T423" s="72"/>
      <c r="U423" s="71">
        <v>13724815</v>
      </c>
      <c r="V423" s="71">
        <v>977</v>
      </c>
      <c r="W423" s="71">
        <v>356</v>
      </c>
      <c r="X423" s="71">
        <v>7326</v>
      </c>
      <c r="Y423" s="71">
        <v>12601</v>
      </c>
      <c r="Z423" s="71">
        <v>16286</v>
      </c>
      <c r="AA423" s="71">
        <v>6756</v>
      </c>
      <c r="AB423" s="71">
        <v>27463</v>
      </c>
      <c r="AC423" s="71">
        <v>4904373</v>
      </c>
      <c r="AD423" s="71">
        <v>1.8817138199700001</v>
      </c>
      <c r="AE423" s="72"/>
      <c r="AF423" s="71">
        <v>135896985.0928019</v>
      </c>
      <c r="AG423" s="71">
        <v>1455329.4223666021</v>
      </c>
      <c r="AH423" s="71">
        <v>4186591.874751986</v>
      </c>
      <c r="AI423" s="71">
        <v>41991291.048041701</v>
      </c>
      <c r="AJ423" s="71">
        <v>58988826.819475107</v>
      </c>
      <c r="AK423" s="71">
        <v>0</v>
      </c>
      <c r="AL423" s="71">
        <v>0</v>
      </c>
      <c r="AM423" s="71">
        <v>3740253.8586466885</v>
      </c>
      <c r="AN423" s="71">
        <v>0</v>
      </c>
      <c r="AO423" s="71">
        <v>0</v>
      </c>
      <c r="AP423" s="71">
        <v>246259278.11608398</v>
      </c>
      <c r="AQ423" s="72"/>
      <c r="AR423" s="71">
        <v>926</v>
      </c>
      <c r="AS423" s="71">
        <v>370</v>
      </c>
      <c r="AT423" s="71">
        <v>2</v>
      </c>
      <c r="AU423" s="71">
        <v>0</v>
      </c>
      <c r="AV423" s="71">
        <v>0</v>
      </c>
      <c r="AW423" s="71">
        <v>0</v>
      </c>
      <c r="AX423" s="71"/>
      <c r="AY423" s="72"/>
      <c r="AZ423" s="71">
        <v>4421.8080000000009</v>
      </c>
      <c r="BA423" s="71">
        <v>31572.30000000001</v>
      </c>
      <c r="BB423" s="71">
        <v>8400</v>
      </c>
      <c r="BC423" s="71">
        <v>0</v>
      </c>
      <c r="BD423" s="71">
        <v>0</v>
      </c>
      <c r="BE423" s="71">
        <v>0</v>
      </c>
      <c r="BF423" s="71"/>
      <c r="BG423" s="72"/>
      <c r="BH423" s="71">
        <v>0</v>
      </c>
      <c r="BI423" s="71">
        <v>0</v>
      </c>
      <c r="BJ423" s="71">
        <v>221.279</v>
      </c>
      <c r="BK423" s="71">
        <v>355.66300000000001</v>
      </c>
      <c r="BL423" s="71">
        <v>0</v>
      </c>
      <c r="BM423" s="71">
        <v>0</v>
      </c>
      <c r="BN423" s="72"/>
      <c r="BO423" s="71">
        <v>0</v>
      </c>
      <c r="BP423" s="71">
        <v>0</v>
      </c>
      <c r="BQ423" s="71">
        <v>2</v>
      </c>
      <c r="BR423" s="71">
        <v>1</v>
      </c>
      <c r="BS423" s="71">
        <v>0</v>
      </c>
      <c r="BT423" s="71">
        <v>0</v>
      </c>
      <c r="BU423"/>
      <c r="BV423" s="70">
        <v>536.01</v>
      </c>
      <c r="BW423" s="70">
        <v>0</v>
      </c>
      <c r="BX423" s="70">
        <v>0</v>
      </c>
      <c r="BY423" s="70">
        <v>0</v>
      </c>
      <c r="BZ423" s="70">
        <v>40.932000000000002</v>
      </c>
      <c r="CA423" s="70">
        <v>0</v>
      </c>
      <c r="CB423" s="70">
        <v>0</v>
      </c>
      <c r="CC423" s="70">
        <v>0</v>
      </c>
      <c r="CD423" s="70">
        <v>0</v>
      </c>
    </row>
    <row r="424" spans="1:82">
      <c r="A424" s="70" t="s">
        <v>2107</v>
      </c>
      <c r="B424" s="70">
        <v>102</v>
      </c>
      <c r="C424" s="70">
        <v>17</v>
      </c>
      <c r="D424" s="70">
        <v>6</v>
      </c>
      <c r="E424" s="70">
        <v>2020</v>
      </c>
      <c r="F424" s="70" t="s">
        <v>159</v>
      </c>
      <c r="G424" s="70" t="s">
        <v>2090</v>
      </c>
      <c r="H424" s="70" t="s">
        <v>2091</v>
      </c>
      <c r="I424" s="148"/>
      <c r="J424" s="71">
        <v>67.930529910408865</v>
      </c>
      <c r="K424" s="71">
        <v>1.7441783774034947</v>
      </c>
      <c r="L424" s="71">
        <v>33.348586473663964</v>
      </c>
      <c r="M424" s="71">
        <v>23.008073401602079</v>
      </c>
      <c r="N424" s="71">
        <v>27.376880470652889</v>
      </c>
      <c r="O424" s="71">
        <v>22.715662382791724</v>
      </c>
      <c r="P424" s="71">
        <v>30.606631830725121</v>
      </c>
      <c r="Q424" s="71">
        <v>1.5918216103240299</v>
      </c>
      <c r="R424" s="71">
        <v>25.837457157226261</v>
      </c>
      <c r="S424" s="71">
        <v>2.0353927276000001</v>
      </c>
      <c r="T424" s="72"/>
      <c r="U424" s="71">
        <v>13878970</v>
      </c>
      <c r="V424" s="71">
        <v>840</v>
      </c>
      <c r="W424" s="71">
        <v>451</v>
      </c>
      <c r="X424" s="71">
        <v>6917</v>
      </c>
      <c r="Y424" s="71">
        <v>12570</v>
      </c>
      <c r="Z424" s="71">
        <v>16232</v>
      </c>
      <c r="AA424" s="71">
        <v>6755</v>
      </c>
      <c r="AB424" s="71">
        <v>26998</v>
      </c>
      <c r="AC424" s="71">
        <v>4580199.9999999991</v>
      </c>
      <c r="AD424" s="71">
        <v>2.0353927276000001</v>
      </c>
      <c r="AE424" s="72"/>
      <c r="AF424" s="71">
        <v>143716556.82670721</v>
      </c>
      <c r="AG424" s="71">
        <v>1301625.8105828438</v>
      </c>
      <c r="AH424" s="71">
        <v>6728025.9862531163</v>
      </c>
      <c r="AI424" s="71">
        <v>38966214.461576924</v>
      </c>
      <c r="AJ424" s="71">
        <v>58048192.812616579</v>
      </c>
      <c r="AK424" s="71"/>
      <c r="AL424" s="71"/>
      <c r="AM424" s="71">
        <v>3523538.9540361552</v>
      </c>
      <c r="AN424" s="71"/>
      <c r="AO424" s="71"/>
      <c r="AP424" s="71">
        <v>252284154.85177281</v>
      </c>
      <c r="AQ424" s="72"/>
      <c r="AR424" s="71">
        <v>957</v>
      </c>
      <c r="AS424" s="71">
        <v>385</v>
      </c>
      <c r="AT424" s="71">
        <v>2</v>
      </c>
      <c r="AU424" s="71">
        <v>0</v>
      </c>
      <c r="AV424" s="71">
        <v>0</v>
      </c>
      <c r="AW424" s="71">
        <v>0</v>
      </c>
      <c r="AX424" s="71"/>
      <c r="AY424" s="72"/>
      <c r="AZ424" s="71">
        <v>4594.0580000000036</v>
      </c>
      <c r="BA424" s="71">
        <v>32601.20000000003</v>
      </c>
      <c r="BB424" s="71">
        <v>8400</v>
      </c>
      <c r="BC424" s="71">
        <v>0</v>
      </c>
      <c r="BD424" s="71">
        <v>0</v>
      </c>
      <c r="BE424" s="71">
        <v>0</v>
      </c>
      <c r="BF424" s="71"/>
      <c r="BG424" s="72"/>
      <c r="BH424" s="71">
        <v>0</v>
      </c>
      <c r="BI424" s="71">
        <v>0</v>
      </c>
      <c r="BJ424" s="71">
        <v>219.589</v>
      </c>
      <c r="BK424" s="71">
        <v>289.81799999999998</v>
      </c>
      <c r="BL424" s="71">
        <v>0</v>
      </c>
      <c r="BM424" s="71">
        <v>0</v>
      </c>
      <c r="BN424" s="72"/>
      <c r="BO424" s="71">
        <v>0</v>
      </c>
      <c r="BP424" s="71">
        <v>0</v>
      </c>
      <c r="BQ424" s="71">
        <v>2</v>
      </c>
      <c r="BR424" s="71">
        <v>1</v>
      </c>
      <c r="BS424" s="71">
        <v>0</v>
      </c>
      <c r="BT424" s="71">
        <v>0</v>
      </c>
      <c r="BU424"/>
      <c r="BV424" s="70">
        <v>471.60300000000001</v>
      </c>
      <c r="BW424" s="70">
        <v>0</v>
      </c>
      <c r="BX424" s="70">
        <v>0</v>
      </c>
      <c r="BY424" s="70">
        <v>0</v>
      </c>
      <c r="BZ424" s="70">
        <v>37.804000000000002</v>
      </c>
      <c r="CA424" s="70">
        <v>0</v>
      </c>
      <c r="CB424" s="70">
        <v>0</v>
      </c>
      <c r="CC424" s="70">
        <v>0</v>
      </c>
      <c r="CD424" s="70">
        <v>0</v>
      </c>
    </row>
    <row r="425" spans="1:82">
      <c r="A425" s="70" t="s">
        <v>2108</v>
      </c>
      <c r="B425" s="70">
        <v>102</v>
      </c>
      <c r="C425" s="70">
        <v>18</v>
      </c>
      <c r="D425" s="70">
        <v>6</v>
      </c>
      <c r="E425" s="70">
        <v>2021</v>
      </c>
      <c r="F425" s="70" t="s">
        <v>160</v>
      </c>
      <c r="G425" s="1064" t="s">
        <v>2090</v>
      </c>
      <c r="H425" s="70" t="s">
        <v>2091</v>
      </c>
      <c r="I425" s="148"/>
      <c r="J425" s="71">
        <v>71.021583685724636</v>
      </c>
      <c r="K425" s="71">
        <v>1.7616946053823554</v>
      </c>
      <c r="L425" s="71">
        <v>30.654190329625127</v>
      </c>
      <c r="M425" s="71">
        <v>20.871681659558639</v>
      </c>
      <c r="N425" s="71">
        <v>23.764309248295174</v>
      </c>
      <c r="O425" s="71">
        <v>21.962273247054743</v>
      </c>
      <c r="P425" s="71">
        <v>31.280977857759336</v>
      </c>
      <c r="Q425" s="71">
        <v>1.5369238280227</v>
      </c>
      <c r="R425" s="71">
        <v>25.725502064323045</v>
      </c>
      <c r="S425" s="71">
        <v>2.30120772213</v>
      </c>
      <c r="T425" s="72"/>
      <c r="U425" s="71">
        <v>15090199</v>
      </c>
      <c r="V425" s="71">
        <v>840</v>
      </c>
      <c r="W425" s="71">
        <v>451</v>
      </c>
      <c r="X425" s="71">
        <v>6917</v>
      </c>
      <c r="Y425" s="71">
        <v>12367</v>
      </c>
      <c r="Z425" s="71">
        <v>16159</v>
      </c>
      <c r="AA425" s="71">
        <v>6732</v>
      </c>
      <c r="AB425" s="71">
        <v>26323</v>
      </c>
      <c r="AC425" s="71">
        <v>4424077.9999999991</v>
      </c>
      <c r="AD425" s="71">
        <v>2.30120772213</v>
      </c>
      <c r="AE425" s="72"/>
      <c r="AF425" s="71">
        <v>172647937.86150467</v>
      </c>
      <c r="AG425" s="71">
        <v>1354172.669569737</v>
      </c>
      <c r="AH425" s="71">
        <v>6467481.1239368003</v>
      </c>
      <c r="AI425" s="71">
        <v>41264684.673588619</v>
      </c>
      <c r="AJ425" s="71">
        <v>55711348.134867452</v>
      </c>
      <c r="AK425" s="71">
        <v>0</v>
      </c>
      <c r="AL425" s="71">
        <v>0</v>
      </c>
      <c r="AM425" s="71">
        <v>3455259.318764796</v>
      </c>
      <c r="AN425" s="71">
        <v>0</v>
      </c>
      <c r="AO425" s="71">
        <v>0</v>
      </c>
      <c r="AP425" s="71">
        <v>280900883.78223205</v>
      </c>
      <c r="AQ425" s="72"/>
      <c r="AR425" s="71">
        <v>979</v>
      </c>
      <c r="AS425" s="71">
        <v>388</v>
      </c>
      <c r="AT425" s="71">
        <v>2</v>
      </c>
      <c r="AU425" s="71">
        <v>0</v>
      </c>
      <c r="AV425" s="71">
        <v>0</v>
      </c>
      <c r="AW425" s="71">
        <v>0</v>
      </c>
      <c r="AX425" s="71"/>
      <c r="AY425" s="72"/>
      <c r="AZ425" s="71">
        <v>4720.5380000000041</v>
      </c>
      <c r="BA425" s="71">
        <v>32749.70000000003</v>
      </c>
      <c r="BB425" s="71">
        <v>8400</v>
      </c>
      <c r="BC425" s="71">
        <v>0</v>
      </c>
      <c r="BD425" s="71">
        <v>0</v>
      </c>
      <c r="BE425" s="71">
        <v>0</v>
      </c>
      <c r="BF425" s="71"/>
      <c r="BG425" s="72"/>
      <c r="BH425" s="71">
        <v>0</v>
      </c>
      <c r="BI425" s="71">
        <v>0</v>
      </c>
      <c r="BJ425" s="71">
        <v>241.40600000000001</v>
      </c>
      <c r="BK425" s="71">
        <v>278.089</v>
      </c>
      <c r="BL425" s="71">
        <v>0</v>
      </c>
      <c r="BM425" s="71">
        <v>0</v>
      </c>
      <c r="BN425" s="72"/>
      <c r="BO425" s="71">
        <v>0</v>
      </c>
      <c r="BP425" s="71">
        <v>0</v>
      </c>
      <c r="BQ425" s="71">
        <v>2</v>
      </c>
      <c r="BR425" s="71">
        <v>1</v>
      </c>
      <c r="BS425" s="71">
        <v>0</v>
      </c>
      <c r="BT425" s="71">
        <v>0</v>
      </c>
      <c r="BU425"/>
      <c r="BV425" s="70">
        <v>478.60199999999998</v>
      </c>
      <c r="BW425" s="70">
        <v>0</v>
      </c>
      <c r="BX425" s="70">
        <v>0</v>
      </c>
      <c r="BY425" s="70">
        <v>0</v>
      </c>
      <c r="BZ425" s="70">
        <v>40.893000000000001</v>
      </c>
      <c r="CA425" s="70">
        <v>0</v>
      </c>
      <c r="CB425" s="70">
        <v>0</v>
      </c>
      <c r="CC425" s="70">
        <v>0</v>
      </c>
      <c r="CD425" s="70">
        <v>0</v>
      </c>
    </row>
    <row r="426" spans="1:82">
      <c r="A426" s="70" t="s">
        <v>2109</v>
      </c>
      <c r="B426" s="70">
        <v>102</v>
      </c>
      <c r="C426" s="70">
        <v>19</v>
      </c>
      <c r="D426" s="70">
        <v>6</v>
      </c>
      <c r="E426" s="70">
        <v>2022</v>
      </c>
      <c r="F426" s="70" t="s">
        <v>161</v>
      </c>
      <c r="G426" s="1064" t="s">
        <v>2090</v>
      </c>
      <c r="H426" s="70" t="s">
        <v>2091</v>
      </c>
      <c r="I426" s="148"/>
      <c r="J426" s="71">
        <v>91.996138942985112</v>
      </c>
      <c r="K426" s="71">
        <v>1.8560729935264215</v>
      </c>
      <c r="L426" s="71">
        <v>29.960154650158845</v>
      </c>
      <c r="M426" s="71">
        <v>23.519235521480748</v>
      </c>
      <c r="N426" s="71">
        <v>30.456810258335835</v>
      </c>
      <c r="O426" s="71">
        <v>22.981090227615269</v>
      </c>
      <c r="P426" s="71">
        <v>30.316979187043234</v>
      </c>
      <c r="Q426" s="71">
        <v>1.5157218350298984</v>
      </c>
      <c r="R426" s="71">
        <v>25.709916429078682</v>
      </c>
      <c r="S426" s="71">
        <v>1.7636912719</v>
      </c>
      <c r="T426" s="72"/>
      <c r="U426" s="71">
        <v>15312162</v>
      </c>
      <c r="V426" s="71">
        <v>840</v>
      </c>
      <c r="W426" s="71">
        <v>451</v>
      </c>
      <c r="X426" s="71">
        <v>6917</v>
      </c>
      <c r="Y426" s="71">
        <v>12213</v>
      </c>
      <c r="Z426" s="71">
        <v>16065</v>
      </c>
      <c r="AA426" s="71">
        <v>6624</v>
      </c>
      <c r="AB426" s="71">
        <v>25747</v>
      </c>
      <c r="AC426" s="71">
        <v>4476927.9999999991</v>
      </c>
      <c r="AD426" s="71">
        <v>1.7636912719</v>
      </c>
      <c r="AE426" s="72"/>
      <c r="AF426" s="71">
        <v>181260348.93084165</v>
      </c>
      <c r="AG426" s="71">
        <v>1386885.6523651083</v>
      </c>
      <c r="AH426" s="71">
        <v>6392163.20636597</v>
      </c>
      <c r="AI426" s="71">
        <v>38292956.367965668</v>
      </c>
      <c r="AJ426" s="71">
        <v>56898485.055024713</v>
      </c>
      <c r="AK426" s="71">
        <v>0</v>
      </c>
      <c r="AL426" s="71">
        <v>0</v>
      </c>
      <c r="AM426" s="71">
        <v>3324640.4491000045</v>
      </c>
      <c r="AN426" s="71">
        <v>0</v>
      </c>
      <c r="AO426" s="71">
        <v>0</v>
      </c>
      <c r="AP426" s="71">
        <v>287555479.66166317</v>
      </c>
      <c r="AQ426" s="72"/>
      <c r="AR426" s="71">
        <v>1013</v>
      </c>
      <c r="AS426" s="71">
        <v>390</v>
      </c>
      <c r="AT426" s="71">
        <v>2</v>
      </c>
      <c r="AU426" s="71">
        <v>0</v>
      </c>
      <c r="AV426" s="71">
        <v>0</v>
      </c>
      <c r="AW426" s="71">
        <v>0</v>
      </c>
      <c r="AX426" s="71"/>
      <c r="AY426" s="72"/>
      <c r="AZ426" s="71">
        <v>4921.8980000000047</v>
      </c>
      <c r="BA426" s="71">
        <v>33298.200000000026</v>
      </c>
      <c r="BB426" s="71">
        <v>8400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2110</v>
      </c>
      <c r="B427" s="70">
        <v>102</v>
      </c>
      <c r="C427" s="70">
        <v>20</v>
      </c>
      <c r="D427" s="70">
        <v>6</v>
      </c>
      <c r="E427" s="70">
        <v>2023</v>
      </c>
      <c r="F427" s="70" t="s">
        <v>1539</v>
      </c>
      <c r="G427" s="70" t="s">
        <v>2090</v>
      </c>
      <c r="H427" s="70" t="s">
        <v>2091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1035</v>
      </c>
      <c r="AS427" s="71">
        <v>392</v>
      </c>
      <c r="AT427" s="71">
        <v>1</v>
      </c>
      <c r="AU427" s="71">
        <v>0</v>
      </c>
      <c r="AV427" s="71">
        <v>0</v>
      </c>
      <c r="AW427" s="71">
        <v>0</v>
      </c>
      <c r="AX427" s="71"/>
      <c r="AY427" s="72"/>
      <c r="AZ427" s="71">
        <v>5062.7880000000059</v>
      </c>
      <c r="BA427" s="71">
        <v>33507.000000000029</v>
      </c>
      <c r="BB427" s="71">
        <v>6900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2111</v>
      </c>
      <c r="B428" s="70">
        <v>102</v>
      </c>
      <c r="C428" s="70">
        <v>21</v>
      </c>
      <c r="D428" s="70">
        <v>6</v>
      </c>
      <c r="E428" s="70">
        <v>2024</v>
      </c>
      <c r="F428" s="70" t="s">
        <v>1554</v>
      </c>
      <c r="G428" s="70" t="s">
        <v>2090</v>
      </c>
      <c r="H428" s="70" t="s">
        <v>2091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2112</v>
      </c>
      <c r="B429" s="70">
        <v>443</v>
      </c>
      <c r="C429" s="70">
        <v>1</v>
      </c>
      <c r="D429" s="70">
        <v>27</v>
      </c>
      <c r="E429" s="70">
        <v>1990</v>
      </c>
      <c r="F429" s="70" t="s">
        <v>787</v>
      </c>
      <c r="G429" s="70" t="s">
        <v>2113</v>
      </c>
      <c r="H429" s="70" t="s">
        <v>2114</v>
      </c>
      <c r="I429" s="148"/>
      <c r="J429" s="71">
        <v>95.620360203911957</v>
      </c>
      <c r="K429" s="71">
        <v>3.4449119402017629</v>
      </c>
      <c r="L429" s="71">
        <v>6.1679349723444146</v>
      </c>
      <c r="M429" s="71">
        <v>15.8674997579286</v>
      </c>
      <c r="N429" s="71">
        <v>22.50655106142699</v>
      </c>
      <c r="O429" s="71">
        <v>19.381894853205779</v>
      </c>
      <c r="P429" s="71">
        <v>48.478015705121571</v>
      </c>
      <c r="Q429" s="71">
        <v>1.8396699584287901</v>
      </c>
      <c r="R429" s="71">
        <v>0</v>
      </c>
      <c r="S429" s="71">
        <v>2.2129167917529609</v>
      </c>
      <c r="T429" s="72"/>
      <c r="U429" s="71">
        <v>2009964</v>
      </c>
      <c r="V429" s="71">
        <v>1398</v>
      </c>
      <c r="W429" s="71">
        <v>65</v>
      </c>
      <c r="X429" s="71">
        <v>6421</v>
      </c>
      <c r="Y429" s="71">
        <v>8414</v>
      </c>
      <c r="Z429" s="71">
        <v>7972</v>
      </c>
      <c r="AA429" s="71">
        <v>11771</v>
      </c>
      <c r="AB429" s="71">
        <v>29870</v>
      </c>
      <c r="AC429" s="71">
        <v>0</v>
      </c>
      <c r="AD429" s="71">
        <v>2.2129167917529609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2115</v>
      </c>
      <c r="B430" s="70">
        <v>444</v>
      </c>
      <c r="C430" s="70">
        <v>2</v>
      </c>
      <c r="D430" s="70">
        <v>27</v>
      </c>
      <c r="E430" s="70">
        <v>2005</v>
      </c>
      <c r="F430" s="70" t="s">
        <v>789</v>
      </c>
      <c r="G430" s="70" t="s">
        <v>2113</v>
      </c>
      <c r="H430" s="70" t="s">
        <v>2114</v>
      </c>
      <c r="I430" s="148"/>
      <c r="J430" s="71">
        <v>110.6589659976629</v>
      </c>
      <c r="K430" s="71">
        <v>2.8253417071817681</v>
      </c>
      <c r="L430" s="71">
        <v>15.92059738588703</v>
      </c>
      <c r="M430" s="71">
        <v>30.582447646831351</v>
      </c>
      <c r="N430" s="71">
        <v>34.492339077651152</v>
      </c>
      <c r="O430" s="71">
        <v>29.836161348998441</v>
      </c>
      <c r="P430" s="71">
        <v>53.394349128307361</v>
      </c>
      <c r="Q430" s="71">
        <v>1.72082828351439</v>
      </c>
      <c r="R430" s="71">
        <v>0</v>
      </c>
      <c r="S430" s="71">
        <v>2.7679784233195752</v>
      </c>
      <c r="T430" s="72"/>
      <c r="U430" s="71">
        <v>3005168</v>
      </c>
      <c r="V430" s="71">
        <v>1416</v>
      </c>
      <c r="W430" s="71">
        <v>155</v>
      </c>
      <c r="X430" s="71">
        <v>6047</v>
      </c>
      <c r="Y430" s="71">
        <v>9719</v>
      </c>
      <c r="Z430" s="71">
        <v>14201</v>
      </c>
      <c r="AA430" s="71">
        <v>10618</v>
      </c>
      <c r="AB430" s="71">
        <v>29209</v>
      </c>
      <c r="AC430" s="71">
        <v>0</v>
      </c>
      <c r="AD430" s="71">
        <v>2.7679784233195752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2116</v>
      </c>
      <c r="B431" s="70">
        <v>445</v>
      </c>
      <c r="C431" s="70">
        <v>3</v>
      </c>
      <c r="D431" s="70">
        <v>27</v>
      </c>
      <c r="E431" s="70">
        <v>2006</v>
      </c>
      <c r="F431" s="70" t="s">
        <v>790</v>
      </c>
      <c r="G431" s="70" t="s">
        <v>2113</v>
      </c>
      <c r="H431" s="70" t="s">
        <v>2114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2117</v>
      </c>
      <c r="B432" s="70">
        <v>446</v>
      </c>
      <c r="C432" s="70">
        <v>4</v>
      </c>
      <c r="D432" s="70">
        <v>27</v>
      </c>
      <c r="E432" s="70">
        <v>2007</v>
      </c>
      <c r="F432" s="70" t="s">
        <v>791</v>
      </c>
      <c r="G432" s="70" t="s">
        <v>2113</v>
      </c>
      <c r="H432" s="70" t="s">
        <v>2114</v>
      </c>
      <c r="I432" s="148"/>
      <c r="J432" s="71">
        <v>122.4301936933623</v>
      </c>
      <c r="K432" s="71">
        <v>2.6465748981176569</v>
      </c>
      <c r="L432" s="71">
        <v>8.950985819605215</v>
      </c>
      <c r="M432" s="71">
        <v>29.015487673057802</v>
      </c>
      <c r="N432" s="71">
        <v>38.074414037023608</v>
      </c>
      <c r="O432" s="71">
        <v>29.29113868421425</v>
      </c>
      <c r="P432" s="71">
        <v>52.898248110207057</v>
      </c>
      <c r="Q432" s="71">
        <v>1.78891406968205</v>
      </c>
      <c r="R432" s="71">
        <v>0</v>
      </c>
      <c r="S432" s="71">
        <v>1.397337854864976</v>
      </c>
      <c r="T432" s="72"/>
      <c r="U432" s="71">
        <v>3862912</v>
      </c>
      <c r="V432" s="71">
        <v>1289</v>
      </c>
      <c r="W432" s="71">
        <v>91</v>
      </c>
      <c r="X432" s="71">
        <v>7715</v>
      </c>
      <c r="Y432" s="71">
        <v>9873</v>
      </c>
      <c r="Z432" s="71">
        <v>14493</v>
      </c>
      <c r="AA432" s="71">
        <v>10359</v>
      </c>
      <c r="AB432" s="71">
        <v>28759</v>
      </c>
      <c r="AC432" s="71">
        <v>0</v>
      </c>
      <c r="AD432" s="71">
        <v>1.397337854864976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2118</v>
      </c>
      <c r="B433" s="70">
        <v>447</v>
      </c>
      <c r="C433" s="70">
        <v>5</v>
      </c>
      <c r="D433" s="70">
        <v>27</v>
      </c>
      <c r="E433" s="70">
        <v>2008</v>
      </c>
      <c r="F433" s="70" t="s">
        <v>792</v>
      </c>
      <c r="G433" s="70" t="s">
        <v>2113</v>
      </c>
      <c r="H433" s="70" t="s">
        <v>2114</v>
      </c>
      <c r="I433" s="148"/>
      <c r="J433" s="71">
        <v>116.19581064111151</v>
      </c>
      <c r="K433" s="71">
        <v>1.9238090289532881</v>
      </c>
      <c r="L433" s="71">
        <v>7.8856500773019924</v>
      </c>
      <c r="M433" s="71">
        <v>31.800129169600829</v>
      </c>
      <c r="N433" s="71">
        <v>34.925383719914628</v>
      </c>
      <c r="O433" s="71">
        <v>28.485373208981009</v>
      </c>
      <c r="P433" s="71">
        <v>51.955544775702009</v>
      </c>
      <c r="Q433" s="71">
        <v>1.7440551392583299</v>
      </c>
      <c r="R433" s="71">
        <v>0</v>
      </c>
      <c r="S433" s="71">
        <v>1.1758966729847631</v>
      </c>
      <c r="T433" s="72"/>
      <c r="U433" s="71">
        <v>4003135</v>
      </c>
      <c r="V433" s="71">
        <v>1289</v>
      </c>
      <c r="W433" s="71">
        <v>91</v>
      </c>
      <c r="X433" s="71">
        <v>7715</v>
      </c>
      <c r="Y433" s="71">
        <v>9911</v>
      </c>
      <c r="Z433" s="71">
        <v>14589</v>
      </c>
      <c r="AA433" s="71">
        <v>10186</v>
      </c>
      <c r="AB433" s="71">
        <v>28499</v>
      </c>
      <c r="AC433" s="71">
        <v>0</v>
      </c>
      <c r="AD433" s="71">
        <v>1.1758966729847631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2119</v>
      </c>
      <c r="B434" s="70">
        <v>448</v>
      </c>
      <c r="C434" s="70">
        <v>6</v>
      </c>
      <c r="D434" s="70">
        <v>27</v>
      </c>
      <c r="E434" s="70">
        <v>2009</v>
      </c>
      <c r="F434" s="70" t="s">
        <v>176</v>
      </c>
      <c r="G434" s="70" t="s">
        <v>2113</v>
      </c>
      <c r="H434" s="70" t="s">
        <v>2114</v>
      </c>
      <c r="I434" s="148"/>
      <c r="J434" s="71">
        <v>116.9826907848213</v>
      </c>
      <c r="K434" s="71">
        <v>1.691113640668424</v>
      </c>
      <c r="L434" s="71">
        <v>9.985428045850993</v>
      </c>
      <c r="M434" s="71">
        <v>27.77884449216706</v>
      </c>
      <c r="N434" s="71">
        <v>29.274973634696259</v>
      </c>
      <c r="O434" s="71">
        <v>29.092560713628821</v>
      </c>
      <c r="P434" s="71">
        <v>49.421240569235643</v>
      </c>
      <c r="Q434" s="71">
        <v>1.6488824837579099</v>
      </c>
      <c r="R434" s="71">
        <v>0</v>
      </c>
      <c r="S434" s="71">
        <v>2.2450341098318489</v>
      </c>
      <c r="T434" s="72"/>
      <c r="U434" s="71">
        <v>3055429</v>
      </c>
      <c r="V434" s="71">
        <v>1237</v>
      </c>
      <c r="W434" s="71">
        <v>128</v>
      </c>
      <c r="X434" s="71">
        <v>7666</v>
      </c>
      <c r="Y434" s="71">
        <v>9985</v>
      </c>
      <c r="Z434" s="71">
        <v>14707</v>
      </c>
      <c r="AA434" s="71">
        <v>9947</v>
      </c>
      <c r="AB434" s="71">
        <v>28284</v>
      </c>
      <c r="AC434" s="71">
        <v>0</v>
      </c>
      <c r="AD434" s="71">
        <v>2.2450341098318489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2.65</v>
      </c>
      <c r="BK434" s="71">
        <v>0</v>
      </c>
      <c r="BL434" s="71">
        <v>0</v>
      </c>
      <c r="BM434" s="71">
        <v>0</v>
      </c>
      <c r="BN434" s="72"/>
      <c r="BO434" s="71">
        <v>0</v>
      </c>
      <c r="BP434" s="71">
        <v>0</v>
      </c>
      <c r="BQ434" s="71">
        <v>1</v>
      </c>
      <c r="BR434" s="71">
        <v>0</v>
      </c>
      <c r="BS434" s="71">
        <v>0</v>
      </c>
      <c r="BT434" s="71">
        <v>0</v>
      </c>
      <c r="BU434"/>
      <c r="BV434" s="70">
        <v>2.65</v>
      </c>
      <c r="BW434" s="70">
        <v>0</v>
      </c>
      <c r="BX434" s="70">
        <v>0</v>
      </c>
      <c r="BY434" s="70">
        <v>0</v>
      </c>
      <c r="BZ434" s="70">
        <v>0</v>
      </c>
      <c r="CA434" s="70">
        <v>0</v>
      </c>
      <c r="CB434" s="70">
        <v>0</v>
      </c>
      <c r="CC434" s="70">
        <v>0</v>
      </c>
      <c r="CD434" s="70">
        <v>0</v>
      </c>
    </row>
    <row r="435" spans="1:82">
      <c r="A435" s="70" t="s">
        <v>2120</v>
      </c>
      <c r="B435" s="70">
        <v>449</v>
      </c>
      <c r="C435" s="70">
        <v>7</v>
      </c>
      <c r="D435" s="70">
        <v>27</v>
      </c>
      <c r="E435" s="70">
        <v>2010</v>
      </c>
      <c r="F435" s="70" t="s">
        <v>177</v>
      </c>
      <c r="G435" s="70" t="s">
        <v>2113</v>
      </c>
      <c r="H435" s="70" t="s">
        <v>2114</v>
      </c>
      <c r="I435" s="148"/>
      <c r="J435" s="71">
        <v>117.50637332881109</v>
      </c>
      <c r="K435" s="71">
        <v>1.8777244367035599</v>
      </c>
      <c r="L435" s="71">
        <v>9.7422602817481501</v>
      </c>
      <c r="M435" s="71">
        <v>30.346570312723308</v>
      </c>
      <c r="N435" s="71">
        <v>31.523547021239409</v>
      </c>
      <c r="O435" s="71">
        <v>29.377394477874169</v>
      </c>
      <c r="P435" s="71">
        <v>49.881960988109157</v>
      </c>
      <c r="Q435" s="71">
        <v>1.7043427991558999</v>
      </c>
      <c r="R435" s="71">
        <v>0</v>
      </c>
      <c r="S435" s="71">
        <v>3.3734737841389149</v>
      </c>
      <c r="T435" s="72"/>
      <c r="U435" s="71">
        <v>2985214</v>
      </c>
      <c r="V435" s="71">
        <v>1237</v>
      </c>
      <c r="W435" s="71">
        <v>128</v>
      </c>
      <c r="X435" s="71">
        <v>7666</v>
      </c>
      <c r="Y435" s="71">
        <v>10057</v>
      </c>
      <c r="Z435" s="71">
        <v>14920</v>
      </c>
      <c r="AA435" s="71">
        <v>9789</v>
      </c>
      <c r="AB435" s="71">
        <v>28014</v>
      </c>
      <c r="AC435" s="71">
        <v>0</v>
      </c>
      <c r="AD435" s="71">
        <v>3.3734737841389149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2.4300000000000002</v>
      </c>
      <c r="BK435" s="71">
        <v>0</v>
      </c>
      <c r="BL435" s="71">
        <v>0</v>
      </c>
      <c r="BM435" s="71">
        <v>0</v>
      </c>
      <c r="BN435" s="72"/>
      <c r="BO435" s="71">
        <v>0</v>
      </c>
      <c r="BP435" s="71">
        <v>0</v>
      </c>
      <c r="BQ435" s="71">
        <v>1</v>
      </c>
      <c r="BR435" s="71">
        <v>0</v>
      </c>
      <c r="BS435" s="71">
        <v>0</v>
      </c>
      <c r="BT435" s="71">
        <v>0</v>
      </c>
      <c r="BU435"/>
      <c r="BV435" s="70">
        <v>2.4300000000000002</v>
      </c>
      <c r="BW435" s="70">
        <v>0</v>
      </c>
      <c r="BX435" s="70">
        <v>0</v>
      </c>
      <c r="BY435" s="70">
        <v>0</v>
      </c>
      <c r="BZ435" s="70">
        <v>0</v>
      </c>
      <c r="CA435" s="70">
        <v>0</v>
      </c>
      <c r="CB435" s="70">
        <v>0</v>
      </c>
      <c r="CC435" s="70">
        <v>0</v>
      </c>
      <c r="CD435" s="70">
        <v>0</v>
      </c>
    </row>
    <row r="436" spans="1:82">
      <c r="A436" s="70" t="s">
        <v>2121</v>
      </c>
      <c r="B436" s="70">
        <v>450</v>
      </c>
      <c r="C436" s="70">
        <v>8</v>
      </c>
      <c r="D436" s="70">
        <v>27</v>
      </c>
      <c r="E436" s="70">
        <v>2011</v>
      </c>
      <c r="F436" s="70" t="s">
        <v>178</v>
      </c>
      <c r="G436" s="70" t="s">
        <v>2113</v>
      </c>
      <c r="H436" s="70" t="s">
        <v>2114</v>
      </c>
      <c r="I436" s="148"/>
      <c r="J436" s="71">
        <v>145.24499047603331</v>
      </c>
      <c r="K436" s="71">
        <v>2.704826558865836</v>
      </c>
      <c r="L436" s="71">
        <v>5.3119064744323863</v>
      </c>
      <c r="M436" s="71">
        <v>39.831436194080382</v>
      </c>
      <c r="N436" s="71">
        <v>40.59086528507774</v>
      </c>
      <c r="O436" s="71">
        <v>29.005194912101729</v>
      </c>
      <c r="P436" s="71">
        <v>47.995091602735734</v>
      </c>
      <c r="Q436" s="71">
        <v>1.94748308709296</v>
      </c>
      <c r="R436" s="71">
        <v>0</v>
      </c>
      <c r="S436" s="71">
        <v>2.0978251509996979</v>
      </c>
      <c r="T436" s="72"/>
      <c r="U436" s="71">
        <v>3874313</v>
      </c>
      <c r="V436" s="71">
        <v>1237</v>
      </c>
      <c r="W436" s="71">
        <v>128</v>
      </c>
      <c r="X436" s="71">
        <v>7666</v>
      </c>
      <c r="Y436" s="71">
        <v>10122</v>
      </c>
      <c r="Z436" s="71">
        <v>15051</v>
      </c>
      <c r="AA436" s="71">
        <v>9699</v>
      </c>
      <c r="AB436" s="71">
        <v>27751</v>
      </c>
      <c r="AC436" s="71">
        <v>0</v>
      </c>
      <c r="AD436" s="71">
        <v>2.0978251509996979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2.8519999999999999</v>
      </c>
      <c r="BK436" s="71">
        <v>0</v>
      </c>
      <c r="BL436" s="71">
        <v>0</v>
      </c>
      <c r="BM436" s="71">
        <v>0</v>
      </c>
      <c r="BN436" s="72"/>
      <c r="BO436" s="71">
        <v>0</v>
      </c>
      <c r="BP436" s="71">
        <v>0</v>
      </c>
      <c r="BQ436" s="71">
        <v>1</v>
      </c>
      <c r="BR436" s="71">
        <v>0</v>
      </c>
      <c r="BS436" s="71">
        <v>0</v>
      </c>
      <c r="BT436" s="71">
        <v>0</v>
      </c>
      <c r="BU436"/>
      <c r="BV436" s="70">
        <v>2.8519999999999999</v>
      </c>
      <c r="BW436" s="70">
        <v>0</v>
      </c>
      <c r="BX436" s="70">
        <v>0</v>
      </c>
      <c r="BY436" s="70">
        <v>0</v>
      </c>
      <c r="BZ436" s="70">
        <v>0</v>
      </c>
      <c r="CA436" s="70">
        <v>0</v>
      </c>
      <c r="CB436" s="70">
        <v>0</v>
      </c>
      <c r="CC436" s="70">
        <v>0</v>
      </c>
      <c r="CD436" s="70">
        <v>0</v>
      </c>
    </row>
    <row r="437" spans="1:82">
      <c r="A437" s="70" t="s">
        <v>2122</v>
      </c>
      <c r="B437" s="70">
        <v>451</v>
      </c>
      <c r="C437" s="70">
        <v>9</v>
      </c>
      <c r="D437" s="70">
        <v>27</v>
      </c>
      <c r="E437" s="70">
        <v>2012</v>
      </c>
      <c r="F437" s="70" t="s">
        <v>179</v>
      </c>
      <c r="G437" s="70" t="s">
        <v>2113</v>
      </c>
      <c r="H437" s="70" t="s">
        <v>2114</v>
      </c>
      <c r="I437" s="148"/>
      <c r="J437" s="71">
        <v>110.0142728750226</v>
      </c>
      <c r="K437" s="71">
        <v>2.6196519736339972</v>
      </c>
      <c r="L437" s="71">
        <v>5.4703855667529764</v>
      </c>
      <c r="M437" s="71">
        <v>41.638493403710292</v>
      </c>
      <c r="N437" s="71">
        <v>44.343397800219641</v>
      </c>
      <c r="O437" s="71">
        <v>29.209052129976698</v>
      </c>
      <c r="P437" s="71">
        <v>47.850124473691203</v>
      </c>
      <c r="Q437" s="71">
        <v>2.10759032470088</v>
      </c>
      <c r="R437" s="71">
        <v>0</v>
      </c>
      <c r="S437" s="71">
        <v>2.0739607058444549</v>
      </c>
      <c r="T437" s="72"/>
      <c r="U437" s="71">
        <v>2991672</v>
      </c>
      <c r="V437" s="71">
        <v>1237</v>
      </c>
      <c r="W437" s="71">
        <v>128</v>
      </c>
      <c r="X437" s="71">
        <v>7666</v>
      </c>
      <c r="Y437" s="71">
        <v>10201</v>
      </c>
      <c r="Z437" s="71">
        <v>15277</v>
      </c>
      <c r="AA437" s="71">
        <v>9615</v>
      </c>
      <c r="AB437" s="71">
        <v>27642</v>
      </c>
      <c r="AC437" s="71">
        <v>0</v>
      </c>
      <c r="AD437" s="71">
        <v>2.0739607058444549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3.339</v>
      </c>
      <c r="BK437" s="71">
        <v>0</v>
      </c>
      <c r="BL437" s="71">
        <v>0</v>
      </c>
      <c r="BM437" s="71">
        <v>0</v>
      </c>
      <c r="BN437" s="72"/>
      <c r="BO437" s="71">
        <v>0</v>
      </c>
      <c r="BP437" s="71">
        <v>0</v>
      </c>
      <c r="BQ437" s="71">
        <v>1</v>
      </c>
      <c r="BR437" s="71">
        <v>0</v>
      </c>
      <c r="BS437" s="71">
        <v>0</v>
      </c>
      <c r="BT437" s="71">
        <v>0</v>
      </c>
      <c r="BU437"/>
      <c r="BV437" s="70">
        <v>3.339</v>
      </c>
      <c r="BW437" s="70">
        <v>0</v>
      </c>
      <c r="BX437" s="70">
        <v>0</v>
      </c>
      <c r="BY437" s="70">
        <v>0</v>
      </c>
      <c r="BZ437" s="70">
        <v>0</v>
      </c>
      <c r="CA437" s="70">
        <v>0</v>
      </c>
      <c r="CB437" s="70">
        <v>0</v>
      </c>
      <c r="CC437" s="70">
        <v>0</v>
      </c>
      <c r="CD437" s="70">
        <v>0</v>
      </c>
    </row>
    <row r="438" spans="1:82">
      <c r="A438" s="70" t="s">
        <v>2123</v>
      </c>
      <c r="B438" s="70">
        <v>452</v>
      </c>
      <c r="C438" s="70">
        <v>10</v>
      </c>
      <c r="D438" s="70">
        <v>27</v>
      </c>
      <c r="E438" s="70">
        <v>2013</v>
      </c>
      <c r="F438" s="70" t="s">
        <v>180</v>
      </c>
      <c r="G438" s="70" t="s">
        <v>2113</v>
      </c>
      <c r="H438" s="70" t="s">
        <v>2114</v>
      </c>
      <c r="I438" s="148"/>
      <c r="J438" s="71">
        <v>112.62020481048209</v>
      </c>
      <c r="K438" s="71">
        <v>2.5030272010973391</v>
      </c>
      <c r="L438" s="71">
        <v>4.8882109994161418</v>
      </c>
      <c r="M438" s="71">
        <v>42.82339403405431</v>
      </c>
      <c r="N438" s="71">
        <v>42.160222126315347</v>
      </c>
      <c r="O438" s="71">
        <v>28.377956154217443</v>
      </c>
      <c r="P438" s="71">
        <v>47.475938694609184</v>
      </c>
      <c r="Q438" s="71">
        <v>2.1325197122233002</v>
      </c>
      <c r="R438" s="71">
        <v>0</v>
      </c>
      <c r="S438" s="71">
        <v>2.24897470295276</v>
      </c>
      <c r="T438" s="72"/>
      <c r="U438" s="71">
        <v>2896207</v>
      </c>
      <c r="V438" s="71">
        <v>1237</v>
      </c>
      <c r="W438" s="71">
        <v>128</v>
      </c>
      <c r="X438" s="71">
        <v>7666</v>
      </c>
      <c r="Y438" s="71">
        <v>10292</v>
      </c>
      <c r="Z438" s="71">
        <v>15505</v>
      </c>
      <c r="AA438" s="71">
        <v>9504</v>
      </c>
      <c r="AB438" s="71">
        <v>27568</v>
      </c>
      <c r="AC438" s="71">
        <v>0</v>
      </c>
      <c r="AD438" s="71">
        <v>2.24897470295276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3.6749999999999998</v>
      </c>
      <c r="BK438" s="71">
        <v>0</v>
      </c>
      <c r="BL438" s="71">
        <v>0</v>
      </c>
      <c r="BM438" s="71">
        <v>0</v>
      </c>
      <c r="BN438" s="72"/>
      <c r="BO438" s="71">
        <v>0</v>
      </c>
      <c r="BP438" s="71">
        <v>0</v>
      </c>
      <c r="BQ438" s="71">
        <v>1</v>
      </c>
      <c r="BR438" s="71">
        <v>0</v>
      </c>
      <c r="BS438" s="71">
        <v>0</v>
      </c>
      <c r="BT438" s="71">
        <v>0</v>
      </c>
      <c r="BU438"/>
      <c r="BV438" s="70">
        <v>3.6749999999999998</v>
      </c>
      <c r="BW438" s="70">
        <v>0</v>
      </c>
      <c r="BX438" s="70">
        <v>0</v>
      </c>
      <c r="BY438" s="70">
        <v>0</v>
      </c>
      <c r="BZ438" s="70">
        <v>0</v>
      </c>
      <c r="CA438" s="70">
        <v>0</v>
      </c>
      <c r="CB438" s="70">
        <v>0</v>
      </c>
      <c r="CC438" s="70">
        <v>0</v>
      </c>
      <c r="CD438" s="70">
        <v>0</v>
      </c>
    </row>
    <row r="439" spans="1:82">
      <c r="A439" s="70" t="s">
        <v>2124</v>
      </c>
      <c r="B439" s="70">
        <v>453</v>
      </c>
      <c r="C439" s="70">
        <v>11</v>
      </c>
      <c r="D439" s="70">
        <v>27</v>
      </c>
      <c r="E439" s="70">
        <v>2014</v>
      </c>
      <c r="F439" s="70" t="s">
        <v>181</v>
      </c>
      <c r="G439" s="70" t="s">
        <v>2113</v>
      </c>
      <c r="H439" s="70" t="s">
        <v>2114</v>
      </c>
      <c r="I439" s="148"/>
      <c r="J439" s="71">
        <v>114.6487787703321</v>
      </c>
      <c r="K439" s="71">
        <v>2.611157945509607</v>
      </c>
      <c r="L439" s="71">
        <v>6.5584581803817859</v>
      </c>
      <c r="M439" s="71">
        <v>44.864645673900142</v>
      </c>
      <c r="N439" s="71">
        <v>43.488310985782917</v>
      </c>
      <c r="O439" s="71">
        <v>27.260203360721068</v>
      </c>
      <c r="P439" s="71">
        <v>47.130194544073206</v>
      </c>
      <c r="Q439" s="71">
        <v>2.0380101633439902</v>
      </c>
      <c r="R439" s="71">
        <v>0</v>
      </c>
      <c r="S439" s="71">
        <v>2.1965269226269859</v>
      </c>
      <c r="T439" s="72"/>
      <c r="U439" s="71">
        <v>3017643</v>
      </c>
      <c r="V439" s="71">
        <v>1143</v>
      </c>
      <c r="W439" s="71">
        <v>134</v>
      </c>
      <c r="X439" s="71">
        <v>7776</v>
      </c>
      <c r="Y439" s="71">
        <v>10391</v>
      </c>
      <c r="Z439" s="71">
        <v>15687</v>
      </c>
      <c r="AA439" s="71">
        <v>9386</v>
      </c>
      <c r="AB439" s="71">
        <v>27460</v>
      </c>
      <c r="AC439" s="71">
        <v>0</v>
      </c>
      <c r="AD439" s="71">
        <v>2.1965269226269859</v>
      </c>
      <c r="AE439" s="72"/>
      <c r="AF439" s="71"/>
      <c r="AG439" s="71"/>
      <c r="AH439" s="71"/>
      <c r="AI439" s="71"/>
      <c r="AJ439" s="71"/>
      <c r="AK439" s="71"/>
      <c r="AL439" s="71"/>
      <c r="AM439" s="71"/>
      <c r="AN439" s="71"/>
      <c r="AO439" s="71"/>
      <c r="AP439" s="71"/>
      <c r="AQ439" s="72"/>
      <c r="AR439" s="71">
        <v>599</v>
      </c>
      <c r="AS439" s="71">
        <v>274</v>
      </c>
      <c r="AT439" s="71">
        <v>2</v>
      </c>
      <c r="AU439" s="71">
        <v>0</v>
      </c>
      <c r="AV439" s="71">
        <v>0</v>
      </c>
      <c r="AW439" s="71">
        <v>0</v>
      </c>
      <c r="AX439" s="71"/>
      <c r="AY439" s="72"/>
      <c r="AZ439" s="71">
        <v>2812.2</v>
      </c>
      <c r="BA439" s="71">
        <v>8402.5</v>
      </c>
      <c r="BB439" s="71">
        <v>13230</v>
      </c>
      <c r="BC439" s="71">
        <v>0</v>
      </c>
      <c r="BD439" s="71">
        <v>0</v>
      </c>
      <c r="BE439" s="71">
        <v>0</v>
      </c>
      <c r="BF439" s="71"/>
      <c r="BG439" s="72"/>
      <c r="BH439" s="71">
        <v>0</v>
      </c>
      <c r="BI439" s="71">
        <v>0</v>
      </c>
      <c r="BJ439" s="71">
        <v>3.585</v>
      </c>
      <c r="BK439" s="71">
        <v>0</v>
      </c>
      <c r="BL439" s="71">
        <v>0</v>
      </c>
      <c r="BM439" s="71">
        <v>0</v>
      </c>
      <c r="BN439" s="72"/>
      <c r="BO439" s="71">
        <v>0</v>
      </c>
      <c r="BP439" s="71">
        <v>0</v>
      </c>
      <c r="BQ439" s="71">
        <v>1</v>
      </c>
      <c r="BR439" s="71">
        <v>0</v>
      </c>
      <c r="BS439" s="71">
        <v>0</v>
      </c>
      <c r="BT439" s="71">
        <v>0</v>
      </c>
      <c r="BU439"/>
      <c r="BV439" s="70">
        <v>3.585</v>
      </c>
      <c r="BW439" s="70">
        <v>0</v>
      </c>
      <c r="BX439" s="70">
        <v>0</v>
      </c>
      <c r="BY439" s="70">
        <v>0</v>
      </c>
      <c r="BZ439" s="70">
        <v>0</v>
      </c>
      <c r="CA439" s="70">
        <v>0</v>
      </c>
      <c r="CB439" s="70">
        <v>0</v>
      </c>
      <c r="CC439" s="70">
        <v>0</v>
      </c>
      <c r="CD439" s="70">
        <v>0</v>
      </c>
    </row>
    <row r="440" spans="1:82">
      <c r="A440" s="70" t="s">
        <v>2125</v>
      </c>
      <c r="B440" s="70">
        <v>454</v>
      </c>
      <c r="C440" s="70">
        <v>12</v>
      </c>
      <c r="D440" s="70">
        <v>27</v>
      </c>
      <c r="E440" s="70">
        <v>2015</v>
      </c>
      <c r="F440" s="70" t="s">
        <v>182</v>
      </c>
      <c r="G440" s="70" t="s">
        <v>2113</v>
      </c>
      <c r="H440" s="70" t="s">
        <v>2114</v>
      </c>
      <c r="I440" s="148"/>
      <c r="J440" s="71">
        <v>129.7344654019993</v>
      </c>
      <c r="K440" s="71">
        <v>2.3624179542496089</v>
      </c>
      <c r="L440" s="71">
        <v>7.5425070226486266</v>
      </c>
      <c r="M440" s="71">
        <v>37.315865580011241</v>
      </c>
      <c r="N440" s="71">
        <v>37.243977948487867</v>
      </c>
      <c r="O440" s="71">
        <v>27.167309926309766</v>
      </c>
      <c r="P440" s="71">
        <v>46.715153493692469</v>
      </c>
      <c r="Q440" s="71">
        <v>1.9824387953842699</v>
      </c>
      <c r="R440" s="71">
        <v>0</v>
      </c>
      <c r="S440" s="71">
        <v>2.4564599130762632</v>
      </c>
      <c r="T440" s="72"/>
      <c r="U440" s="71">
        <v>3341675</v>
      </c>
      <c r="V440" s="71">
        <v>1143</v>
      </c>
      <c r="W440" s="71">
        <v>134</v>
      </c>
      <c r="X440" s="71">
        <v>7776</v>
      </c>
      <c r="Y440" s="71">
        <v>10435</v>
      </c>
      <c r="Z440" s="71">
        <v>15784</v>
      </c>
      <c r="AA440" s="71">
        <v>9296</v>
      </c>
      <c r="AB440" s="71">
        <v>27286</v>
      </c>
      <c r="AC440" s="71">
        <v>0</v>
      </c>
      <c r="AD440" s="71">
        <v>2.4564599130762632</v>
      </c>
      <c r="AE440" s="72"/>
      <c r="AF440" s="71">
        <v>31222469.919736121</v>
      </c>
      <c r="AG440" s="71">
        <v>1810208.1249039141</v>
      </c>
      <c r="AH440" s="71">
        <v>1364886.886321459</v>
      </c>
      <c r="AI440" s="71">
        <v>48970513.023982748</v>
      </c>
      <c r="AJ440" s="71">
        <v>62213729.678421192</v>
      </c>
      <c r="AK440" s="71">
        <v>0</v>
      </c>
      <c r="AL440" s="71">
        <v>0</v>
      </c>
      <c r="AM440" s="71">
        <v>3739431.8395349411</v>
      </c>
      <c r="AN440" s="71">
        <v>0</v>
      </c>
      <c r="AO440" s="71">
        <v>0</v>
      </c>
      <c r="AP440" s="71">
        <v>149321239.47290039</v>
      </c>
      <c r="AQ440" s="72"/>
      <c r="AR440" s="71">
        <v>649</v>
      </c>
      <c r="AS440" s="71">
        <v>358</v>
      </c>
      <c r="AT440" s="71">
        <v>2</v>
      </c>
      <c r="AU440" s="71">
        <v>1</v>
      </c>
      <c r="AV440" s="71">
        <v>0</v>
      </c>
      <c r="AW440" s="71">
        <v>0</v>
      </c>
      <c r="AX440" s="71"/>
      <c r="AY440" s="72"/>
      <c r="AZ440" s="71">
        <v>3069.9</v>
      </c>
      <c r="BA440" s="71">
        <v>10480.299999999999</v>
      </c>
      <c r="BB440" s="71">
        <v>13230</v>
      </c>
      <c r="BC440" s="71">
        <v>193.7</v>
      </c>
      <c r="BD440" s="71">
        <v>0</v>
      </c>
      <c r="BE440" s="71">
        <v>0</v>
      </c>
      <c r="BF440" s="71"/>
      <c r="BG440" s="72"/>
      <c r="BH440" s="71">
        <v>0</v>
      </c>
      <c r="BI440" s="71">
        <v>0</v>
      </c>
      <c r="BJ440" s="71">
        <v>3.7410000000000001</v>
      </c>
      <c r="BK440" s="71">
        <v>0</v>
      </c>
      <c r="BL440" s="71">
        <v>0</v>
      </c>
      <c r="BM440" s="71">
        <v>0</v>
      </c>
      <c r="BN440" s="72"/>
      <c r="BO440" s="71">
        <v>0</v>
      </c>
      <c r="BP440" s="71">
        <v>0</v>
      </c>
      <c r="BQ440" s="71">
        <v>1</v>
      </c>
      <c r="BR440" s="71">
        <v>0</v>
      </c>
      <c r="BS440" s="71">
        <v>0</v>
      </c>
      <c r="BT440" s="71">
        <v>0</v>
      </c>
      <c r="BU440"/>
      <c r="BV440" s="70">
        <v>3.7410000000000001</v>
      </c>
      <c r="BW440" s="70">
        <v>0</v>
      </c>
      <c r="BX440" s="70">
        <v>0</v>
      </c>
      <c r="BY440" s="70">
        <v>0</v>
      </c>
      <c r="BZ440" s="70">
        <v>0</v>
      </c>
      <c r="CA440" s="70">
        <v>0</v>
      </c>
      <c r="CB440" s="70">
        <v>0</v>
      </c>
      <c r="CC440" s="70">
        <v>0</v>
      </c>
      <c r="CD440" s="70">
        <v>0</v>
      </c>
    </row>
    <row r="441" spans="1:82">
      <c r="A441" s="70" t="s">
        <v>2126</v>
      </c>
      <c r="B441" s="70">
        <v>455</v>
      </c>
      <c r="C441" s="70">
        <v>13</v>
      </c>
      <c r="D441" s="70">
        <v>27</v>
      </c>
      <c r="E441" s="70">
        <v>2016</v>
      </c>
      <c r="F441" s="70" t="s">
        <v>155</v>
      </c>
      <c r="G441" s="70" t="s">
        <v>2113</v>
      </c>
      <c r="H441" s="70" t="s">
        <v>2114</v>
      </c>
      <c r="I441" s="148"/>
      <c r="J441" s="71">
        <v>128.64421504860346</v>
      </c>
      <c r="K441" s="71">
        <v>2.3978446763585652</v>
      </c>
      <c r="L441" s="71">
        <v>10.510098736129038</v>
      </c>
      <c r="M441" s="71">
        <v>38.330207801414574</v>
      </c>
      <c r="N441" s="71">
        <v>38.042414051105347</v>
      </c>
      <c r="O441" s="71">
        <v>27.000632213755217</v>
      </c>
      <c r="P441" s="71">
        <v>44.846003451380433</v>
      </c>
      <c r="Q441" s="71">
        <v>1.9162469156059339</v>
      </c>
      <c r="R441" s="71">
        <v>0</v>
      </c>
      <c r="S441" s="71">
        <v>3.2147457135716175</v>
      </c>
      <c r="T441" s="72"/>
      <c r="U441" s="71">
        <v>3066200</v>
      </c>
      <c r="V441" s="71">
        <v>1143</v>
      </c>
      <c r="W441" s="71">
        <v>134</v>
      </c>
      <c r="X441" s="71">
        <v>7776</v>
      </c>
      <c r="Y441" s="71">
        <v>10501</v>
      </c>
      <c r="Z441" s="71">
        <v>15880</v>
      </c>
      <c r="AA441" s="71">
        <v>9230</v>
      </c>
      <c r="AB441" s="71">
        <v>27130</v>
      </c>
      <c r="AC441" s="71">
        <v>0</v>
      </c>
      <c r="AD441" s="71">
        <v>3.214745713571618</v>
      </c>
      <c r="AE441" s="72"/>
      <c r="AF441" s="71">
        <v>28862917.907311421</v>
      </c>
      <c r="AG441" s="71">
        <v>1753908.984047222</v>
      </c>
      <c r="AH441" s="71">
        <v>1612803.465437779</v>
      </c>
      <c r="AI441" s="71">
        <v>58077672.659907863</v>
      </c>
      <c r="AJ441" s="71">
        <v>56740123.128524013</v>
      </c>
      <c r="AK441" s="71">
        <v>0</v>
      </c>
      <c r="AL441" s="71">
        <v>0</v>
      </c>
      <c r="AM441" s="71">
        <v>3720941.256061452</v>
      </c>
      <c r="AN441" s="71">
        <v>0</v>
      </c>
      <c r="AO441" s="71">
        <v>0</v>
      </c>
      <c r="AP441" s="71">
        <v>150768367.40128976</v>
      </c>
      <c r="AQ441" s="72"/>
      <c r="AR441" s="71">
        <v>696</v>
      </c>
      <c r="AS441" s="71">
        <v>405</v>
      </c>
      <c r="AT441" s="71">
        <v>2</v>
      </c>
      <c r="AU441" s="71">
        <v>1</v>
      </c>
      <c r="AV441" s="71">
        <v>0</v>
      </c>
      <c r="AW441" s="71">
        <v>0</v>
      </c>
      <c r="AX441" s="71"/>
      <c r="AY441" s="72"/>
      <c r="AZ441" s="71">
        <v>3308.1</v>
      </c>
      <c r="BA441" s="71">
        <v>11959.1</v>
      </c>
      <c r="BB441" s="71">
        <v>13230</v>
      </c>
      <c r="BC441" s="71">
        <v>193.7</v>
      </c>
      <c r="BD441" s="71">
        <v>0</v>
      </c>
      <c r="BE441" s="71">
        <v>0</v>
      </c>
      <c r="BF441" s="71"/>
      <c r="BG441" s="72"/>
      <c r="BH441" s="71">
        <v>0</v>
      </c>
      <c r="BI441" s="71">
        <v>0</v>
      </c>
      <c r="BJ441" s="71">
        <v>3.4039999999999999</v>
      </c>
      <c r="BK441" s="71">
        <v>0</v>
      </c>
      <c r="BL441" s="71">
        <v>0</v>
      </c>
      <c r="BM441" s="71">
        <v>0</v>
      </c>
      <c r="BN441" s="72"/>
      <c r="BO441" s="71">
        <v>0</v>
      </c>
      <c r="BP441" s="71">
        <v>0</v>
      </c>
      <c r="BQ441" s="71">
        <v>1</v>
      </c>
      <c r="BR441" s="71">
        <v>0</v>
      </c>
      <c r="BS441" s="71">
        <v>0</v>
      </c>
      <c r="BT441" s="71">
        <v>0</v>
      </c>
      <c r="BU441"/>
      <c r="BV441" s="70">
        <v>3.4039999999999999</v>
      </c>
      <c r="BW441" s="70">
        <v>0</v>
      </c>
      <c r="BX441" s="70">
        <v>0</v>
      </c>
      <c r="BY441" s="70">
        <v>0</v>
      </c>
      <c r="BZ441" s="70">
        <v>0</v>
      </c>
      <c r="CA441" s="70">
        <v>0</v>
      </c>
      <c r="CB441" s="70">
        <v>0</v>
      </c>
      <c r="CC441" s="70">
        <v>0</v>
      </c>
      <c r="CD441" s="70">
        <v>0</v>
      </c>
    </row>
    <row r="442" spans="1:82">
      <c r="A442" s="70" t="s">
        <v>2127</v>
      </c>
      <c r="B442" s="70">
        <v>456</v>
      </c>
      <c r="C442" s="70">
        <v>14</v>
      </c>
      <c r="D442" s="70">
        <v>27</v>
      </c>
      <c r="E442" s="70">
        <v>2017</v>
      </c>
      <c r="F442" s="70" t="s">
        <v>156</v>
      </c>
      <c r="G442" s="70" t="s">
        <v>2113</v>
      </c>
      <c r="H442" s="70" t="s">
        <v>2114</v>
      </c>
      <c r="I442" s="148"/>
      <c r="J442" s="71">
        <v>140.82517803999045</v>
      </c>
      <c r="K442" s="71">
        <v>2.2749042124671952</v>
      </c>
      <c r="L442" s="71">
        <v>9.7378557499001506</v>
      </c>
      <c r="M442" s="71">
        <v>27.988719520244427</v>
      </c>
      <c r="N442" s="71">
        <v>33.756819737338269</v>
      </c>
      <c r="O442" s="71">
        <v>26.912953646910502</v>
      </c>
      <c r="P442" s="71">
        <v>44.132233047207066</v>
      </c>
      <c r="Q442" s="71">
        <v>1.83864154232249</v>
      </c>
      <c r="R442" s="71">
        <v>0</v>
      </c>
      <c r="S442" s="71">
        <v>2.2933392052435901</v>
      </c>
      <c r="T442" s="72"/>
      <c r="U442" s="71">
        <v>3521044</v>
      </c>
      <c r="V442" s="71">
        <v>1143</v>
      </c>
      <c r="W442" s="71">
        <v>134</v>
      </c>
      <c r="X442" s="71">
        <v>7776</v>
      </c>
      <c r="Y442" s="71">
        <v>10557</v>
      </c>
      <c r="Z442" s="71">
        <v>16091</v>
      </c>
      <c r="AA442" s="71">
        <v>9141</v>
      </c>
      <c r="AB442" s="71">
        <v>26919</v>
      </c>
      <c r="AC442" s="71">
        <v>0</v>
      </c>
      <c r="AD442" s="71">
        <v>2.2933392052435901</v>
      </c>
      <c r="AE442" s="72"/>
      <c r="AF442" s="71">
        <v>32062250.07861859</v>
      </c>
      <c r="AG442" s="71">
        <v>1753484.2226811801</v>
      </c>
      <c r="AH442" s="71">
        <v>1996671.7382115929</v>
      </c>
      <c r="AI442" s="71">
        <v>47589404.934719898</v>
      </c>
      <c r="AJ442" s="71">
        <v>61157254.972579181</v>
      </c>
      <c r="AK442" s="71">
        <v>0</v>
      </c>
      <c r="AL442" s="71">
        <v>0</v>
      </c>
      <c r="AM442" s="71">
        <v>3697779.1012803749</v>
      </c>
      <c r="AN442" s="71">
        <v>0</v>
      </c>
      <c r="AO442" s="71">
        <v>0</v>
      </c>
      <c r="AP442" s="71">
        <v>148256845.04809079</v>
      </c>
      <c r="AQ442" s="72"/>
      <c r="AR442" s="71">
        <v>734</v>
      </c>
      <c r="AS442" s="71">
        <v>451</v>
      </c>
      <c r="AT442" s="71">
        <v>2</v>
      </c>
      <c r="AU442" s="71">
        <v>1</v>
      </c>
      <c r="AV442" s="71">
        <v>0</v>
      </c>
      <c r="AW442" s="71">
        <v>0</v>
      </c>
      <c r="AX442" s="71"/>
      <c r="AY442" s="72"/>
      <c r="AZ442" s="71">
        <v>3496.8</v>
      </c>
      <c r="BA442" s="71">
        <v>14131.9</v>
      </c>
      <c r="BB442" s="71">
        <v>13230</v>
      </c>
      <c r="BC442" s="71">
        <v>193.7</v>
      </c>
      <c r="BD442" s="71">
        <v>0</v>
      </c>
      <c r="BE442" s="71">
        <v>0</v>
      </c>
      <c r="BF442" s="71"/>
      <c r="BG442" s="72"/>
      <c r="BH442" s="71">
        <v>0</v>
      </c>
      <c r="BI442" s="71">
        <v>0</v>
      </c>
      <c r="BJ442" s="71">
        <v>3.081</v>
      </c>
      <c r="BK442" s="71">
        <v>0</v>
      </c>
      <c r="BL442" s="71">
        <v>0</v>
      </c>
      <c r="BM442" s="71">
        <v>0</v>
      </c>
      <c r="BN442" s="72"/>
      <c r="BO442" s="71">
        <v>0</v>
      </c>
      <c r="BP442" s="71">
        <v>0</v>
      </c>
      <c r="BQ442" s="71">
        <v>1</v>
      </c>
      <c r="BR442" s="71">
        <v>0</v>
      </c>
      <c r="BS442" s="71">
        <v>0</v>
      </c>
      <c r="BT442" s="71">
        <v>0</v>
      </c>
      <c r="BU442"/>
      <c r="BV442" s="70">
        <v>3.081</v>
      </c>
      <c r="BW442" s="70">
        <v>0</v>
      </c>
      <c r="BX442" s="70">
        <v>0</v>
      </c>
      <c r="BY442" s="70">
        <v>0</v>
      </c>
      <c r="BZ442" s="70">
        <v>0</v>
      </c>
      <c r="CA442" s="70">
        <v>0</v>
      </c>
      <c r="CB442" s="70">
        <v>0</v>
      </c>
      <c r="CC442" s="70">
        <v>0</v>
      </c>
      <c r="CD442" s="70">
        <v>0</v>
      </c>
    </row>
    <row r="443" spans="1:82">
      <c r="A443" s="70" t="s">
        <v>2128</v>
      </c>
      <c r="B443" s="70">
        <v>457</v>
      </c>
      <c r="C443" s="70">
        <v>15</v>
      </c>
      <c r="D443" s="70">
        <v>27</v>
      </c>
      <c r="E443" s="70">
        <v>2018</v>
      </c>
      <c r="F443" s="70" t="s">
        <v>183</v>
      </c>
      <c r="G443" s="70" t="s">
        <v>2113</v>
      </c>
      <c r="H443" s="70" t="s">
        <v>2114</v>
      </c>
      <c r="I443" s="148"/>
      <c r="J443" s="71">
        <v>141.4120462945134</v>
      </c>
      <c r="K443" s="71">
        <v>2.0435907536028988</v>
      </c>
      <c r="L443" s="71">
        <v>8.8339812264609598</v>
      </c>
      <c r="M443" s="71">
        <v>24.459048704291749</v>
      </c>
      <c r="N443" s="71">
        <v>25.516041312578224</v>
      </c>
      <c r="O443" s="71">
        <v>26.697796840584118</v>
      </c>
      <c r="P443" s="71">
        <v>43.597332620997214</v>
      </c>
      <c r="Q443" s="71">
        <v>1.6852963595794901</v>
      </c>
      <c r="R443" s="71">
        <v>0</v>
      </c>
      <c r="S443" s="71">
        <v>2.1852500965661692</v>
      </c>
      <c r="T443" s="72"/>
      <c r="U443" s="71">
        <v>3794431</v>
      </c>
      <c r="V443" s="71">
        <v>1143</v>
      </c>
      <c r="W443" s="71">
        <v>134</v>
      </c>
      <c r="X443" s="71">
        <v>7776</v>
      </c>
      <c r="Y443" s="71">
        <v>10547</v>
      </c>
      <c r="Z443" s="71">
        <v>16268</v>
      </c>
      <c r="AA443" s="71">
        <v>9121</v>
      </c>
      <c r="AB443" s="71">
        <v>26590</v>
      </c>
      <c r="AC443" s="71">
        <v>0</v>
      </c>
      <c r="AD443" s="71">
        <v>2.1852500965661692</v>
      </c>
      <c r="AE443" s="72"/>
      <c r="AF443" s="71">
        <v>33587613.246482007</v>
      </c>
      <c r="AG443" s="71">
        <v>1560733.995361828</v>
      </c>
      <c r="AH443" s="71">
        <v>1852922.98109266</v>
      </c>
      <c r="AI443" s="71">
        <v>46476454.038021304</v>
      </c>
      <c r="AJ443" s="71">
        <v>52312045.698180847</v>
      </c>
      <c r="AK443" s="71">
        <v>0</v>
      </c>
      <c r="AL443" s="71">
        <v>0</v>
      </c>
      <c r="AM443" s="71">
        <v>3660143.0338227432</v>
      </c>
      <c r="AN443" s="71">
        <v>0</v>
      </c>
      <c r="AO443" s="71">
        <v>0</v>
      </c>
      <c r="AP443" s="71">
        <v>139449912.99296141</v>
      </c>
      <c r="AQ443" s="72"/>
      <c r="AR443" s="71">
        <v>785</v>
      </c>
      <c r="AS443" s="71">
        <v>485</v>
      </c>
      <c r="AT443" s="71">
        <v>3</v>
      </c>
      <c r="AU443" s="71">
        <v>1</v>
      </c>
      <c r="AV443" s="71">
        <v>0</v>
      </c>
      <c r="AW443" s="71">
        <v>0</v>
      </c>
      <c r="AX443" s="71"/>
      <c r="AY443" s="72"/>
      <c r="AZ443" s="71">
        <v>3738.0999999999995</v>
      </c>
      <c r="BA443" s="71">
        <v>30891.200000000001</v>
      </c>
      <c r="BB443" s="71">
        <v>13250</v>
      </c>
      <c r="BC443" s="71">
        <v>194</v>
      </c>
      <c r="BD443" s="71">
        <v>0</v>
      </c>
      <c r="BE443" s="71">
        <v>0</v>
      </c>
      <c r="BF443" s="71"/>
      <c r="BG443" s="72"/>
      <c r="BH443" s="71">
        <v>0</v>
      </c>
      <c r="BI443" s="71">
        <v>0</v>
      </c>
      <c r="BJ443" s="71">
        <v>2.7330000000000001</v>
      </c>
      <c r="BK443" s="71">
        <v>0</v>
      </c>
      <c r="BL443" s="71">
        <v>0</v>
      </c>
      <c r="BM443" s="71">
        <v>0</v>
      </c>
      <c r="BN443" s="72"/>
      <c r="BO443" s="71">
        <v>0</v>
      </c>
      <c r="BP443" s="71">
        <v>0</v>
      </c>
      <c r="BQ443" s="71">
        <v>1</v>
      </c>
      <c r="BR443" s="71">
        <v>0</v>
      </c>
      <c r="BS443" s="71">
        <v>0</v>
      </c>
      <c r="BT443" s="71">
        <v>0</v>
      </c>
      <c r="BU443"/>
      <c r="BV443" s="70">
        <v>2.7330000000000001</v>
      </c>
      <c r="BW443" s="70">
        <v>0</v>
      </c>
      <c r="BX443" s="70">
        <v>0</v>
      </c>
      <c r="BY443" s="70">
        <v>0</v>
      </c>
      <c r="BZ443" s="70">
        <v>0</v>
      </c>
      <c r="CA443" s="70">
        <v>0</v>
      </c>
      <c r="CB443" s="70">
        <v>0</v>
      </c>
      <c r="CC443" s="70">
        <v>0</v>
      </c>
      <c r="CD443" s="70">
        <v>0</v>
      </c>
    </row>
    <row r="444" spans="1:82">
      <c r="A444" s="70" t="s">
        <v>2129</v>
      </c>
      <c r="B444" s="70">
        <v>458</v>
      </c>
      <c r="C444" s="70">
        <v>16</v>
      </c>
      <c r="D444" s="70">
        <v>27</v>
      </c>
      <c r="E444" s="70">
        <v>2019</v>
      </c>
      <c r="F444" s="70" t="s">
        <v>158</v>
      </c>
      <c r="G444" s="1064" t="s">
        <v>2113</v>
      </c>
      <c r="H444" s="70" t="s">
        <v>2114</v>
      </c>
      <c r="I444" s="148"/>
      <c r="J444" s="71">
        <v>146.95887355965147</v>
      </c>
      <c r="K444" s="71">
        <v>1.8724220330161117</v>
      </c>
      <c r="L444" s="71">
        <v>8.9163559087665067</v>
      </c>
      <c r="M444" s="71">
        <v>23.607408488296581</v>
      </c>
      <c r="N444" s="71">
        <v>25.452590712448021</v>
      </c>
      <c r="O444" s="71">
        <v>26.244794281561195</v>
      </c>
      <c r="P444" s="71">
        <v>43.555295905386949</v>
      </c>
      <c r="Q444" s="71">
        <v>1.6245215294951201</v>
      </c>
      <c r="R444" s="71">
        <v>0</v>
      </c>
      <c r="S444" s="71">
        <v>2.1933937014704146</v>
      </c>
      <c r="T444" s="72"/>
      <c r="U444" s="71">
        <v>3569225</v>
      </c>
      <c r="V444" s="71">
        <v>1143</v>
      </c>
      <c r="W444" s="71">
        <v>134</v>
      </c>
      <c r="X444" s="71">
        <v>7776</v>
      </c>
      <c r="Y444" s="71">
        <v>10593</v>
      </c>
      <c r="Z444" s="71">
        <v>16431</v>
      </c>
      <c r="AA444" s="71">
        <v>9044</v>
      </c>
      <c r="AB444" s="71">
        <v>26325</v>
      </c>
      <c r="AC444" s="71">
        <v>0</v>
      </c>
      <c r="AD444" s="71">
        <v>2.193393701470415</v>
      </c>
      <c r="AE444" s="72"/>
      <c r="AF444" s="71">
        <v>32791140.678217959</v>
      </c>
      <c r="AG444" s="71">
        <v>1514313.644794788</v>
      </c>
      <c r="AH444" s="71">
        <v>2039997.3831778769</v>
      </c>
      <c r="AI444" s="71">
        <v>45602822.234604858</v>
      </c>
      <c r="AJ444" s="71">
        <v>50571442.733383551</v>
      </c>
      <c r="AK444" s="71">
        <v>0</v>
      </c>
      <c r="AL444" s="71">
        <v>0</v>
      </c>
      <c r="AM444" s="71">
        <v>3585266.8255061018</v>
      </c>
      <c r="AN444" s="71">
        <v>0</v>
      </c>
      <c r="AO444" s="71">
        <v>0</v>
      </c>
      <c r="AP444" s="71">
        <v>136104983.49968514</v>
      </c>
      <c r="AQ444" s="72"/>
      <c r="AR444" s="71">
        <v>829</v>
      </c>
      <c r="AS444" s="71">
        <v>545</v>
      </c>
      <c r="AT444" s="71">
        <v>3</v>
      </c>
      <c r="AU444" s="71">
        <v>1</v>
      </c>
      <c r="AV444" s="71">
        <v>0</v>
      </c>
      <c r="AW444" s="71">
        <v>0</v>
      </c>
      <c r="AX444" s="71"/>
      <c r="AY444" s="72"/>
      <c r="AZ444" s="71">
        <v>3959.2999999999988</v>
      </c>
      <c r="BA444" s="71">
        <v>34402</v>
      </c>
      <c r="BB444" s="71">
        <v>13249.5</v>
      </c>
      <c r="BC444" s="71">
        <v>193.7</v>
      </c>
      <c r="BD444" s="71">
        <v>0</v>
      </c>
      <c r="BE444" s="71">
        <v>0</v>
      </c>
      <c r="BF444" s="71"/>
      <c r="BG444" s="72"/>
      <c r="BH444" s="71">
        <v>0</v>
      </c>
      <c r="BI444" s="71">
        <v>0</v>
      </c>
      <c r="BJ444" s="71">
        <v>2.2280000000000002</v>
      </c>
      <c r="BK444" s="71">
        <v>0</v>
      </c>
      <c r="BL444" s="71">
        <v>0</v>
      </c>
      <c r="BM444" s="71">
        <v>0</v>
      </c>
      <c r="BN444" s="72"/>
      <c r="BO444" s="71">
        <v>0</v>
      </c>
      <c r="BP444" s="71">
        <v>0</v>
      </c>
      <c r="BQ444" s="71">
        <v>1</v>
      </c>
      <c r="BR444" s="71">
        <v>0</v>
      </c>
      <c r="BS444" s="71">
        <v>0</v>
      </c>
      <c r="BT444" s="71">
        <v>0</v>
      </c>
      <c r="BU444"/>
      <c r="BV444" s="70">
        <v>2.2280000000000002</v>
      </c>
      <c r="BW444" s="70">
        <v>0</v>
      </c>
      <c r="BX444" s="70">
        <v>0</v>
      </c>
      <c r="BY444" s="70">
        <v>0</v>
      </c>
      <c r="BZ444" s="70">
        <v>0</v>
      </c>
      <c r="CA444" s="70">
        <v>0</v>
      </c>
      <c r="CB444" s="70">
        <v>0</v>
      </c>
      <c r="CC444" s="70">
        <v>0</v>
      </c>
      <c r="CD444" s="70">
        <v>0</v>
      </c>
    </row>
    <row r="445" spans="1:82">
      <c r="A445" s="70" t="s">
        <v>2130</v>
      </c>
      <c r="B445" s="70">
        <v>459</v>
      </c>
      <c r="C445" s="70">
        <v>17</v>
      </c>
      <c r="D445" s="70">
        <v>27</v>
      </c>
      <c r="E445" s="70">
        <v>2020</v>
      </c>
      <c r="F445" s="70" t="s">
        <v>159</v>
      </c>
      <c r="G445" s="1064" t="s">
        <v>2113</v>
      </c>
      <c r="H445" s="70" t="s">
        <v>2114</v>
      </c>
      <c r="I445" s="148"/>
      <c r="J445" s="71">
        <v>137.11065289643301</v>
      </c>
      <c r="K445" s="71">
        <v>2.1871100927996521</v>
      </c>
      <c r="L445" s="71">
        <v>16.294602489726344</v>
      </c>
      <c r="M445" s="71">
        <v>21.557048837461007</v>
      </c>
      <c r="N445" s="71">
        <v>22.757446140442621</v>
      </c>
      <c r="O445" s="71">
        <v>23.040331781067206</v>
      </c>
      <c r="P445" s="71">
        <v>41.045962657962832</v>
      </c>
      <c r="Q445" s="71">
        <v>1.5391107236054</v>
      </c>
      <c r="R445" s="71">
        <v>0</v>
      </c>
      <c r="S445" s="71">
        <v>2.7744074304550348</v>
      </c>
      <c r="T445" s="72"/>
      <c r="U445" s="71">
        <v>4194814</v>
      </c>
      <c r="V445" s="71">
        <v>1102</v>
      </c>
      <c r="W445" s="71">
        <v>258</v>
      </c>
      <c r="X445" s="71">
        <v>7509</v>
      </c>
      <c r="Y445" s="71">
        <v>10631</v>
      </c>
      <c r="Z445" s="71">
        <v>16464</v>
      </c>
      <c r="AA445" s="71">
        <v>9059</v>
      </c>
      <c r="AB445" s="71">
        <v>26104</v>
      </c>
      <c r="AC445" s="71">
        <v>0</v>
      </c>
      <c r="AD445" s="71">
        <v>2.7744074304550348</v>
      </c>
      <c r="AE445" s="72"/>
      <c r="AF445" s="71">
        <v>37789448.751736693</v>
      </c>
      <c r="AG445" s="71">
        <v>1615009.6130819516</v>
      </c>
      <c r="AH445" s="71">
        <v>4007658.5636013425</v>
      </c>
      <c r="AI445" s="71">
        <v>40574374.148725383</v>
      </c>
      <c r="AJ445" s="71">
        <v>45232552.755528323</v>
      </c>
      <c r="AK445" s="71"/>
      <c r="AL445" s="71"/>
      <c r="AM445" s="71">
        <v>3406862.0214889916</v>
      </c>
      <c r="AN445" s="71"/>
      <c r="AO445" s="71"/>
      <c r="AP445" s="71">
        <v>132625905.85416269</v>
      </c>
      <c r="AQ445" s="72"/>
      <c r="AR445" s="71">
        <v>869</v>
      </c>
      <c r="AS445" s="71">
        <v>559</v>
      </c>
      <c r="AT445" s="71">
        <v>3</v>
      </c>
      <c r="AU445" s="71">
        <v>1</v>
      </c>
      <c r="AV445" s="71">
        <v>0</v>
      </c>
      <c r="AW445" s="71">
        <v>0</v>
      </c>
      <c r="AX445" s="71"/>
      <c r="AY445" s="72"/>
      <c r="AZ445" s="71">
        <v>4170.699999999998</v>
      </c>
      <c r="BA445" s="71">
        <v>35030.900000000023</v>
      </c>
      <c r="BB445" s="71">
        <v>13249.5</v>
      </c>
      <c r="BC445" s="71">
        <v>193.7</v>
      </c>
      <c r="BD445" s="71">
        <v>0</v>
      </c>
      <c r="BE445" s="71">
        <v>0</v>
      </c>
      <c r="BF445" s="71"/>
      <c r="BG445" s="72"/>
      <c r="BH445" s="71">
        <v>0</v>
      </c>
      <c r="BI445" s="71">
        <v>0</v>
      </c>
      <c r="BJ445" s="71">
        <v>1.952</v>
      </c>
      <c r="BK445" s="71">
        <v>0</v>
      </c>
      <c r="BL445" s="71">
        <v>0</v>
      </c>
      <c r="BM445" s="71">
        <v>0</v>
      </c>
      <c r="BN445" s="72"/>
      <c r="BO445" s="71">
        <v>0</v>
      </c>
      <c r="BP445" s="71">
        <v>0</v>
      </c>
      <c r="BQ445" s="71">
        <v>1</v>
      </c>
      <c r="BR445" s="71">
        <v>0</v>
      </c>
      <c r="BS445" s="71">
        <v>0</v>
      </c>
      <c r="BT445" s="71">
        <v>0</v>
      </c>
      <c r="BU445"/>
      <c r="BV445" s="70">
        <v>1.952</v>
      </c>
      <c r="BW445" s="70">
        <v>0</v>
      </c>
      <c r="BX445" s="70">
        <v>0</v>
      </c>
      <c r="BY445" s="70">
        <v>0</v>
      </c>
      <c r="BZ445" s="70">
        <v>0</v>
      </c>
      <c r="CA445" s="70">
        <v>0</v>
      </c>
      <c r="CB445" s="70">
        <v>0</v>
      </c>
      <c r="CC445" s="70">
        <v>0</v>
      </c>
      <c r="CD445" s="70">
        <v>0</v>
      </c>
    </row>
    <row r="446" spans="1:82">
      <c r="A446" s="70" t="s">
        <v>2131</v>
      </c>
      <c r="B446" s="70">
        <v>459</v>
      </c>
      <c r="C446" s="70">
        <v>18</v>
      </c>
      <c r="D446" s="70">
        <v>27</v>
      </c>
      <c r="E446" s="70">
        <v>2021</v>
      </c>
      <c r="F446" s="70" t="s">
        <v>160</v>
      </c>
      <c r="G446" s="70" t="s">
        <v>2113</v>
      </c>
      <c r="H446" s="70" t="s">
        <v>2114</v>
      </c>
      <c r="I446" s="148"/>
      <c r="J446" s="71">
        <v>112.93066133833734</v>
      </c>
      <c r="K446" s="71">
        <v>2.2452140036949575</v>
      </c>
      <c r="L446" s="71">
        <v>13.091802914262086</v>
      </c>
      <c r="M446" s="71">
        <v>21.028320518891601</v>
      </c>
      <c r="N446" s="71">
        <v>22.533253259944253</v>
      </c>
      <c r="O446" s="71">
        <v>22.374091354230778</v>
      </c>
      <c r="P446" s="71">
        <v>42.093639098847568</v>
      </c>
      <c r="Q446" s="71">
        <v>1.51275156556017</v>
      </c>
      <c r="R446" s="71">
        <v>0</v>
      </c>
      <c r="S446" s="71">
        <v>3.0909535902085459</v>
      </c>
      <c r="T446" s="72"/>
      <c r="U446" s="71">
        <v>3744105</v>
      </c>
      <c r="V446" s="71">
        <v>1102</v>
      </c>
      <c r="W446" s="71">
        <v>258</v>
      </c>
      <c r="X446" s="71">
        <v>7509</v>
      </c>
      <c r="Y446" s="71">
        <v>10670</v>
      </c>
      <c r="Z446" s="71">
        <v>16462</v>
      </c>
      <c r="AA446" s="71">
        <v>9059</v>
      </c>
      <c r="AB446" s="71">
        <v>25909</v>
      </c>
      <c r="AC446" s="71">
        <v>0</v>
      </c>
      <c r="AD446" s="71">
        <v>3.0909535902085459</v>
      </c>
      <c r="AE446" s="72"/>
      <c r="AF446" s="71">
        <v>29670869.005995791</v>
      </c>
      <c r="AG446" s="71">
        <v>1726101.6711796115</v>
      </c>
      <c r="AH446" s="71">
        <v>3113152.0932770763</v>
      </c>
      <c r="AI446" s="71">
        <v>45948866.9674422</v>
      </c>
      <c r="AJ446" s="71">
        <v>51560831.922199667</v>
      </c>
      <c r="AK446" s="71">
        <v>0</v>
      </c>
      <c r="AL446" s="71">
        <v>0</v>
      </c>
      <c r="AM446" s="71">
        <v>3400916.0692123659</v>
      </c>
      <c r="AN446" s="71">
        <v>0</v>
      </c>
      <c r="AO446" s="71">
        <v>0</v>
      </c>
      <c r="AP446" s="71">
        <v>135420737.72930673</v>
      </c>
      <c r="AQ446" s="72"/>
      <c r="AR446" s="71">
        <v>927</v>
      </c>
      <c r="AS446" s="71">
        <v>574</v>
      </c>
      <c r="AT446" s="71">
        <v>3</v>
      </c>
      <c r="AU446" s="71">
        <v>1</v>
      </c>
      <c r="AV446" s="71">
        <v>0</v>
      </c>
      <c r="AW446" s="71">
        <v>0</v>
      </c>
      <c r="AX446" s="71"/>
      <c r="AY446" s="72"/>
      <c r="AZ446" s="71">
        <v>4576.3999999999978</v>
      </c>
      <c r="BA446" s="71">
        <v>35707.400000000023</v>
      </c>
      <c r="BB446" s="71">
        <v>13249.5</v>
      </c>
      <c r="BC446" s="71">
        <v>193.7</v>
      </c>
      <c r="BD446" s="71">
        <v>0</v>
      </c>
      <c r="BE446" s="71">
        <v>0</v>
      </c>
      <c r="BF446" s="71"/>
      <c r="BG446" s="72"/>
      <c r="BH446" s="71">
        <v>0</v>
      </c>
      <c r="BI446" s="71">
        <v>0</v>
      </c>
      <c r="BJ446" s="71">
        <v>2.1280000000000001</v>
      </c>
      <c r="BK446" s="71">
        <v>0</v>
      </c>
      <c r="BL446" s="71">
        <v>0</v>
      </c>
      <c r="BM446" s="71">
        <v>0</v>
      </c>
      <c r="BN446" s="72"/>
      <c r="BO446" s="71">
        <v>0</v>
      </c>
      <c r="BP446" s="71">
        <v>0</v>
      </c>
      <c r="BQ446" s="71">
        <v>1</v>
      </c>
      <c r="BR446" s="71">
        <v>0</v>
      </c>
      <c r="BS446" s="71">
        <v>0</v>
      </c>
      <c r="BT446" s="71">
        <v>0</v>
      </c>
      <c r="BU446"/>
      <c r="BV446" s="70">
        <v>2.1280000000000001</v>
      </c>
      <c r="BW446" s="70">
        <v>0</v>
      </c>
      <c r="BX446" s="70">
        <v>0</v>
      </c>
      <c r="BY446" s="70">
        <v>0</v>
      </c>
      <c r="BZ446" s="70">
        <v>0</v>
      </c>
      <c r="CA446" s="70">
        <v>0</v>
      </c>
      <c r="CB446" s="70">
        <v>0</v>
      </c>
      <c r="CC446" s="70">
        <v>0</v>
      </c>
      <c r="CD446" s="70">
        <v>0</v>
      </c>
    </row>
    <row r="447" spans="1:82">
      <c r="A447" s="70" t="s">
        <v>2132</v>
      </c>
      <c r="B447" s="70">
        <v>459</v>
      </c>
      <c r="C447" s="70">
        <v>19</v>
      </c>
      <c r="D447" s="70">
        <v>27</v>
      </c>
      <c r="E447" s="70">
        <v>2022</v>
      </c>
      <c r="F447" s="70" t="s">
        <v>161</v>
      </c>
      <c r="G447" s="70" t="s">
        <v>2113</v>
      </c>
      <c r="H447" s="70" t="s">
        <v>2114</v>
      </c>
      <c r="I447" s="148"/>
      <c r="J447" s="71">
        <v>99.754842427213362</v>
      </c>
      <c r="K447" s="71">
        <v>2.0980982495479035</v>
      </c>
      <c r="L447" s="71">
        <v>11.761966542957284</v>
      </c>
      <c r="M447" s="71">
        <v>23.899514731395847</v>
      </c>
      <c r="N447" s="71">
        <v>28.981736834191526</v>
      </c>
      <c r="O447" s="71">
        <v>23.702065607305165</v>
      </c>
      <c r="P447" s="71">
        <v>41.424966579397392</v>
      </c>
      <c r="Q447" s="71">
        <v>1.5094816317241475</v>
      </c>
      <c r="R447" s="71">
        <v>0</v>
      </c>
      <c r="S447" s="71">
        <v>1.7617424790056371</v>
      </c>
      <c r="T447" s="72"/>
      <c r="U447" s="71">
        <v>3943237</v>
      </c>
      <c r="V447" s="71">
        <v>1102</v>
      </c>
      <c r="W447" s="71">
        <v>258</v>
      </c>
      <c r="X447" s="71">
        <v>7509</v>
      </c>
      <c r="Y447" s="71">
        <v>10684</v>
      </c>
      <c r="Z447" s="71">
        <v>16569</v>
      </c>
      <c r="AA447" s="71">
        <v>9051</v>
      </c>
      <c r="AB447" s="71">
        <v>25641</v>
      </c>
      <c r="AC447" s="71">
        <v>0</v>
      </c>
      <c r="AD447" s="71">
        <v>1.7617424790056371</v>
      </c>
      <c r="AE447" s="72"/>
      <c r="AF447" s="71">
        <v>30781825.956507873</v>
      </c>
      <c r="AG447" s="71">
        <v>1686804.0800705939</v>
      </c>
      <c r="AH447" s="71">
        <v>3370292.3544414775</v>
      </c>
      <c r="AI447" s="71">
        <v>44575611.040367924</v>
      </c>
      <c r="AJ447" s="71">
        <v>59512636.560749009</v>
      </c>
      <c r="AK447" s="71">
        <v>0</v>
      </c>
      <c r="AL447" s="71">
        <v>0</v>
      </c>
      <c r="AM447" s="71">
        <v>3310952.9558928502</v>
      </c>
      <c r="AN447" s="71">
        <v>0</v>
      </c>
      <c r="AO447" s="71">
        <v>0</v>
      </c>
      <c r="AP447" s="71">
        <v>143238122.94802976</v>
      </c>
      <c r="AQ447" s="72"/>
      <c r="AR447" s="71">
        <v>994</v>
      </c>
      <c r="AS447" s="71">
        <v>584</v>
      </c>
      <c r="AT447" s="71">
        <v>3</v>
      </c>
      <c r="AU447" s="71">
        <v>1</v>
      </c>
      <c r="AV447" s="71">
        <v>0</v>
      </c>
      <c r="AW447" s="71">
        <v>1</v>
      </c>
      <c r="AX447" s="71"/>
      <c r="AY447" s="72"/>
      <c r="AZ447" s="71">
        <v>5023.4000000000015</v>
      </c>
      <c r="BA447" s="71">
        <v>36091.80000000001</v>
      </c>
      <c r="BB447" s="71">
        <v>13249.5</v>
      </c>
      <c r="BC447" s="71">
        <v>193.7</v>
      </c>
      <c r="BD447" s="71">
        <v>0</v>
      </c>
      <c r="BE447" s="71">
        <v>900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2133</v>
      </c>
      <c r="B448" s="70">
        <v>459</v>
      </c>
      <c r="C448" s="70">
        <v>20</v>
      </c>
      <c r="D448" s="70">
        <v>27</v>
      </c>
      <c r="E448" s="70">
        <v>2023</v>
      </c>
      <c r="F448" s="70" t="s">
        <v>1539</v>
      </c>
      <c r="G448" s="70" t="s">
        <v>2113</v>
      </c>
      <c r="H448" s="70" t="s">
        <v>2114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1044</v>
      </c>
      <c r="AS448" s="71">
        <v>591</v>
      </c>
      <c r="AT448" s="71">
        <v>3</v>
      </c>
      <c r="AU448" s="71">
        <v>1</v>
      </c>
      <c r="AV448" s="71">
        <v>0</v>
      </c>
      <c r="AW448" s="71">
        <v>1</v>
      </c>
      <c r="AX448" s="71"/>
      <c r="AY448" s="72"/>
      <c r="AZ448" s="71">
        <v>5352.7000000000035</v>
      </c>
      <c r="BA448" s="71">
        <v>36383.30000000001</v>
      </c>
      <c r="BB448" s="71">
        <v>13249.5</v>
      </c>
      <c r="BC448" s="71">
        <v>193.7</v>
      </c>
      <c r="BD448" s="71">
        <v>0</v>
      </c>
      <c r="BE448" s="71">
        <v>900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2134</v>
      </c>
      <c r="B449" s="70">
        <v>459</v>
      </c>
      <c r="C449" s="70">
        <v>21</v>
      </c>
      <c r="D449" s="70">
        <v>27</v>
      </c>
      <c r="E449" s="70">
        <v>2024</v>
      </c>
      <c r="F449" s="70" t="s">
        <v>1554</v>
      </c>
      <c r="G449" s="70" t="s">
        <v>2113</v>
      </c>
      <c r="H449" s="70" t="s">
        <v>2114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2135</v>
      </c>
      <c r="B450" s="70">
        <v>154</v>
      </c>
      <c r="C450" s="70">
        <v>1</v>
      </c>
      <c r="D450" s="70">
        <v>10</v>
      </c>
      <c r="E450" s="70">
        <v>1990</v>
      </c>
      <c r="F450" s="70" t="s">
        <v>787</v>
      </c>
      <c r="G450" s="70" t="s">
        <v>1633</v>
      </c>
      <c r="H450" s="70" t="s">
        <v>1634</v>
      </c>
      <c r="I450" s="148"/>
      <c r="J450" s="71">
        <v>75.486960290433572</v>
      </c>
      <c r="K450" s="71">
        <v>10.449794788305059</v>
      </c>
      <c r="L450" s="71">
        <v>14.448746214272051</v>
      </c>
      <c r="M450" s="71">
        <v>38.753358168758062</v>
      </c>
      <c r="N450" s="71">
        <v>59.356905776517479</v>
      </c>
      <c r="O450" s="71">
        <v>28.282687258823739</v>
      </c>
      <c r="P450" s="71">
        <v>29.442641600196591</v>
      </c>
      <c r="Q450" s="71">
        <v>2.2907493951724298</v>
      </c>
      <c r="R450" s="71">
        <v>0</v>
      </c>
      <c r="S450" s="71">
        <v>1.865385752425692</v>
      </c>
      <c r="T450" s="72"/>
      <c r="U450" s="71">
        <v>2119406</v>
      </c>
      <c r="V450" s="71">
        <v>1912</v>
      </c>
      <c r="W450" s="71">
        <v>169</v>
      </c>
      <c r="X450" s="71">
        <v>12995</v>
      </c>
      <c r="Y450" s="71">
        <v>12698</v>
      </c>
      <c r="Z450" s="71">
        <v>11633</v>
      </c>
      <c r="AA450" s="71">
        <v>7149</v>
      </c>
      <c r="AB450" s="71">
        <v>37194</v>
      </c>
      <c r="AC450" s="71">
        <v>0</v>
      </c>
      <c r="AD450" s="71">
        <v>1.865385752425692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2136</v>
      </c>
      <c r="B451" s="70">
        <v>155</v>
      </c>
      <c r="C451" s="70">
        <v>2</v>
      </c>
      <c r="D451" s="70">
        <v>10</v>
      </c>
      <c r="E451" s="70">
        <v>2005</v>
      </c>
      <c r="F451" s="70" t="s">
        <v>789</v>
      </c>
      <c r="G451" s="70" t="s">
        <v>1633</v>
      </c>
      <c r="H451" s="70" t="s">
        <v>1634</v>
      </c>
      <c r="I451" s="148"/>
      <c r="J451" s="71">
        <v>64.652669219889276</v>
      </c>
      <c r="K451" s="71">
        <v>4.3437377769495642</v>
      </c>
      <c r="L451" s="71">
        <v>17.680408117441399</v>
      </c>
      <c r="M451" s="71">
        <v>51.749687129482993</v>
      </c>
      <c r="N451" s="71">
        <v>69.644467890740458</v>
      </c>
      <c r="O451" s="71">
        <v>33.477177306875653</v>
      </c>
      <c r="P451" s="71">
        <v>27.44141676334274</v>
      </c>
      <c r="Q451" s="71">
        <v>1.8388336603461599</v>
      </c>
      <c r="R451" s="71">
        <v>0</v>
      </c>
      <c r="S451" s="71">
        <v>0.61469128968424014</v>
      </c>
      <c r="T451" s="72"/>
      <c r="U451" s="71">
        <v>1996822</v>
      </c>
      <c r="V451" s="71">
        <v>1325</v>
      </c>
      <c r="W451" s="71">
        <v>157</v>
      </c>
      <c r="X451" s="71">
        <v>8404</v>
      </c>
      <c r="Y451" s="71">
        <v>14199</v>
      </c>
      <c r="Z451" s="71">
        <v>15934</v>
      </c>
      <c r="AA451" s="71">
        <v>5457</v>
      </c>
      <c r="AB451" s="71">
        <v>31212</v>
      </c>
      <c r="AC451" s="71">
        <v>0</v>
      </c>
      <c r="AD451" s="71">
        <v>0.61469128968424014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2137</v>
      </c>
      <c r="B452" s="70">
        <v>156</v>
      </c>
      <c r="C452" s="70">
        <v>3</v>
      </c>
      <c r="D452" s="70">
        <v>10</v>
      </c>
      <c r="E452" s="70">
        <v>2006</v>
      </c>
      <c r="F452" s="70" t="s">
        <v>790</v>
      </c>
      <c r="G452" s="70" t="s">
        <v>1633</v>
      </c>
      <c r="H452" s="70" t="s">
        <v>1634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2138</v>
      </c>
      <c r="B453" s="70">
        <v>157</v>
      </c>
      <c r="C453" s="70">
        <v>4</v>
      </c>
      <c r="D453" s="70">
        <v>10</v>
      </c>
      <c r="E453" s="70">
        <v>2007</v>
      </c>
      <c r="F453" s="70" t="s">
        <v>791</v>
      </c>
      <c r="G453" s="70" t="s">
        <v>1633</v>
      </c>
      <c r="H453" s="70" t="s">
        <v>1634</v>
      </c>
      <c r="I453" s="148"/>
      <c r="J453" s="71">
        <v>58.961095059139943</v>
      </c>
      <c r="K453" s="71">
        <v>3.6006692737345478</v>
      </c>
      <c r="L453" s="71">
        <v>21.25582349294621</v>
      </c>
      <c r="M453" s="71">
        <v>60.272195439069378</v>
      </c>
      <c r="N453" s="71">
        <v>70.934173044504419</v>
      </c>
      <c r="O453" s="71">
        <v>31.932656538369219</v>
      </c>
      <c r="P453" s="71">
        <v>26.395505790294461</v>
      </c>
      <c r="Q453" s="71">
        <v>1.92333610468268</v>
      </c>
      <c r="R453" s="71">
        <v>0</v>
      </c>
      <c r="S453" s="71">
        <v>0.67918103831932652</v>
      </c>
      <c r="T453" s="72"/>
      <c r="U453" s="71">
        <v>1936295</v>
      </c>
      <c r="V453" s="71">
        <v>1198</v>
      </c>
      <c r="W453" s="71">
        <v>259</v>
      </c>
      <c r="X453" s="71">
        <v>12260</v>
      </c>
      <c r="Y453" s="71">
        <v>14500</v>
      </c>
      <c r="Z453" s="71">
        <v>15800</v>
      </c>
      <c r="AA453" s="71">
        <v>5169</v>
      </c>
      <c r="AB453" s="71">
        <v>30920</v>
      </c>
      <c r="AC453" s="71">
        <v>0</v>
      </c>
      <c r="AD453" s="71">
        <v>0.67918103831932652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2139</v>
      </c>
      <c r="B454" s="70">
        <v>158</v>
      </c>
      <c r="C454" s="70">
        <v>5</v>
      </c>
      <c r="D454" s="70">
        <v>10</v>
      </c>
      <c r="E454" s="70">
        <v>2008</v>
      </c>
      <c r="F454" s="70" t="s">
        <v>792</v>
      </c>
      <c r="G454" s="70" t="s">
        <v>1633</v>
      </c>
      <c r="H454" s="70" t="s">
        <v>1634</v>
      </c>
      <c r="I454" s="148"/>
      <c r="J454" s="71">
        <v>59.772971649653449</v>
      </c>
      <c r="K454" s="71">
        <v>3.160154301042883</v>
      </c>
      <c r="L454" s="71">
        <v>18.353601350366009</v>
      </c>
      <c r="M454" s="71">
        <v>70.524305150396046</v>
      </c>
      <c r="N454" s="71">
        <v>72.642538122733527</v>
      </c>
      <c r="O454" s="71">
        <v>30.801066719561</v>
      </c>
      <c r="P454" s="71">
        <v>25.773745116004541</v>
      </c>
      <c r="Q454" s="71">
        <v>1.8921520351846901</v>
      </c>
      <c r="R454" s="71">
        <v>0</v>
      </c>
      <c r="S454" s="71">
        <v>0.70749091814402432</v>
      </c>
      <c r="T454" s="72"/>
      <c r="U454" s="71">
        <v>2062459</v>
      </c>
      <c r="V454" s="71">
        <v>1198</v>
      </c>
      <c r="W454" s="71">
        <v>259</v>
      </c>
      <c r="X454" s="71">
        <v>12260</v>
      </c>
      <c r="Y454" s="71">
        <v>14652</v>
      </c>
      <c r="Z454" s="71">
        <v>15775</v>
      </c>
      <c r="AA454" s="71">
        <v>5053</v>
      </c>
      <c r="AB454" s="71">
        <v>30919</v>
      </c>
      <c r="AC454" s="71">
        <v>0</v>
      </c>
      <c r="AD454" s="71">
        <v>0.70749091814402432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2140</v>
      </c>
      <c r="B455" s="70">
        <v>159</v>
      </c>
      <c r="C455" s="70">
        <v>6</v>
      </c>
      <c r="D455" s="70">
        <v>10</v>
      </c>
      <c r="E455" s="70">
        <v>2009</v>
      </c>
      <c r="F455" s="70" t="s">
        <v>176</v>
      </c>
      <c r="G455" s="70" t="s">
        <v>1633</v>
      </c>
      <c r="H455" s="70" t="s">
        <v>1634</v>
      </c>
      <c r="I455" s="148"/>
      <c r="J455" s="71">
        <v>52.582915007411579</v>
      </c>
      <c r="K455" s="71">
        <v>2.2959221859711412</v>
      </c>
      <c r="L455" s="71">
        <v>19.479441227654611</v>
      </c>
      <c r="M455" s="71">
        <v>57.655736657906282</v>
      </c>
      <c r="N455" s="71">
        <v>62.1691005748824</v>
      </c>
      <c r="O455" s="71">
        <v>31.13796139207393</v>
      </c>
      <c r="P455" s="71">
        <v>25.070833408300299</v>
      </c>
      <c r="Q455" s="71">
        <v>1.7843655445786399</v>
      </c>
      <c r="R455" s="71">
        <v>0</v>
      </c>
      <c r="S455" s="71">
        <v>0.74427828539698737</v>
      </c>
      <c r="T455" s="72"/>
      <c r="U455" s="71">
        <v>1832256</v>
      </c>
      <c r="V455" s="71">
        <v>1066</v>
      </c>
      <c r="W455" s="71">
        <v>315</v>
      </c>
      <c r="X455" s="71">
        <v>12658</v>
      </c>
      <c r="Y455" s="71">
        <v>14599</v>
      </c>
      <c r="Z455" s="71">
        <v>15741</v>
      </c>
      <c r="AA455" s="71">
        <v>5046</v>
      </c>
      <c r="AB455" s="71">
        <v>30608</v>
      </c>
      <c r="AC455" s="71">
        <v>0</v>
      </c>
      <c r="AD455" s="71">
        <v>0.74427828539698737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146.309</v>
      </c>
      <c r="BK455" s="71">
        <v>0</v>
      </c>
      <c r="BL455" s="71">
        <v>16.405000000000001</v>
      </c>
      <c r="BM455" s="71">
        <v>0</v>
      </c>
      <c r="BN455" s="72"/>
      <c r="BO455" s="71">
        <v>0</v>
      </c>
      <c r="BP455" s="71">
        <v>0</v>
      </c>
      <c r="BQ455" s="71">
        <v>1</v>
      </c>
      <c r="BR455" s="71">
        <v>0</v>
      </c>
      <c r="BS455" s="71">
        <v>3</v>
      </c>
      <c r="BT455" s="71">
        <v>0</v>
      </c>
      <c r="BU455"/>
      <c r="BV455" s="70">
        <v>156.405</v>
      </c>
      <c r="BW455" s="70">
        <v>0</v>
      </c>
      <c r="BX455" s="70">
        <v>0</v>
      </c>
      <c r="BY455" s="70">
        <v>6.3090000000000002</v>
      </c>
      <c r="BZ455" s="70">
        <v>0</v>
      </c>
      <c r="CA455" s="70">
        <v>0</v>
      </c>
      <c r="CB455" s="70">
        <v>0</v>
      </c>
      <c r="CC455" s="70">
        <v>0</v>
      </c>
      <c r="CD455" s="70">
        <v>0</v>
      </c>
    </row>
    <row r="456" spans="1:82">
      <c r="A456" s="70" t="s">
        <v>2141</v>
      </c>
      <c r="B456" s="70">
        <v>160</v>
      </c>
      <c r="C456" s="70">
        <v>7</v>
      </c>
      <c r="D456" s="70">
        <v>10</v>
      </c>
      <c r="E456" s="70">
        <v>2010</v>
      </c>
      <c r="F456" s="70" t="s">
        <v>177</v>
      </c>
      <c r="G456" s="70" t="s">
        <v>1633</v>
      </c>
      <c r="H456" s="70" t="s">
        <v>1634</v>
      </c>
      <c r="I456" s="148"/>
      <c r="J456" s="71">
        <v>43.209956568839132</v>
      </c>
      <c r="K456" s="71">
        <v>2.3944315389793318</v>
      </c>
      <c r="L456" s="71">
        <v>17.73412718306124</v>
      </c>
      <c r="M456" s="71">
        <v>51.609925429963617</v>
      </c>
      <c r="N456" s="71">
        <v>60.730210737265658</v>
      </c>
      <c r="O456" s="71">
        <v>31.141613341960969</v>
      </c>
      <c r="P456" s="71">
        <v>25.7435557168176</v>
      </c>
      <c r="Q456" s="71">
        <v>1.83557244925154</v>
      </c>
      <c r="R456" s="71">
        <v>0</v>
      </c>
      <c r="S456" s="71">
        <v>0.50199300318906237</v>
      </c>
      <c r="T456" s="72"/>
      <c r="U456" s="71">
        <v>1685455</v>
      </c>
      <c r="V456" s="71">
        <v>1066</v>
      </c>
      <c r="W456" s="71">
        <v>315</v>
      </c>
      <c r="X456" s="71">
        <v>12658</v>
      </c>
      <c r="Y456" s="71">
        <v>14504</v>
      </c>
      <c r="Z456" s="71">
        <v>15816</v>
      </c>
      <c r="AA456" s="71">
        <v>5052</v>
      </c>
      <c r="AB456" s="71">
        <v>30171</v>
      </c>
      <c r="AC456" s="71">
        <v>0</v>
      </c>
      <c r="AD456" s="71">
        <v>0.50199300318906237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153.47499999999999</v>
      </c>
      <c r="BK456" s="71">
        <v>0</v>
      </c>
      <c r="BL456" s="71">
        <v>14.294</v>
      </c>
      <c r="BM456" s="71">
        <v>0</v>
      </c>
      <c r="BN456" s="72"/>
      <c r="BO456" s="71">
        <v>0</v>
      </c>
      <c r="BP456" s="71">
        <v>0</v>
      </c>
      <c r="BQ456" s="71">
        <v>1</v>
      </c>
      <c r="BR456" s="71">
        <v>0</v>
      </c>
      <c r="BS456" s="71">
        <v>3</v>
      </c>
      <c r="BT456" s="71">
        <v>0</v>
      </c>
      <c r="BU456"/>
      <c r="BV456" s="70">
        <v>149.29400000000001</v>
      </c>
      <c r="BW456" s="70">
        <v>0</v>
      </c>
      <c r="BX456" s="70">
        <v>0</v>
      </c>
      <c r="BY456" s="70">
        <v>18.475000000000001</v>
      </c>
      <c r="BZ456" s="70">
        <v>0</v>
      </c>
      <c r="CA456" s="70">
        <v>0</v>
      </c>
      <c r="CB456" s="70">
        <v>0</v>
      </c>
      <c r="CC456" s="70">
        <v>0</v>
      </c>
      <c r="CD456" s="70">
        <v>0</v>
      </c>
    </row>
    <row r="457" spans="1:82">
      <c r="A457" s="70" t="s">
        <v>2142</v>
      </c>
      <c r="B457" s="70">
        <v>161</v>
      </c>
      <c r="C457" s="70">
        <v>8</v>
      </c>
      <c r="D457" s="70">
        <v>10</v>
      </c>
      <c r="E457" s="70">
        <v>2011</v>
      </c>
      <c r="F457" s="70" t="s">
        <v>178</v>
      </c>
      <c r="G457" s="70" t="s">
        <v>1633</v>
      </c>
      <c r="H457" s="70" t="s">
        <v>1634</v>
      </c>
      <c r="I457" s="148"/>
      <c r="J457" s="71">
        <v>52.295072893124811</v>
      </c>
      <c r="K457" s="71">
        <v>3.3550439661121909</v>
      </c>
      <c r="L457" s="71">
        <v>16.547232856155521</v>
      </c>
      <c r="M457" s="71">
        <v>65.197845662910765</v>
      </c>
      <c r="N457" s="71">
        <v>72.852707150646665</v>
      </c>
      <c r="O457" s="71">
        <v>30.635544715811655</v>
      </c>
      <c r="P457" s="71">
        <v>24.108886100477214</v>
      </c>
      <c r="Q457" s="71">
        <v>2.0961180616330801</v>
      </c>
      <c r="R457" s="71">
        <v>0</v>
      </c>
      <c r="S457" s="71">
        <v>0.55109433381545903</v>
      </c>
      <c r="T457" s="72"/>
      <c r="U457" s="71">
        <v>1921105</v>
      </c>
      <c r="V457" s="71">
        <v>1066</v>
      </c>
      <c r="W457" s="71">
        <v>315</v>
      </c>
      <c r="X457" s="71">
        <v>12658</v>
      </c>
      <c r="Y457" s="71">
        <v>14455</v>
      </c>
      <c r="Z457" s="71">
        <v>15897</v>
      </c>
      <c r="AA457" s="71">
        <v>4872</v>
      </c>
      <c r="AB457" s="71">
        <v>29869</v>
      </c>
      <c r="AC457" s="71">
        <v>0</v>
      </c>
      <c r="AD457" s="71">
        <v>0.55109433381545903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168.55799999999999</v>
      </c>
      <c r="BK457" s="71">
        <v>0</v>
      </c>
      <c r="BL457" s="71">
        <v>13.276</v>
      </c>
      <c r="BM457" s="71">
        <v>0</v>
      </c>
      <c r="BN457" s="72"/>
      <c r="BO457" s="71">
        <v>0</v>
      </c>
      <c r="BP457" s="71">
        <v>0</v>
      </c>
      <c r="BQ457" s="71">
        <v>1</v>
      </c>
      <c r="BR457" s="71">
        <v>0</v>
      </c>
      <c r="BS457" s="71">
        <v>3</v>
      </c>
      <c r="BT457" s="71">
        <v>0</v>
      </c>
      <c r="BU457"/>
      <c r="BV457" s="70">
        <v>157.27600000000001</v>
      </c>
      <c r="BW457" s="70">
        <v>6.0890000000000004</v>
      </c>
      <c r="BX457" s="70">
        <v>0</v>
      </c>
      <c r="BY457" s="70">
        <v>18.469000000000001</v>
      </c>
      <c r="BZ457" s="70">
        <v>0</v>
      </c>
      <c r="CA457" s="70">
        <v>0</v>
      </c>
      <c r="CB457" s="70">
        <v>0</v>
      </c>
      <c r="CC457" s="70">
        <v>0</v>
      </c>
      <c r="CD457" s="70">
        <v>0</v>
      </c>
    </row>
    <row r="458" spans="1:82">
      <c r="A458" s="70" t="s">
        <v>2143</v>
      </c>
      <c r="B458" s="70">
        <v>162</v>
      </c>
      <c r="C458" s="70">
        <v>9</v>
      </c>
      <c r="D458" s="70">
        <v>10</v>
      </c>
      <c r="E458" s="70">
        <v>2012</v>
      </c>
      <c r="F458" s="70" t="s">
        <v>179</v>
      </c>
      <c r="G458" s="70" t="s">
        <v>1633</v>
      </c>
      <c r="H458" s="70" t="s">
        <v>1634</v>
      </c>
      <c r="I458" s="148"/>
      <c r="J458" s="71">
        <v>42.810979868143782</v>
      </c>
      <c r="K458" s="71">
        <v>3.7795867875899218</v>
      </c>
      <c r="L458" s="71">
        <v>16.695665906756052</v>
      </c>
      <c r="M458" s="71">
        <v>80.97551715781259</v>
      </c>
      <c r="N458" s="71">
        <v>79.896533042698422</v>
      </c>
      <c r="O458" s="71">
        <v>30.576105365097032</v>
      </c>
      <c r="P458" s="71">
        <v>23.907644094811499</v>
      </c>
      <c r="Q458" s="71">
        <v>2.25482123841905</v>
      </c>
      <c r="R458" s="71">
        <v>0</v>
      </c>
      <c r="S458" s="71">
        <v>7.7036859187163493</v>
      </c>
      <c r="T458" s="72"/>
      <c r="U458" s="71">
        <v>1506860</v>
      </c>
      <c r="V458" s="71">
        <v>1066</v>
      </c>
      <c r="W458" s="71">
        <v>315</v>
      </c>
      <c r="X458" s="71">
        <v>12658</v>
      </c>
      <c r="Y458" s="71">
        <v>14431</v>
      </c>
      <c r="Z458" s="71">
        <v>15992</v>
      </c>
      <c r="AA458" s="71">
        <v>4804</v>
      </c>
      <c r="AB458" s="71">
        <v>29573</v>
      </c>
      <c r="AC458" s="71">
        <v>0</v>
      </c>
      <c r="AD458" s="71">
        <v>7.7036859187163493</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163.65199999999999</v>
      </c>
      <c r="BK458" s="71">
        <v>0</v>
      </c>
      <c r="BL458" s="71">
        <v>14.719999999999999</v>
      </c>
      <c r="BM458" s="71">
        <v>0</v>
      </c>
      <c r="BN458" s="72"/>
      <c r="BO458" s="71">
        <v>0</v>
      </c>
      <c r="BP458" s="71">
        <v>0</v>
      </c>
      <c r="BQ458" s="71">
        <v>1</v>
      </c>
      <c r="BR458" s="71">
        <v>0</v>
      </c>
      <c r="BS458" s="71">
        <v>3</v>
      </c>
      <c r="BT458" s="71">
        <v>0</v>
      </c>
      <c r="BU458"/>
      <c r="BV458" s="70">
        <v>168.208</v>
      </c>
      <c r="BW458" s="70">
        <v>10.164</v>
      </c>
      <c r="BX458" s="70">
        <v>0</v>
      </c>
      <c r="BY458" s="70">
        <v>0</v>
      </c>
      <c r="BZ458" s="70">
        <v>0</v>
      </c>
      <c r="CA458" s="70">
        <v>0</v>
      </c>
      <c r="CB458" s="70">
        <v>0</v>
      </c>
      <c r="CC458" s="70">
        <v>0</v>
      </c>
      <c r="CD458" s="70">
        <v>0</v>
      </c>
    </row>
    <row r="459" spans="1:82">
      <c r="A459" s="70" t="s">
        <v>2144</v>
      </c>
      <c r="B459" s="70">
        <v>163</v>
      </c>
      <c r="C459" s="70">
        <v>10</v>
      </c>
      <c r="D459" s="70">
        <v>10</v>
      </c>
      <c r="E459" s="70">
        <v>2013</v>
      </c>
      <c r="F459" s="70" t="s">
        <v>180</v>
      </c>
      <c r="G459" s="70" t="s">
        <v>1633</v>
      </c>
      <c r="H459" s="70" t="s">
        <v>1634</v>
      </c>
      <c r="I459" s="148"/>
      <c r="J459" s="71">
        <v>41.672713947764848</v>
      </c>
      <c r="K459" s="71">
        <v>3.1238413719873379</v>
      </c>
      <c r="L459" s="71">
        <v>14.74358947599957</v>
      </c>
      <c r="M459" s="71">
        <v>75.30916693571821</v>
      </c>
      <c r="N459" s="71">
        <v>77.628893180523846</v>
      </c>
      <c r="O459" s="71">
        <v>29.338835030771079</v>
      </c>
      <c r="P459" s="71">
        <v>24.801981862240599</v>
      </c>
      <c r="Q459" s="71">
        <v>2.2852182725805599</v>
      </c>
      <c r="R459" s="71">
        <v>0</v>
      </c>
      <c r="S459" s="71">
        <v>0.60818194475315746</v>
      </c>
      <c r="T459" s="72"/>
      <c r="U459" s="71">
        <v>1493499</v>
      </c>
      <c r="V459" s="71">
        <v>1066</v>
      </c>
      <c r="W459" s="71">
        <v>315</v>
      </c>
      <c r="X459" s="71">
        <v>12658</v>
      </c>
      <c r="Y459" s="71">
        <v>14468</v>
      </c>
      <c r="Z459" s="71">
        <v>16030</v>
      </c>
      <c r="AA459" s="71">
        <v>4965</v>
      </c>
      <c r="AB459" s="71">
        <v>29542</v>
      </c>
      <c r="AC459" s="71">
        <v>0</v>
      </c>
      <c r="AD459" s="71">
        <v>0.60818194475315746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181.251</v>
      </c>
      <c r="BK459" s="71">
        <v>0</v>
      </c>
      <c r="BL459" s="71">
        <v>17.222000000000001</v>
      </c>
      <c r="BM459" s="71">
        <v>0</v>
      </c>
      <c r="BN459" s="72"/>
      <c r="BO459" s="71">
        <v>0</v>
      </c>
      <c r="BP459" s="71">
        <v>0</v>
      </c>
      <c r="BQ459" s="71">
        <v>1</v>
      </c>
      <c r="BR459" s="71">
        <v>0</v>
      </c>
      <c r="BS459" s="71">
        <v>3</v>
      </c>
      <c r="BT459" s="71">
        <v>0</v>
      </c>
      <c r="BU459"/>
      <c r="BV459" s="70">
        <v>190.50700000000001</v>
      </c>
      <c r="BW459" s="70">
        <v>7.9660000000000002</v>
      </c>
      <c r="BX459" s="70">
        <v>0</v>
      </c>
      <c r="BY459" s="70">
        <v>0</v>
      </c>
      <c r="BZ459" s="70">
        <v>0</v>
      </c>
      <c r="CA459" s="70">
        <v>0</v>
      </c>
      <c r="CB459" s="70">
        <v>0</v>
      </c>
      <c r="CC459" s="70">
        <v>0</v>
      </c>
      <c r="CD459" s="70">
        <v>0</v>
      </c>
    </row>
    <row r="460" spans="1:82">
      <c r="A460" s="70" t="s">
        <v>2145</v>
      </c>
      <c r="B460" s="70">
        <v>164</v>
      </c>
      <c r="C460" s="70">
        <v>11</v>
      </c>
      <c r="D460" s="70">
        <v>10</v>
      </c>
      <c r="E460" s="70">
        <v>2014</v>
      </c>
      <c r="F460" s="70" t="s">
        <v>181</v>
      </c>
      <c r="G460" s="70" t="s">
        <v>1633</v>
      </c>
      <c r="H460" s="70" t="s">
        <v>1634</v>
      </c>
      <c r="I460" s="148"/>
      <c r="J460" s="71">
        <v>40.844382763288742</v>
      </c>
      <c r="K460" s="71">
        <v>2.93085173063441</v>
      </c>
      <c r="L460" s="71">
        <v>7.1530776614861393</v>
      </c>
      <c r="M460" s="71">
        <v>78.676135807252294</v>
      </c>
      <c r="N460" s="71">
        <v>81.556975120197038</v>
      </c>
      <c r="O460" s="71">
        <v>28.010914640878617</v>
      </c>
      <c r="P460" s="71">
        <v>24.624597703402408</v>
      </c>
      <c r="Q460" s="71">
        <v>2.1596525033920799</v>
      </c>
      <c r="R460" s="71">
        <v>0</v>
      </c>
      <c r="S460" s="71">
        <v>0.44290759076667652</v>
      </c>
      <c r="T460" s="72"/>
      <c r="U460" s="71">
        <v>1625734</v>
      </c>
      <c r="V460" s="71">
        <v>869</v>
      </c>
      <c r="W460" s="71">
        <v>156</v>
      </c>
      <c r="X460" s="71">
        <v>12572</v>
      </c>
      <c r="Y460" s="71">
        <v>14355</v>
      </c>
      <c r="Z460" s="71">
        <v>16119</v>
      </c>
      <c r="AA460" s="71">
        <v>4904</v>
      </c>
      <c r="AB460" s="71">
        <v>29099</v>
      </c>
      <c r="AC460" s="71">
        <v>0</v>
      </c>
      <c r="AD460" s="71">
        <v>0.44290759076667652</v>
      </c>
      <c r="AE460" s="72"/>
      <c r="AF460" s="71"/>
      <c r="AG460" s="71"/>
      <c r="AH460" s="71"/>
      <c r="AI460" s="71"/>
      <c r="AJ460" s="71"/>
      <c r="AK460" s="71"/>
      <c r="AL460" s="71"/>
      <c r="AM460" s="71"/>
      <c r="AN460" s="71"/>
      <c r="AO460" s="71"/>
      <c r="AP460" s="71"/>
      <c r="AQ460" s="72"/>
      <c r="AR460" s="71">
        <v>82</v>
      </c>
      <c r="AS460" s="71">
        <v>10</v>
      </c>
      <c r="AT460" s="71">
        <v>0</v>
      </c>
      <c r="AU460" s="71">
        <v>0</v>
      </c>
      <c r="AV460" s="71">
        <v>0</v>
      </c>
      <c r="AW460" s="71">
        <v>1</v>
      </c>
      <c r="AX460" s="71"/>
      <c r="AY460" s="72"/>
      <c r="AZ460" s="71">
        <v>386.375</v>
      </c>
      <c r="BA460" s="71">
        <v>2267.4</v>
      </c>
      <c r="BB460" s="71">
        <v>0</v>
      </c>
      <c r="BC460" s="71">
        <v>0</v>
      </c>
      <c r="BD460" s="71">
        <v>0</v>
      </c>
      <c r="BE460" s="71">
        <v>75</v>
      </c>
      <c r="BF460" s="71"/>
      <c r="BG460" s="72"/>
      <c r="BH460" s="71">
        <v>0</v>
      </c>
      <c r="BI460" s="71">
        <v>0</v>
      </c>
      <c r="BJ460" s="71">
        <v>173.97800000000001</v>
      </c>
      <c r="BK460" s="71">
        <v>0</v>
      </c>
      <c r="BL460" s="71">
        <v>13.448</v>
      </c>
      <c r="BM460" s="71">
        <v>0</v>
      </c>
      <c r="BN460" s="72"/>
      <c r="BO460" s="71">
        <v>0</v>
      </c>
      <c r="BP460" s="71">
        <v>0</v>
      </c>
      <c r="BQ460" s="71">
        <v>1</v>
      </c>
      <c r="BR460" s="71">
        <v>0</v>
      </c>
      <c r="BS460" s="71">
        <v>2</v>
      </c>
      <c r="BT460" s="71">
        <v>0</v>
      </c>
      <c r="BU460"/>
      <c r="BV460" s="70">
        <v>179.18899999999999</v>
      </c>
      <c r="BW460" s="70">
        <v>8.2370000000000001</v>
      </c>
      <c r="BX460" s="70">
        <v>0</v>
      </c>
      <c r="BY460" s="70">
        <v>0</v>
      </c>
      <c r="BZ460" s="70">
        <v>0</v>
      </c>
      <c r="CA460" s="70">
        <v>0</v>
      </c>
      <c r="CB460" s="70">
        <v>0</v>
      </c>
      <c r="CC460" s="70">
        <v>0</v>
      </c>
      <c r="CD460" s="70">
        <v>0</v>
      </c>
    </row>
    <row r="461" spans="1:82">
      <c r="A461" s="70" t="s">
        <v>2146</v>
      </c>
      <c r="B461" s="70">
        <v>165</v>
      </c>
      <c r="C461" s="70">
        <v>12</v>
      </c>
      <c r="D461" s="70">
        <v>10</v>
      </c>
      <c r="E461" s="70">
        <v>2015</v>
      </c>
      <c r="F461" s="70" t="s">
        <v>182</v>
      </c>
      <c r="G461" s="70" t="s">
        <v>1633</v>
      </c>
      <c r="H461" s="70" t="s">
        <v>1634</v>
      </c>
      <c r="I461" s="148"/>
      <c r="J461" s="71">
        <v>45.990165560357681</v>
      </c>
      <c r="K461" s="71">
        <v>2.8103821394698221</v>
      </c>
      <c r="L461" s="71">
        <v>7.5293604744788043</v>
      </c>
      <c r="M461" s="71">
        <v>76.124892288297417</v>
      </c>
      <c r="N461" s="71">
        <v>74.69370799530985</v>
      </c>
      <c r="O461" s="71">
        <v>27.888489783071279</v>
      </c>
      <c r="P461" s="71">
        <v>24.53349605811173</v>
      </c>
      <c r="Q461" s="71">
        <v>2.0803038198430599</v>
      </c>
      <c r="R461" s="71">
        <v>0</v>
      </c>
      <c r="S461" s="71">
        <v>0.39089976106282209</v>
      </c>
      <c r="T461" s="72"/>
      <c r="U461" s="71">
        <v>1835331</v>
      </c>
      <c r="V461" s="71">
        <v>869</v>
      </c>
      <c r="W461" s="71">
        <v>156</v>
      </c>
      <c r="X461" s="71">
        <v>12572</v>
      </c>
      <c r="Y461" s="71">
        <v>14284</v>
      </c>
      <c r="Z461" s="71">
        <v>16203</v>
      </c>
      <c r="AA461" s="71">
        <v>4882</v>
      </c>
      <c r="AB461" s="71">
        <v>28633</v>
      </c>
      <c r="AC461" s="71">
        <v>0</v>
      </c>
      <c r="AD461" s="71">
        <v>0.39089976106282209</v>
      </c>
      <c r="AE461" s="72"/>
      <c r="AF461" s="71">
        <v>14163800.96912754</v>
      </c>
      <c r="AG461" s="71">
        <v>1872332.417410186</v>
      </c>
      <c r="AH461" s="71">
        <v>973560.34698005696</v>
      </c>
      <c r="AI461" s="71">
        <v>79958940.396591306</v>
      </c>
      <c r="AJ461" s="71">
        <v>63264516.234092318</v>
      </c>
      <c r="AK461" s="71">
        <v>0</v>
      </c>
      <c r="AL461" s="71">
        <v>0</v>
      </c>
      <c r="AM461" s="71">
        <v>3924032.5390824578</v>
      </c>
      <c r="AN461" s="71">
        <v>0</v>
      </c>
      <c r="AO461" s="71">
        <v>0</v>
      </c>
      <c r="AP461" s="71">
        <v>164157182.90328386</v>
      </c>
      <c r="AQ461" s="72"/>
      <c r="AR461" s="71">
        <v>97</v>
      </c>
      <c r="AS461" s="71">
        <v>11</v>
      </c>
      <c r="AT461" s="71">
        <v>0</v>
      </c>
      <c r="AU461" s="71">
        <v>0</v>
      </c>
      <c r="AV461" s="71">
        <v>0</v>
      </c>
      <c r="AW461" s="71">
        <v>1</v>
      </c>
      <c r="AX461" s="71"/>
      <c r="AY461" s="72"/>
      <c r="AZ461" s="71">
        <v>453.67500000000001</v>
      </c>
      <c r="BA461" s="71">
        <v>2316.9</v>
      </c>
      <c r="BB461" s="71">
        <v>0</v>
      </c>
      <c r="BC461" s="71">
        <v>0</v>
      </c>
      <c r="BD461" s="71">
        <v>0</v>
      </c>
      <c r="BE461" s="71">
        <v>100</v>
      </c>
      <c r="BF461" s="71"/>
      <c r="BG461" s="72"/>
      <c r="BH461" s="71">
        <v>0</v>
      </c>
      <c r="BI461" s="71">
        <v>0</v>
      </c>
      <c r="BJ461" s="71">
        <v>150.953</v>
      </c>
      <c r="BK461" s="71">
        <v>0</v>
      </c>
      <c r="BL461" s="71">
        <v>13.301</v>
      </c>
      <c r="BM461" s="71">
        <v>0</v>
      </c>
      <c r="BN461" s="72"/>
      <c r="BO461" s="71">
        <v>0</v>
      </c>
      <c r="BP461" s="71">
        <v>0</v>
      </c>
      <c r="BQ461" s="71">
        <v>1</v>
      </c>
      <c r="BR461" s="71">
        <v>0</v>
      </c>
      <c r="BS461" s="71">
        <v>2</v>
      </c>
      <c r="BT461" s="71">
        <v>0</v>
      </c>
      <c r="BU461"/>
      <c r="BV461" s="70">
        <v>156.61199999999999</v>
      </c>
      <c r="BW461" s="70">
        <v>7.6420000000000003</v>
      </c>
      <c r="BX461" s="70">
        <v>0</v>
      </c>
      <c r="BY461" s="70">
        <v>0</v>
      </c>
      <c r="BZ461" s="70">
        <v>0</v>
      </c>
      <c r="CA461" s="70">
        <v>0</v>
      </c>
      <c r="CB461" s="70">
        <v>0</v>
      </c>
      <c r="CC461" s="70">
        <v>0</v>
      </c>
      <c r="CD461" s="70">
        <v>0</v>
      </c>
    </row>
    <row r="462" spans="1:82">
      <c r="A462" s="70" t="s">
        <v>2147</v>
      </c>
      <c r="B462" s="70">
        <v>166</v>
      </c>
      <c r="C462" s="70">
        <v>13</v>
      </c>
      <c r="D462" s="70">
        <v>10</v>
      </c>
      <c r="E462" s="70">
        <v>2016</v>
      </c>
      <c r="F462" s="70" t="s">
        <v>155</v>
      </c>
      <c r="G462" s="1064" t="s">
        <v>1633</v>
      </c>
      <c r="H462" s="70" t="s">
        <v>1634</v>
      </c>
      <c r="I462" s="148"/>
      <c r="J462" s="71">
        <v>46.075006352459212</v>
      </c>
      <c r="K462" s="71">
        <v>2.650971806989447</v>
      </c>
      <c r="L462" s="71">
        <v>8.0966840371514657</v>
      </c>
      <c r="M462" s="71">
        <v>65.268266651394811</v>
      </c>
      <c r="N462" s="71">
        <v>75.873482347471125</v>
      </c>
      <c r="O462" s="71">
        <v>27.592333725744314</v>
      </c>
      <c r="P462" s="71">
        <v>25.799813469862414</v>
      </c>
      <c r="Q462" s="71">
        <v>1.9974737476349358</v>
      </c>
      <c r="R462" s="71">
        <v>0</v>
      </c>
      <c r="S462" s="71">
        <v>0.40768628635120302</v>
      </c>
      <c r="T462" s="72"/>
      <c r="U462" s="71">
        <v>1750210</v>
      </c>
      <c r="V462" s="71">
        <v>869</v>
      </c>
      <c r="W462" s="71">
        <v>156</v>
      </c>
      <c r="X462" s="71">
        <v>12572</v>
      </c>
      <c r="Y462" s="71">
        <v>14268</v>
      </c>
      <c r="Z462" s="71">
        <v>16228</v>
      </c>
      <c r="AA462" s="71">
        <v>5310</v>
      </c>
      <c r="AB462" s="71">
        <v>28280</v>
      </c>
      <c r="AC462" s="71">
        <v>0</v>
      </c>
      <c r="AD462" s="71">
        <v>0.40768628635120302</v>
      </c>
      <c r="AE462" s="72"/>
      <c r="AF462" s="71">
        <v>14438350.210050641</v>
      </c>
      <c r="AG462" s="71">
        <v>1784715.705888398</v>
      </c>
      <c r="AH462" s="71">
        <v>825140.36683867441</v>
      </c>
      <c r="AI462" s="71">
        <v>79814964.532539755</v>
      </c>
      <c r="AJ462" s="71">
        <v>62769644.630060092</v>
      </c>
      <c r="AK462" s="71">
        <v>0</v>
      </c>
      <c r="AL462" s="71">
        <v>0</v>
      </c>
      <c r="AM462" s="71">
        <v>3878666.3738082522</v>
      </c>
      <c r="AN462" s="71">
        <v>0</v>
      </c>
      <c r="AO462" s="71">
        <v>0</v>
      </c>
      <c r="AP462" s="71">
        <v>163511481.81918582</v>
      </c>
      <c r="AQ462" s="72"/>
      <c r="AR462" s="71">
        <v>113</v>
      </c>
      <c r="AS462" s="71">
        <v>13</v>
      </c>
      <c r="AT462" s="71">
        <v>0</v>
      </c>
      <c r="AU462" s="71">
        <v>0</v>
      </c>
      <c r="AV462" s="71">
        <v>0</v>
      </c>
      <c r="AW462" s="71">
        <v>1</v>
      </c>
      <c r="AX462" s="71"/>
      <c r="AY462" s="72"/>
      <c r="AZ462" s="71">
        <v>574.07500000000005</v>
      </c>
      <c r="BA462" s="71">
        <v>2410.4</v>
      </c>
      <c r="BB462" s="71">
        <v>0</v>
      </c>
      <c r="BC462" s="71">
        <v>0</v>
      </c>
      <c r="BD462" s="71">
        <v>0</v>
      </c>
      <c r="BE462" s="71">
        <v>100</v>
      </c>
      <c r="BF462" s="71"/>
      <c r="BG462" s="72"/>
      <c r="BH462" s="71">
        <v>0</v>
      </c>
      <c r="BI462" s="71">
        <v>0</v>
      </c>
      <c r="BJ462" s="71">
        <v>176.012</v>
      </c>
      <c r="BK462" s="71">
        <v>0</v>
      </c>
      <c r="BL462" s="71">
        <v>12.582000000000001</v>
      </c>
      <c r="BM462" s="71">
        <v>0</v>
      </c>
      <c r="BN462" s="72"/>
      <c r="BO462" s="71">
        <v>0</v>
      </c>
      <c r="BP462" s="71">
        <v>0</v>
      </c>
      <c r="BQ462" s="71">
        <v>1</v>
      </c>
      <c r="BR462" s="71">
        <v>0</v>
      </c>
      <c r="BS462" s="71">
        <v>2</v>
      </c>
      <c r="BT462" s="71">
        <v>0</v>
      </c>
      <c r="BU462"/>
      <c r="BV462" s="70">
        <v>180.113</v>
      </c>
      <c r="BW462" s="70">
        <v>8.4809999999999999</v>
      </c>
      <c r="BX462" s="70">
        <v>0</v>
      </c>
      <c r="BY462" s="70">
        <v>0</v>
      </c>
      <c r="BZ462" s="70">
        <v>0</v>
      </c>
      <c r="CA462" s="70">
        <v>0</v>
      </c>
      <c r="CB462" s="70">
        <v>0</v>
      </c>
      <c r="CC462" s="70">
        <v>0</v>
      </c>
      <c r="CD462" s="70">
        <v>0</v>
      </c>
    </row>
    <row r="463" spans="1:82">
      <c r="A463" s="70" t="s">
        <v>2148</v>
      </c>
      <c r="B463" s="70">
        <v>167</v>
      </c>
      <c r="C463" s="70">
        <v>14</v>
      </c>
      <c r="D463" s="70">
        <v>10</v>
      </c>
      <c r="E463" s="70">
        <v>2017</v>
      </c>
      <c r="F463" s="70" t="s">
        <v>156</v>
      </c>
      <c r="G463" s="1064" t="s">
        <v>1633</v>
      </c>
      <c r="H463" s="70" t="s">
        <v>1634</v>
      </c>
      <c r="I463" s="148"/>
      <c r="J463" s="71">
        <v>49.74701937532879</v>
      </c>
      <c r="K463" s="71">
        <v>2.7088962619941435</v>
      </c>
      <c r="L463" s="71">
        <v>7.3089580929375444</v>
      </c>
      <c r="M463" s="71">
        <v>65.443836362369382</v>
      </c>
      <c r="N463" s="71">
        <v>74.298619577637737</v>
      </c>
      <c r="O463" s="71">
        <v>27.028359389352662</v>
      </c>
      <c r="P463" s="71">
        <v>25.795703005275936</v>
      </c>
      <c r="Q463" s="71">
        <v>1.90626125802141</v>
      </c>
      <c r="R463" s="71">
        <v>0</v>
      </c>
      <c r="S463" s="71">
        <v>0.31944106215392443</v>
      </c>
      <c r="T463" s="72"/>
      <c r="U463" s="71">
        <v>1859425</v>
      </c>
      <c r="V463" s="71">
        <v>869</v>
      </c>
      <c r="W463" s="71">
        <v>156</v>
      </c>
      <c r="X463" s="71">
        <v>12572</v>
      </c>
      <c r="Y463" s="71">
        <v>14278</v>
      </c>
      <c r="Z463" s="71">
        <v>16160</v>
      </c>
      <c r="AA463" s="71">
        <v>5343</v>
      </c>
      <c r="AB463" s="71">
        <v>27909</v>
      </c>
      <c r="AC463" s="71">
        <v>0</v>
      </c>
      <c r="AD463" s="71">
        <v>0.31944106215392443</v>
      </c>
      <c r="AE463" s="72"/>
      <c r="AF463" s="71">
        <v>15073007.393576819</v>
      </c>
      <c r="AG463" s="71">
        <v>1789901.283335364</v>
      </c>
      <c r="AH463" s="71">
        <v>1007996.260563383</v>
      </c>
      <c r="AI463" s="71">
        <v>77840292.069375649</v>
      </c>
      <c r="AJ463" s="71">
        <v>56959419.012643069</v>
      </c>
      <c r="AK463" s="71">
        <v>0</v>
      </c>
      <c r="AL463" s="71">
        <v>0</v>
      </c>
      <c r="AM463" s="71">
        <v>3833772.3146340512</v>
      </c>
      <c r="AN463" s="71">
        <v>0</v>
      </c>
      <c r="AO463" s="71">
        <v>0</v>
      </c>
      <c r="AP463" s="71">
        <v>156504388.33412835</v>
      </c>
      <c r="AQ463" s="72"/>
      <c r="AR463" s="71">
        <v>119</v>
      </c>
      <c r="AS463" s="71">
        <v>15</v>
      </c>
      <c r="AT463" s="71">
        <v>0</v>
      </c>
      <c r="AU463" s="71">
        <v>0</v>
      </c>
      <c r="AV463" s="71">
        <v>0</v>
      </c>
      <c r="AW463" s="71">
        <v>1</v>
      </c>
      <c r="AX463" s="71"/>
      <c r="AY463" s="72"/>
      <c r="AZ463" s="71">
        <v>605.77499999999998</v>
      </c>
      <c r="BA463" s="71">
        <v>2430.4</v>
      </c>
      <c r="BB463" s="71">
        <v>0</v>
      </c>
      <c r="BC463" s="71">
        <v>0</v>
      </c>
      <c r="BD463" s="71">
        <v>0</v>
      </c>
      <c r="BE463" s="71">
        <v>100</v>
      </c>
      <c r="BF463" s="71"/>
      <c r="BG463" s="72"/>
      <c r="BH463" s="71">
        <v>0</v>
      </c>
      <c r="BI463" s="71">
        <v>0</v>
      </c>
      <c r="BJ463" s="71">
        <v>175.99600000000001</v>
      </c>
      <c r="BK463" s="71">
        <v>0</v>
      </c>
      <c r="BL463" s="71">
        <v>13.041</v>
      </c>
      <c r="BM463" s="71">
        <v>0</v>
      </c>
      <c r="BN463" s="72"/>
      <c r="BO463" s="71">
        <v>0</v>
      </c>
      <c r="BP463" s="71">
        <v>0</v>
      </c>
      <c r="BQ463" s="71">
        <v>1</v>
      </c>
      <c r="BR463" s="71">
        <v>0</v>
      </c>
      <c r="BS463" s="71">
        <v>2</v>
      </c>
      <c r="BT463" s="71">
        <v>0</v>
      </c>
      <c r="BU463"/>
      <c r="BV463" s="70">
        <v>180.14</v>
      </c>
      <c r="BW463" s="70">
        <v>8.8970000000000002</v>
      </c>
      <c r="BX463" s="70">
        <v>0</v>
      </c>
      <c r="BY463" s="70">
        <v>0</v>
      </c>
      <c r="BZ463" s="70">
        <v>0</v>
      </c>
      <c r="CA463" s="70">
        <v>0</v>
      </c>
      <c r="CB463" s="70">
        <v>0</v>
      </c>
      <c r="CC463" s="70">
        <v>0</v>
      </c>
      <c r="CD463" s="70">
        <v>0</v>
      </c>
    </row>
    <row r="464" spans="1:82">
      <c r="A464" s="70" t="s">
        <v>2149</v>
      </c>
      <c r="B464" s="70">
        <v>168</v>
      </c>
      <c r="C464" s="70">
        <v>15</v>
      </c>
      <c r="D464" s="70">
        <v>10</v>
      </c>
      <c r="E464" s="70">
        <v>2018</v>
      </c>
      <c r="F464" s="70" t="s">
        <v>183</v>
      </c>
      <c r="G464" s="70" t="s">
        <v>1633</v>
      </c>
      <c r="H464" s="70" t="s">
        <v>1634</v>
      </c>
      <c r="I464" s="148"/>
      <c r="J464" s="71">
        <v>45.111879076036139</v>
      </c>
      <c r="K464" s="71">
        <v>2.5212487042173826</v>
      </c>
      <c r="L464" s="71">
        <v>6.705027630715338</v>
      </c>
      <c r="M464" s="71">
        <v>65.766610361915554</v>
      </c>
      <c r="N464" s="71">
        <v>68.338410434638732</v>
      </c>
      <c r="O464" s="71">
        <v>26.349878661938689</v>
      </c>
      <c r="P464" s="71">
        <v>25.639304043309838</v>
      </c>
      <c r="Q464" s="71">
        <v>1.74817014629265</v>
      </c>
      <c r="R464" s="71">
        <v>0</v>
      </c>
      <c r="S464" s="71">
        <v>0.50567583885232315</v>
      </c>
      <c r="T464" s="72"/>
      <c r="U464" s="71">
        <v>1761853</v>
      </c>
      <c r="V464" s="71">
        <v>869</v>
      </c>
      <c r="W464" s="71">
        <v>156</v>
      </c>
      <c r="X464" s="71">
        <v>12572</v>
      </c>
      <c r="Y464" s="71">
        <v>14264</v>
      </c>
      <c r="Z464" s="71">
        <v>16056</v>
      </c>
      <c r="AA464" s="71">
        <v>5364</v>
      </c>
      <c r="AB464" s="71">
        <v>27582</v>
      </c>
      <c r="AC464" s="71">
        <v>0</v>
      </c>
      <c r="AD464" s="71">
        <v>0.50567583885232315</v>
      </c>
      <c r="AE464" s="72"/>
      <c r="AF464" s="71">
        <v>14336680.00470495</v>
      </c>
      <c r="AG464" s="71">
        <v>1619432.4778883201</v>
      </c>
      <c r="AH464" s="71">
        <v>950036.59960941551</v>
      </c>
      <c r="AI464" s="71">
        <v>79568678.504861161</v>
      </c>
      <c r="AJ464" s="71">
        <v>52859902.53907568</v>
      </c>
      <c r="AK464" s="71">
        <v>0</v>
      </c>
      <c r="AL464" s="71">
        <v>0</v>
      </c>
      <c r="AM464" s="71">
        <v>3796692.9356486988</v>
      </c>
      <c r="AN464" s="71">
        <v>0</v>
      </c>
      <c r="AO464" s="71">
        <v>0</v>
      </c>
      <c r="AP464" s="71">
        <v>153131423.06178823</v>
      </c>
      <c r="AQ464" s="72"/>
      <c r="AR464" s="71">
        <v>124</v>
      </c>
      <c r="AS464" s="71">
        <v>15</v>
      </c>
      <c r="AT464" s="71">
        <v>0</v>
      </c>
      <c r="AU464" s="71">
        <v>0</v>
      </c>
      <c r="AV464" s="71">
        <v>0</v>
      </c>
      <c r="AW464" s="71">
        <v>1</v>
      </c>
      <c r="AX464" s="71"/>
      <c r="AY464" s="72"/>
      <c r="AZ464" s="71">
        <v>634.77499999999998</v>
      </c>
      <c r="BA464" s="71">
        <v>2430</v>
      </c>
      <c r="BB464" s="71">
        <v>0</v>
      </c>
      <c r="BC464" s="71">
        <v>0</v>
      </c>
      <c r="BD464" s="71">
        <v>0</v>
      </c>
      <c r="BE464" s="71">
        <v>75</v>
      </c>
      <c r="BF464" s="71"/>
      <c r="BG464" s="72"/>
      <c r="BH464" s="71">
        <v>0</v>
      </c>
      <c r="BI464" s="71">
        <v>0</v>
      </c>
      <c r="BJ464" s="71">
        <v>177.04</v>
      </c>
      <c r="BK464" s="71">
        <v>0</v>
      </c>
      <c r="BL464" s="71">
        <v>13.097999999999999</v>
      </c>
      <c r="BM464" s="71">
        <v>0</v>
      </c>
      <c r="BN464" s="72"/>
      <c r="BO464" s="71">
        <v>0</v>
      </c>
      <c r="BP464" s="71">
        <v>0</v>
      </c>
      <c r="BQ464" s="71">
        <v>1</v>
      </c>
      <c r="BR464" s="71">
        <v>0</v>
      </c>
      <c r="BS464" s="71">
        <v>2</v>
      </c>
      <c r="BT464" s="71">
        <v>0</v>
      </c>
      <c r="BU464"/>
      <c r="BV464" s="70">
        <v>181.083</v>
      </c>
      <c r="BW464" s="70">
        <v>9.0549999999999997</v>
      </c>
      <c r="BX464" s="70">
        <v>0</v>
      </c>
      <c r="BY464" s="70">
        <v>0</v>
      </c>
      <c r="BZ464" s="70">
        <v>0</v>
      </c>
      <c r="CA464" s="70">
        <v>0</v>
      </c>
      <c r="CB464" s="70">
        <v>0</v>
      </c>
      <c r="CC464" s="70">
        <v>0</v>
      </c>
      <c r="CD464" s="70">
        <v>0</v>
      </c>
    </row>
    <row r="465" spans="1:82">
      <c r="A465" s="70" t="s">
        <v>2150</v>
      </c>
      <c r="B465" s="70">
        <v>169</v>
      </c>
      <c r="C465" s="70">
        <v>16</v>
      </c>
      <c r="D465" s="70">
        <v>10</v>
      </c>
      <c r="E465" s="70">
        <v>2019</v>
      </c>
      <c r="F465" s="70" t="s">
        <v>158</v>
      </c>
      <c r="G465" s="70" t="s">
        <v>1633</v>
      </c>
      <c r="H465" s="70" t="s">
        <v>1634</v>
      </c>
      <c r="I465" s="148"/>
      <c r="J465" s="71">
        <v>56.469414965598006</v>
      </c>
      <c r="K465" s="71">
        <v>2.3395331448213468</v>
      </c>
      <c r="L465" s="71">
        <v>6.7350684423304896</v>
      </c>
      <c r="M465" s="71">
        <v>58.998621296824474</v>
      </c>
      <c r="N465" s="71">
        <v>69.454004847775295</v>
      </c>
      <c r="O465" s="71">
        <v>25.572342307089936</v>
      </c>
      <c r="P465" s="71">
        <v>23.776260049192324</v>
      </c>
      <c r="Q465" s="71">
        <v>1.6832696585009901</v>
      </c>
      <c r="R465" s="71">
        <v>0</v>
      </c>
      <c r="S465" s="71">
        <v>0.33897406037344058</v>
      </c>
      <c r="T465" s="72"/>
      <c r="U465" s="71">
        <v>2319995</v>
      </c>
      <c r="V465" s="71">
        <v>869</v>
      </c>
      <c r="W465" s="71">
        <v>156</v>
      </c>
      <c r="X465" s="71">
        <v>12572</v>
      </c>
      <c r="Y465" s="71">
        <v>14320</v>
      </c>
      <c r="Z465" s="71">
        <v>16010</v>
      </c>
      <c r="AA465" s="71">
        <v>4937</v>
      </c>
      <c r="AB465" s="71">
        <v>27277</v>
      </c>
      <c r="AC465" s="71">
        <v>0</v>
      </c>
      <c r="AD465" s="71">
        <v>0.33897406037344058</v>
      </c>
      <c r="AE465" s="72"/>
      <c r="AF465" s="71">
        <v>18524765.92260861</v>
      </c>
      <c r="AG465" s="71">
        <v>1618952.91848261</v>
      </c>
      <c r="AH465" s="71">
        <v>1025755.749602251</v>
      </c>
      <c r="AI465" s="71">
        <v>77970699.522582322</v>
      </c>
      <c r="AJ465" s="71">
        <v>55977919.509599343</v>
      </c>
      <c r="AK465" s="71">
        <v>0</v>
      </c>
      <c r="AL465" s="71">
        <v>0</v>
      </c>
      <c r="AM465" s="71">
        <v>3714922.0588539392</v>
      </c>
      <c r="AN465" s="71">
        <v>0</v>
      </c>
      <c r="AO465" s="71">
        <v>0</v>
      </c>
      <c r="AP465" s="71">
        <v>158833015.68172908</v>
      </c>
      <c r="AQ465" s="72"/>
      <c r="AR465" s="71">
        <v>137</v>
      </c>
      <c r="AS465" s="71">
        <v>15</v>
      </c>
      <c r="AT465" s="71">
        <v>0</v>
      </c>
      <c r="AU465" s="71">
        <v>0</v>
      </c>
      <c r="AV465" s="71">
        <v>0</v>
      </c>
      <c r="AW465" s="71">
        <v>2</v>
      </c>
      <c r="AX465" s="71"/>
      <c r="AY465" s="72"/>
      <c r="AZ465" s="71">
        <v>715.38499999999976</v>
      </c>
      <c r="BA465" s="71">
        <v>2430.4</v>
      </c>
      <c r="BB465" s="71">
        <v>0</v>
      </c>
      <c r="BC465" s="71">
        <v>0</v>
      </c>
      <c r="BD465" s="71">
        <v>0</v>
      </c>
      <c r="BE465" s="71">
        <v>125</v>
      </c>
      <c r="BF465" s="71"/>
      <c r="BG465" s="72"/>
      <c r="BH465" s="71">
        <v>0</v>
      </c>
      <c r="BI465" s="71">
        <v>0</v>
      </c>
      <c r="BJ465" s="71">
        <v>169.999</v>
      </c>
      <c r="BK465" s="71">
        <v>0</v>
      </c>
      <c r="BL465" s="71">
        <v>12.577999999999999</v>
      </c>
      <c r="BM465" s="71">
        <v>0</v>
      </c>
      <c r="BN465" s="72"/>
      <c r="BO465" s="71">
        <v>0</v>
      </c>
      <c r="BP465" s="71">
        <v>0</v>
      </c>
      <c r="BQ465" s="71">
        <v>1</v>
      </c>
      <c r="BR465" s="71">
        <v>0</v>
      </c>
      <c r="BS465" s="71">
        <v>2</v>
      </c>
      <c r="BT465" s="71">
        <v>0</v>
      </c>
      <c r="BU465"/>
      <c r="BV465" s="70">
        <v>172.767</v>
      </c>
      <c r="BW465" s="70">
        <v>9.81</v>
      </c>
      <c r="BX465" s="70">
        <v>0</v>
      </c>
      <c r="BY465" s="70">
        <v>0</v>
      </c>
      <c r="BZ465" s="70">
        <v>0</v>
      </c>
      <c r="CA465" s="70">
        <v>0</v>
      </c>
      <c r="CB465" s="70">
        <v>0</v>
      </c>
      <c r="CC465" s="70">
        <v>0</v>
      </c>
      <c r="CD465" s="70">
        <v>0</v>
      </c>
    </row>
    <row r="466" spans="1:82">
      <c r="A466" s="70" t="s">
        <v>2151</v>
      </c>
      <c r="B466" s="70">
        <v>170</v>
      </c>
      <c r="C466" s="70">
        <v>17</v>
      </c>
      <c r="D466" s="70">
        <v>10</v>
      </c>
      <c r="E466" s="70">
        <v>2020</v>
      </c>
      <c r="F466" s="70" t="s">
        <v>159</v>
      </c>
      <c r="G466" s="70" t="s">
        <v>1633</v>
      </c>
      <c r="H466" s="70" t="s">
        <v>1634</v>
      </c>
      <c r="I466" s="148"/>
      <c r="J466" s="71">
        <v>46.156218317090001</v>
      </c>
      <c r="K466" s="71">
        <v>2.3570257621942967</v>
      </c>
      <c r="L466" s="71">
        <v>10.349203812695761</v>
      </c>
      <c r="M466" s="71">
        <v>54.717340682099469</v>
      </c>
      <c r="N466" s="71">
        <v>64.000814513046862</v>
      </c>
      <c r="O466" s="71">
        <v>22.396590732762366</v>
      </c>
      <c r="P466" s="71">
        <v>22.52793093447303</v>
      </c>
      <c r="Q466" s="71">
        <v>1.59541821445137</v>
      </c>
      <c r="R466" s="71">
        <v>0</v>
      </c>
      <c r="S466" s="71">
        <v>0.618124951826729</v>
      </c>
      <c r="T466" s="72"/>
      <c r="U466" s="71">
        <v>2149608</v>
      </c>
      <c r="V466" s="71">
        <v>810</v>
      </c>
      <c r="W466" s="71">
        <v>213</v>
      </c>
      <c r="X466" s="71">
        <v>12261</v>
      </c>
      <c r="Y466" s="71">
        <v>14397</v>
      </c>
      <c r="Z466" s="71">
        <v>16004</v>
      </c>
      <c r="AA466" s="71">
        <v>4972</v>
      </c>
      <c r="AB466" s="71">
        <v>27059</v>
      </c>
      <c r="AC466" s="71">
        <v>0</v>
      </c>
      <c r="AD466" s="71">
        <v>0.618124951826729</v>
      </c>
      <c r="AE466" s="72"/>
      <c r="AF466" s="71">
        <v>16783940.28381037</v>
      </c>
      <c r="AG466" s="71">
        <v>1510147.8104806191</v>
      </c>
      <c r="AH466" s="71">
        <v>1517693.0221256223</v>
      </c>
      <c r="AI466" s="71">
        <v>70398758.809526756</v>
      </c>
      <c r="AJ466" s="71">
        <v>59121105.152539536</v>
      </c>
      <c r="AK466" s="71"/>
      <c r="AL466" s="71"/>
      <c r="AM466" s="71">
        <v>3531500.1317602904</v>
      </c>
      <c r="AN466" s="71"/>
      <c r="AO466" s="71"/>
      <c r="AP466" s="71">
        <v>152863145.21024323</v>
      </c>
      <c r="AQ466" s="72"/>
      <c r="AR466" s="71">
        <v>145</v>
      </c>
      <c r="AS466" s="71">
        <v>15</v>
      </c>
      <c r="AT466" s="71">
        <v>0</v>
      </c>
      <c r="AU466" s="71">
        <v>0</v>
      </c>
      <c r="AV466" s="71">
        <v>0</v>
      </c>
      <c r="AW466" s="71">
        <v>2</v>
      </c>
      <c r="AX466" s="71"/>
      <c r="AY466" s="72"/>
      <c r="AZ466" s="71">
        <v>780.48499999999979</v>
      </c>
      <c r="BA466" s="71">
        <v>2430.4</v>
      </c>
      <c r="BB466" s="71">
        <v>0</v>
      </c>
      <c r="BC466" s="71">
        <v>0</v>
      </c>
      <c r="BD466" s="71">
        <v>0</v>
      </c>
      <c r="BE466" s="71">
        <v>125</v>
      </c>
      <c r="BF466" s="71"/>
      <c r="BG466" s="72"/>
      <c r="BH466" s="71">
        <v>0</v>
      </c>
      <c r="BI466" s="71">
        <v>0</v>
      </c>
      <c r="BJ466" s="71">
        <v>166.286</v>
      </c>
      <c r="BK466" s="71">
        <v>0</v>
      </c>
      <c r="BL466" s="71">
        <v>12.242000000000001</v>
      </c>
      <c r="BM466" s="71">
        <v>0</v>
      </c>
      <c r="BN466" s="72"/>
      <c r="BO466" s="71">
        <v>0</v>
      </c>
      <c r="BP466" s="71">
        <v>0</v>
      </c>
      <c r="BQ466" s="71">
        <v>1</v>
      </c>
      <c r="BR466" s="71">
        <v>0</v>
      </c>
      <c r="BS466" s="71">
        <v>2</v>
      </c>
      <c r="BT466" s="71">
        <v>0</v>
      </c>
      <c r="BU466"/>
      <c r="BV466" s="70">
        <v>171.88</v>
      </c>
      <c r="BW466" s="70">
        <v>6.6479999999999997</v>
      </c>
      <c r="BX466" s="70">
        <v>0</v>
      </c>
      <c r="BY466" s="70">
        <v>0</v>
      </c>
      <c r="BZ466" s="70">
        <v>0</v>
      </c>
      <c r="CA466" s="70">
        <v>0</v>
      </c>
      <c r="CB466" s="70">
        <v>0</v>
      </c>
      <c r="CC466" s="70">
        <v>0</v>
      </c>
      <c r="CD466" s="70">
        <v>0</v>
      </c>
    </row>
    <row r="467" spans="1:82">
      <c r="A467" s="70" t="s">
        <v>2152</v>
      </c>
      <c r="B467" s="70">
        <v>170</v>
      </c>
      <c r="C467" s="70">
        <v>18</v>
      </c>
      <c r="D467" s="70">
        <v>10</v>
      </c>
      <c r="E467" s="70">
        <v>2021</v>
      </c>
      <c r="F467" s="70" t="s">
        <v>160</v>
      </c>
      <c r="G467" s="70" t="s">
        <v>1633</v>
      </c>
      <c r="H467" s="70" t="s">
        <v>1634</v>
      </c>
      <c r="I467" s="148"/>
      <c r="J467" s="71">
        <v>38.343011735503403</v>
      </c>
      <c r="K467" s="71">
        <v>2.2704700791183061</v>
      </c>
      <c r="L467" s="71">
        <v>9.4445689761204843</v>
      </c>
      <c r="M467" s="71">
        <v>55.571833692650763</v>
      </c>
      <c r="N467" s="71">
        <v>62.9666063531822</v>
      </c>
      <c r="O467" s="71">
        <v>21.661904264593012</v>
      </c>
      <c r="P467" s="71">
        <v>23.205169848729962</v>
      </c>
      <c r="Q467" s="71">
        <v>1.5567754445378299</v>
      </c>
      <c r="R467" s="71">
        <v>0</v>
      </c>
      <c r="S467" s="71">
        <v>0.54273106625921774</v>
      </c>
      <c r="T467" s="72"/>
      <c r="U467" s="71">
        <v>1833820</v>
      </c>
      <c r="V467" s="71">
        <v>810</v>
      </c>
      <c r="W467" s="71">
        <v>213</v>
      </c>
      <c r="X467" s="71">
        <v>12261</v>
      </c>
      <c r="Y467" s="71">
        <v>14337</v>
      </c>
      <c r="Z467" s="71">
        <v>15938</v>
      </c>
      <c r="AA467" s="71">
        <v>4994</v>
      </c>
      <c r="AB467" s="71">
        <v>26663</v>
      </c>
      <c r="AC467" s="71">
        <v>0</v>
      </c>
      <c r="AD467" s="71">
        <v>0.54273106625921774</v>
      </c>
      <c r="AE467" s="72"/>
      <c r="AF467" s="71">
        <v>14046271.858660258</v>
      </c>
      <c r="AG467" s="71">
        <v>1536225.6927422846</v>
      </c>
      <c r="AH467" s="71">
        <v>1360700.1185768305</v>
      </c>
      <c r="AI467" s="71">
        <v>77248306.784530208</v>
      </c>
      <c r="AJ467" s="71">
        <v>57350922.711050078</v>
      </c>
      <c r="AK467" s="71">
        <v>0</v>
      </c>
      <c r="AL467" s="71">
        <v>0</v>
      </c>
      <c r="AM467" s="71">
        <v>3499889.0406194492</v>
      </c>
      <c r="AN467" s="71">
        <v>0</v>
      </c>
      <c r="AO467" s="71">
        <v>0</v>
      </c>
      <c r="AP467" s="71">
        <v>155042316.20617911</v>
      </c>
      <c r="AQ467" s="72"/>
      <c r="AR467" s="71">
        <v>152</v>
      </c>
      <c r="AS467" s="71">
        <v>17</v>
      </c>
      <c r="AT467" s="71">
        <v>0</v>
      </c>
      <c r="AU467" s="71">
        <v>0</v>
      </c>
      <c r="AV467" s="71">
        <v>0</v>
      </c>
      <c r="AW467" s="71">
        <v>2</v>
      </c>
      <c r="AX467" s="71"/>
      <c r="AY467" s="72"/>
      <c r="AZ467" s="71">
        <v>829.38499999999976</v>
      </c>
      <c r="BA467" s="71">
        <v>2529.4</v>
      </c>
      <c r="BB467" s="71">
        <v>0</v>
      </c>
      <c r="BC467" s="71">
        <v>0</v>
      </c>
      <c r="BD467" s="71">
        <v>0</v>
      </c>
      <c r="BE467" s="71">
        <v>125</v>
      </c>
      <c r="BF467" s="71"/>
      <c r="BG467" s="72"/>
      <c r="BH467" s="71">
        <v>0</v>
      </c>
      <c r="BI467" s="71">
        <v>0</v>
      </c>
      <c r="BJ467" s="71">
        <v>105.804</v>
      </c>
      <c r="BK467" s="71">
        <v>0</v>
      </c>
      <c r="BL467" s="71">
        <v>9.7469999999999999</v>
      </c>
      <c r="BM467" s="71">
        <v>0</v>
      </c>
      <c r="BN467" s="72"/>
      <c r="BO467" s="71">
        <v>0</v>
      </c>
      <c r="BP467" s="71">
        <v>0</v>
      </c>
      <c r="BQ467" s="71">
        <v>1</v>
      </c>
      <c r="BR467" s="71">
        <v>0</v>
      </c>
      <c r="BS467" s="71">
        <v>2</v>
      </c>
      <c r="BT467" s="71">
        <v>0</v>
      </c>
      <c r="BU467"/>
      <c r="BV467" s="70">
        <v>110.78</v>
      </c>
      <c r="BW467" s="70">
        <v>4.7709999999999999</v>
      </c>
      <c r="BX467" s="70">
        <v>0</v>
      </c>
      <c r="BY467" s="70">
        <v>0</v>
      </c>
      <c r="BZ467" s="70">
        <v>0</v>
      </c>
      <c r="CA467" s="70">
        <v>0</v>
      </c>
      <c r="CB467" s="70">
        <v>0</v>
      </c>
      <c r="CC467" s="70">
        <v>0</v>
      </c>
      <c r="CD467" s="70">
        <v>0</v>
      </c>
    </row>
    <row r="468" spans="1:82">
      <c r="A468" s="70" t="s">
        <v>1635</v>
      </c>
      <c r="B468" s="70">
        <v>170</v>
      </c>
      <c r="C468" s="70">
        <v>19</v>
      </c>
      <c r="D468" s="70">
        <v>10</v>
      </c>
      <c r="E468" s="70">
        <v>2022</v>
      </c>
      <c r="F468" s="70" t="s">
        <v>161</v>
      </c>
      <c r="G468" s="70" t="s">
        <v>1633</v>
      </c>
      <c r="H468" s="70" t="s">
        <v>1634</v>
      </c>
      <c r="I468" s="148"/>
      <c r="J468" s="71">
        <v>13.378761254158114</v>
      </c>
      <c r="K468" s="71">
        <v>2.1718274112366749</v>
      </c>
      <c r="L468" s="71">
        <v>8.4683030689721228</v>
      </c>
      <c r="M468" s="71">
        <v>56.658398173926578</v>
      </c>
      <c r="N468" s="71">
        <v>61.345740893446873</v>
      </c>
      <c r="O468" s="71">
        <v>22.580548350009778</v>
      </c>
      <c r="P468" s="71">
        <v>22.971153161197162</v>
      </c>
      <c r="Q468" s="71">
        <v>1.5317933020343326</v>
      </c>
      <c r="R468" s="71">
        <v>0</v>
      </c>
      <c r="S468" s="71">
        <v>1.2605552217142011</v>
      </c>
      <c r="T468" s="72"/>
      <c r="U468" s="71">
        <v>786976</v>
      </c>
      <c r="V468" s="71">
        <v>810</v>
      </c>
      <c r="W468" s="71">
        <v>213</v>
      </c>
      <c r="X468" s="71">
        <v>12261</v>
      </c>
      <c r="Y468" s="71">
        <v>14183</v>
      </c>
      <c r="Z468" s="71">
        <v>15785</v>
      </c>
      <c r="AA468" s="71">
        <v>5019</v>
      </c>
      <c r="AB468" s="71">
        <v>26020</v>
      </c>
      <c r="AC468" s="71">
        <v>0</v>
      </c>
      <c r="AD468" s="71">
        <v>1.2605552217142011</v>
      </c>
      <c r="AE468" s="72"/>
      <c r="AF468" s="71">
        <v>5373885.9134820243</v>
      </c>
      <c r="AG468" s="71">
        <v>1549720.7775524247</v>
      </c>
      <c r="AH468" s="71">
        <v>1510389.6407817712</v>
      </c>
      <c r="AI468" s="71">
        <v>76717176.429201275</v>
      </c>
      <c r="AJ468" s="71">
        <v>57751256.810391344</v>
      </c>
      <c r="AK468" s="71">
        <v>0</v>
      </c>
      <c r="AL468" s="71">
        <v>0</v>
      </c>
      <c r="AM468" s="71">
        <v>3359892.200473147</v>
      </c>
      <c r="AN468" s="71">
        <v>0</v>
      </c>
      <c r="AO468" s="71">
        <v>0</v>
      </c>
      <c r="AP468" s="71">
        <v>146262321.771882</v>
      </c>
      <c r="AQ468" s="72"/>
      <c r="AR468" s="71">
        <v>161</v>
      </c>
      <c r="AS468" s="71">
        <v>17</v>
      </c>
      <c r="AT468" s="71">
        <v>0</v>
      </c>
      <c r="AU468" s="71">
        <v>0</v>
      </c>
      <c r="AV468" s="71">
        <v>0</v>
      </c>
      <c r="AW468" s="71">
        <v>3</v>
      </c>
      <c r="AX468" s="71"/>
      <c r="AY468" s="72"/>
      <c r="AZ468" s="71">
        <v>878.58499999999981</v>
      </c>
      <c r="BA468" s="71">
        <v>2529.4</v>
      </c>
      <c r="BB468" s="71">
        <v>0</v>
      </c>
      <c r="BC468" s="71">
        <v>0</v>
      </c>
      <c r="BD468" s="71">
        <v>0</v>
      </c>
      <c r="BE468" s="71">
        <v>174.9</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2153</v>
      </c>
      <c r="B469" s="70">
        <v>170</v>
      </c>
      <c r="C469" s="70">
        <v>20</v>
      </c>
      <c r="D469" s="70">
        <v>10</v>
      </c>
      <c r="E469" s="70">
        <v>2023</v>
      </c>
      <c r="F469" s="70" t="s">
        <v>1539</v>
      </c>
      <c r="G469" s="70" t="s">
        <v>1633</v>
      </c>
      <c r="H469" s="70" t="s">
        <v>1634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v>
      </c>
      <c r="AS469" s="71">
        <v>17</v>
      </c>
      <c r="AT469" s="71">
        <v>0</v>
      </c>
      <c r="AU469" s="71">
        <v>0</v>
      </c>
      <c r="AV469" s="71">
        <v>0</v>
      </c>
      <c r="AW469" s="71">
        <v>3</v>
      </c>
      <c r="AX469" s="71"/>
      <c r="AY469" s="72"/>
      <c r="AZ469" s="71">
        <v>1025.8849999999995</v>
      </c>
      <c r="BA469" s="71">
        <v>2529.4</v>
      </c>
      <c r="BB469" s="71">
        <v>0</v>
      </c>
      <c r="BC469" s="71">
        <v>0</v>
      </c>
      <c r="BD469" s="71">
        <v>0</v>
      </c>
      <c r="BE469" s="71">
        <v>174.9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1632</v>
      </c>
      <c r="B470" s="70">
        <v>170</v>
      </c>
      <c r="C470" s="70">
        <v>21</v>
      </c>
      <c r="D470" s="70">
        <v>10</v>
      </c>
      <c r="E470" s="70">
        <v>2024</v>
      </c>
      <c r="F470" s="70" t="s">
        <v>1554</v>
      </c>
      <c r="G470" s="70" t="s">
        <v>1633</v>
      </c>
      <c r="H470" s="70" t="s">
        <v>1634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2154</v>
      </c>
      <c r="B471" s="70">
        <v>188</v>
      </c>
      <c r="C471" s="70">
        <v>1</v>
      </c>
      <c r="D471" s="70">
        <v>12</v>
      </c>
      <c r="E471" s="70">
        <v>1990</v>
      </c>
      <c r="F471" s="70" t="s">
        <v>787</v>
      </c>
      <c r="G471" s="70" t="s">
        <v>2155</v>
      </c>
      <c r="H471" s="70" t="s">
        <v>2156</v>
      </c>
      <c r="I471" s="148"/>
      <c r="J471" s="71">
        <v>69.94711933901722</v>
      </c>
      <c r="K471" s="71">
        <v>3.5614190388673101</v>
      </c>
      <c r="L471" s="71">
        <v>2.193033506302418</v>
      </c>
      <c r="M471" s="71">
        <v>11.927499513002751</v>
      </c>
      <c r="N471" s="71">
        <v>28.278280392073</v>
      </c>
      <c r="O471" s="71">
        <v>28.73489905544896</v>
      </c>
      <c r="P471" s="71">
        <v>29.85448439779341</v>
      </c>
      <c r="Q471" s="71">
        <v>1.90858829399899</v>
      </c>
      <c r="R471" s="71">
        <v>0</v>
      </c>
      <c r="S471" s="71">
        <v>1.889344817769927</v>
      </c>
      <c r="T471" s="72"/>
      <c r="U471" s="71">
        <v>5849132</v>
      </c>
      <c r="V471" s="71">
        <v>956</v>
      </c>
      <c r="W471" s="71">
        <v>29</v>
      </c>
      <c r="X471" s="71">
        <v>4197</v>
      </c>
      <c r="Y471" s="71">
        <v>8155</v>
      </c>
      <c r="Z471" s="71">
        <v>11819</v>
      </c>
      <c r="AA471" s="71">
        <v>7249</v>
      </c>
      <c r="AB471" s="71">
        <v>30989</v>
      </c>
      <c r="AC471" s="71">
        <v>0</v>
      </c>
      <c r="AD471" s="71">
        <v>1.889344817769927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2157</v>
      </c>
      <c r="B472" s="70">
        <v>189</v>
      </c>
      <c r="C472" s="70">
        <v>2</v>
      </c>
      <c r="D472" s="70">
        <v>12</v>
      </c>
      <c r="E472" s="70">
        <v>2005</v>
      </c>
      <c r="F472" s="70" t="s">
        <v>789</v>
      </c>
      <c r="G472" s="70" t="s">
        <v>2155</v>
      </c>
      <c r="H472" s="70" t="s">
        <v>2156</v>
      </c>
      <c r="I472" s="148"/>
      <c r="J472" s="71">
        <v>73.810642210775242</v>
      </c>
      <c r="K472" s="71">
        <v>3.1947886106470671</v>
      </c>
      <c r="L472" s="71">
        <v>11.533613408535849</v>
      </c>
      <c r="M472" s="71">
        <v>24.241158485424641</v>
      </c>
      <c r="N472" s="71">
        <v>40.420701610904537</v>
      </c>
      <c r="O472" s="71">
        <v>41.023933983560553</v>
      </c>
      <c r="P472" s="71">
        <v>30.835764631265839</v>
      </c>
      <c r="Q472" s="71">
        <v>1.83606468744996</v>
      </c>
      <c r="R472" s="71">
        <v>0</v>
      </c>
      <c r="S472" s="71">
        <v>0</v>
      </c>
      <c r="T472" s="72"/>
      <c r="U472" s="71">
        <v>6447845</v>
      </c>
      <c r="V472" s="71">
        <v>1162</v>
      </c>
      <c r="W472" s="71">
        <v>160</v>
      </c>
      <c r="X472" s="71">
        <v>4523</v>
      </c>
      <c r="Y472" s="71">
        <v>9968</v>
      </c>
      <c r="Z472" s="71">
        <v>19526</v>
      </c>
      <c r="AA472" s="71">
        <v>6132</v>
      </c>
      <c r="AB472" s="71">
        <v>31165</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2158</v>
      </c>
      <c r="B473" s="70">
        <v>190</v>
      </c>
      <c r="C473" s="70">
        <v>3</v>
      </c>
      <c r="D473" s="70">
        <v>12</v>
      </c>
      <c r="E473" s="70">
        <v>2006</v>
      </c>
      <c r="F473" s="70" t="s">
        <v>790</v>
      </c>
      <c r="G473" s="70" t="s">
        <v>2155</v>
      </c>
      <c r="H473" s="70" t="s">
        <v>2156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2159</v>
      </c>
      <c r="B474" s="70">
        <v>191</v>
      </c>
      <c r="C474" s="70">
        <v>4</v>
      </c>
      <c r="D474" s="70">
        <v>12</v>
      </c>
      <c r="E474" s="70">
        <v>2007</v>
      </c>
      <c r="F474" s="70" t="s">
        <v>791</v>
      </c>
      <c r="G474" s="70" t="s">
        <v>2155</v>
      </c>
      <c r="H474" s="70" t="s">
        <v>2156</v>
      </c>
      <c r="I474" s="148"/>
      <c r="J474" s="71">
        <v>67.002259282730819</v>
      </c>
      <c r="K474" s="71">
        <v>3.1428253602537901</v>
      </c>
      <c r="L474" s="71">
        <v>16.77465559410911</v>
      </c>
      <c r="M474" s="71">
        <v>23.118189901744351</v>
      </c>
      <c r="N474" s="71">
        <v>43.200065613001513</v>
      </c>
      <c r="O474" s="71">
        <v>38.919440946795937</v>
      </c>
      <c r="P474" s="71">
        <v>30.57773044540205</v>
      </c>
      <c r="Q474" s="71">
        <v>1.90094279945351</v>
      </c>
      <c r="R474" s="71">
        <v>0</v>
      </c>
      <c r="S474" s="71">
        <v>0</v>
      </c>
      <c r="T474" s="72"/>
      <c r="U474" s="71">
        <v>7190401</v>
      </c>
      <c r="V474" s="71">
        <v>1127</v>
      </c>
      <c r="W474" s="71">
        <v>282</v>
      </c>
      <c r="X474" s="71">
        <v>5179</v>
      </c>
      <c r="Y474" s="71">
        <v>10068</v>
      </c>
      <c r="Z474" s="71">
        <v>19257</v>
      </c>
      <c r="AA474" s="71">
        <v>5988</v>
      </c>
      <c r="AB474" s="71">
        <v>30560</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2160</v>
      </c>
      <c r="B475" s="70">
        <v>192</v>
      </c>
      <c r="C475" s="70">
        <v>5</v>
      </c>
      <c r="D475" s="70">
        <v>12</v>
      </c>
      <c r="E475" s="70">
        <v>2008</v>
      </c>
      <c r="F475" s="70" t="s">
        <v>792</v>
      </c>
      <c r="G475" s="70" t="s">
        <v>2155</v>
      </c>
      <c r="H475" s="70" t="s">
        <v>2156</v>
      </c>
      <c r="I475" s="148"/>
      <c r="J475" s="71">
        <v>58.344166507168808</v>
      </c>
      <c r="K475" s="71">
        <v>2.3388330052388331</v>
      </c>
      <c r="L475" s="71">
        <v>14.51513270290314</v>
      </c>
      <c r="M475" s="71">
        <v>24.495153146523531</v>
      </c>
      <c r="N475" s="71">
        <v>44.832078216068624</v>
      </c>
      <c r="O475" s="71">
        <v>37.539227179098553</v>
      </c>
      <c r="P475" s="71">
        <v>30.007311006818661</v>
      </c>
      <c r="Q475" s="71">
        <v>1.8480289517289401</v>
      </c>
      <c r="R475" s="71">
        <v>0</v>
      </c>
      <c r="S475" s="71">
        <v>0</v>
      </c>
      <c r="T475" s="72"/>
      <c r="U475" s="71">
        <v>6797690</v>
      </c>
      <c r="V475" s="71">
        <v>1127</v>
      </c>
      <c r="W475" s="71">
        <v>282</v>
      </c>
      <c r="X475" s="71">
        <v>5179</v>
      </c>
      <c r="Y475" s="71">
        <v>10107</v>
      </c>
      <c r="Z475" s="71">
        <v>19226</v>
      </c>
      <c r="AA475" s="71">
        <v>5883</v>
      </c>
      <c r="AB475" s="71">
        <v>30198</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2161</v>
      </c>
      <c r="B476" s="70">
        <v>193</v>
      </c>
      <c r="C476" s="70">
        <v>6</v>
      </c>
      <c r="D476" s="70">
        <v>12</v>
      </c>
      <c r="E476" s="70">
        <v>2009</v>
      </c>
      <c r="F476" s="70" t="s">
        <v>176</v>
      </c>
      <c r="G476" s="70" t="s">
        <v>2155</v>
      </c>
      <c r="H476" s="70" t="s">
        <v>2156</v>
      </c>
      <c r="I476" s="148"/>
      <c r="J476" s="71">
        <v>57.124276260859141</v>
      </c>
      <c r="K476" s="71">
        <v>2.339374173340194</v>
      </c>
      <c r="L476" s="71">
        <v>9.229936164192198</v>
      </c>
      <c r="M476" s="71">
        <v>26.312669321578859</v>
      </c>
      <c r="N476" s="71">
        <v>41.368666021672311</v>
      </c>
      <c r="O476" s="71">
        <v>38.073333518407154</v>
      </c>
      <c r="P476" s="71">
        <v>28.533847852530439</v>
      </c>
      <c r="Q476" s="71">
        <v>1.74297442014546</v>
      </c>
      <c r="R476" s="71">
        <v>0</v>
      </c>
      <c r="S476" s="71">
        <v>0</v>
      </c>
      <c r="T476" s="72"/>
      <c r="U476" s="71">
        <v>5781063</v>
      </c>
      <c r="V476" s="71">
        <v>1105</v>
      </c>
      <c r="W476" s="71">
        <v>238</v>
      </c>
      <c r="X476" s="71">
        <v>5702</v>
      </c>
      <c r="Y476" s="71">
        <v>10137</v>
      </c>
      <c r="Z476" s="71">
        <v>19247</v>
      </c>
      <c r="AA476" s="71">
        <v>5743</v>
      </c>
      <c r="AB476" s="71">
        <v>29898</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11.2</v>
      </c>
      <c r="BK476" s="71">
        <v>0</v>
      </c>
      <c r="BL476" s="71">
        <v>0</v>
      </c>
      <c r="BM476" s="71">
        <v>0</v>
      </c>
      <c r="BN476" s="72"/>
      <c r="BO476" s="71">
        <v>0</v>
      </c>
      <c r="BP476" s="71">
        <v>0</v>
      </c>
      <c r="BQ476" s="71">
        <v>1</v>
      </c>
      <c r="BR476" s="71">
        <v>0</v>
      </c>
      <c r="BS476" s="71">
        <v>0</v>
      </c>
      <c r="BT476" s="71">
        <v>0</v>
      </c>
      <c r="BU476"/>
      <c r="BV476" s="70">
        <v>11.2</v>
      </c>
      <c r="BW476" s="70">
        <v>0</v>
      </c>
      <c r="BX476" s="70">
        <v>0</v>
      </c>
      <c r="BY476" s="70">
        <v>0</v>
      </c>
      <c r="BZ476" s="70">
        <v>0</v>
      </c>
      <c r="CA476" s="70">
        <v>0</v>
      </c>
      <c r="CB476" s="70">
        <v>0</v>
      </c>
      <c r="CC476" s="70">
        <v>0</v>
      </c>
      <c r="CD476" s="70">
        <v>0</v>
      </c>
    </row>
    <row r="477" spans="1:82">
      <c r="A477" s="70" t="s">
        <v>2162</v>
      </c>
      <c r="B477" s="70">
        <v>194</v>
      </c>
      <c r="C477" s="70">
        <v>7</v>
      </c>
      <c r="D477" s="70">
        <v>12</v>
      </c>
      <c r="E477" s="70">
        <v>2010</v>
      </c>
      <c r="F477" s="70" t="s">
        <v>177</v>
      </c>
      <c r="G477" s="70" t="s">
        <v>2155</v>
      </c>
      <c r="H477" s="70" t="s">
        <v>2156</v>
      </c>
      <c r="I477" s="148"/>
      <c r="J477" s="71">
        <v>63.273408050246502</v>
      </c>
      <c r="K477" s="71">
        <v>2.4760749492061849</v>
      </c>
      <c r="L477" s="71">
        <v>10.99235140735934</v>
      </c>
      <c r="M477" s="71">
        <v>26.903162342550399</v>
      </c>
      <c r="N477" s="71">
        <v>46.559249535436138</v>
      </c>
      <c r="O477" s="71">
        <v>37.594007558046343</v>
      </c>
      <c r="P477" s="71">
        <v>28.76531512696662</v>
      </c>
      <c r="Q477" s="71">
        <v>1.7921942663502</v>
      </c>
      <c r="R477" s="71">
        <v>0</v>
      </c>
      <c r="S477" s="71">
        <v>3.0072105873999999</v>
      </c>
      <c r="T477" s="72"/>
      <c r="U477" s="71">
        <v>6007350</v>
      </c>
      <c r="V477" s="71">
        <v>1105</v>
      </c>
      <c r="W477" s="71">
        <v>238</v>
      </c>
      <c r="X477" s="71">
        <v>5702</v>
      </c>
      <c r="Y477" s="71">
        <v>10188</v>
      </c>
      <c r="Z477" s="71">
        <v>19093</v>
      </c>
      <c r="AA477" s="71">
        <v>5645</v>
      </c>
      <c r="AB477" s="71">
        <v>29458</v>
      </c>
      <c r="AC477" s="71">
        <v>0</v>
      </c>
      <c r="AD477" s="71">
        <v>3.0072105873999999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10.805</v>
      </c>
      <c r="BK477" s="71">
        <v>0</v>
      </c>
      <c r="BL477" s="71">
        <v>0</v>
      </c>
      <c r="BM477" s="71">
        <v>0</v>
      </c>
      <c r="BN477" s="72"/>
      <c r="BO477" s="71">
        <v>0</v>
      </c>
      <c r="BP477" s="71">
        <v>0</v>
      </c>
      <c r="BQ477" s="71">
        <v>1</v>
      </c>
      <c r="BR477" s="71">
        <v>0</v>
      </c>
      <c r="BS477" s="71">
        <v>0</v>
      </c>
      <c r="BT477" s="71">
        <v>0</v>
      </c>
      <c r="BU477"/>
      <c r="BV477" s="70">
        <v>10.805</v>
      </c>
      <c r="BW477" s="70">
        <v>0</v>
      </c>
      <c r="BX477" s="70">
        <v>0</v>
      </c>
      <c r="BY477" s="70">
        <v>0</v>
      </c>
      <c r="BZ477" s="70">
        <v>0</v>
      </c>
      <c r="CA477" s="70">
        <v>0</v>
      </c>
      <c r="CB477" s="70">
        <v>0</v>
      </c>
      <c r="CC477" s="70">
        <v>0</v>
      </c>
      <c r="CD477" s="70">
        <v>0</v>
      </c>
    </row>
    <row r="478" spans="1:82">
      <c r="A478" s="70" t="s">
        <v>2163</v>
      </c>
      <c r="B478" s="70">
        <v>195</v>
      </c>
      <c r="C478" s="70">
        <v>8</v>
      </c>
      <c r="D478" s="70">
        <v>12</v>
      </c>
      <c r="E478" s="70">
        <v>2011</v>
      </c>
      <c r="F478" s="70" t="s">
        <v>178</v>
      </c>
      <c r="G478" s="70" t="s">
        <v>2155</v>
      </c>
      <c r="H478" s="70" t="s">
        <v>2156</v>
      </c>
      <c r="I478" s="148"/>
      <c r="J478" s="71">
        <v>70.922030653390109</v>
      </c>
      <c r="K478" s="71">
        <v>3.227851459120564</v>
      </c>
      <c r="L478" s="71">
        <v>9.2652924545247597</v>
      </c>
      <c r="M478" s="71">
        <v>30.796866601241501</v>
      </c>
      <c r="N478" s="71">
        <v>46.028618856645288</v>
      </c>
      <c r="O478" s="71">
        <v>36.858239179380618</v>
      </c>
      <c r="P478" s="71">
        <v>27.622291094594377</v>
      </c>
      <c r="Q478" s="71">
        <v>2.0422220935278799</v>
      </c>
      <c r="R478" s="71">
        <v>0</v>
      </c>
      <c r="S478" s="71">
        <v>2.8913059508299992</v>
      </c>
      <c r="T478" s="72"/>
      <c r="U478" s="71">
        <v>6693690</v>
      </c>
      <c r="V478" s="71">
        <v>1105</v>
      </c>
      <c r="W478" s="71">
        <v>238</v>
      </c>
      <c r="X478" s="71">
        <v>5702</v>
      </c>
      <c r="Y478" s="71">
        <v>10185</v>
      </c>
      <c r="Z478" s="71">
        <v>19126</v>
      </c>
      <c r="AA478" s="71">
        <v>5582</v>
      </c>
      <c r="AB478" s="71">
        <v>29101</v>
      </c>
      <c r="AC478" s="71">
        <v>0</v>
      </c>
      <c r="AD478" s="71">
        <v>2.8913059508299992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10.688000000000001</v>
      </c>
      <c r="BK478" s="71">
        <v>0</v>
      </c>
      <c r="BL478" s="71">
        <v>0</v>
      </c>
      <c r="BM478" s="71">
        <v>0</v>
      </c>
      <c r="BN478" s="72"/>
      <c r="BO478" s="71">
        <v>0</v>
      </c>
      <c r="BP478" s="71">
        <v>0</v>
      </c>
      <c r="BQ478" s="71">
        <v>1</v>
      </c>
      <c r="BR478" s="71">
        <v>0</v>
      </c>
      <c r="BS478" s="71">
        <v>0</v>
      </c>
      <c r="BT478" s="71">
        <v>0</v>
      </c>
      <c r="BU478"/>
      <c r="BV478" s="70">
        <v>10.688000000000001</v>
      </c>
      <c r="BW478" s="70">
        <v>0</v>
      </c>
      <c r="BX478" s="70">
        <v>0</v>
      </c>
      <c r="BY478" s="70">
        <v>0</v>
      </c>
      <c r="BZ478" s="70">
        <v>0</v>
      </c>
      <c r="CA478" s="70">
        <v>0</v>
      </c>
      <c r="CB478" s="70">
        <v>0</v>
      </c>
      <c r="CC478" s="70">
        <v>0</v>
      </c>
      <c r="CD478" s="70">
        <v>0</v>
      </c>
    </row>
    <row r="479" spans="1:82">
      <c r="A479" s="70" t="s">
        <v>2164</v>
      </c>
      <c r="B479" s="70">
        <v>196</v>
      </c>
      <c r="C479" s="70">
        <v>9</v>
      </c>
      <c r="D479" s="70">
        <v>12</v>
      </c>
      <c r="E479" s="70">
        <v>2012</v>
      </c>
      <c r="F479" s="70" t="s">
        <v>179</v>
      </c>
      <c r="G479" s="70" t="s">
        <v>2155</v>
      </c>
      <c r="H479" s="70" t="s">
        <v>2156</v>
      </c>
      <c r="I479" s="148"/>
      <c r="J479" s="71">
        <v>71.449166928550767</v>
      </c>
      <c r="K479" s="71">
        <v>2.9134705376623229</v>
      </c>
      <c r="L479" s="71">
        <v>9.0019552419195499</v>
      </c>
      <c r="M479" s="71">
        <v>29.935170248088909</v>
      </c>
      <c r="N479" s="71">
        <v>47.039342811044449</v>
      </c>
      <c r="O479" s="71">
        <v>36.593051562193104</v>
      </c>
      <c r="P479" s="71">
        <v>27.212114469281698</v>
      </c>
      <c r="Q479" s="71">
        <v>2.24323185525739</v>
      </c>
      <c r="R479" s="71">
        <v>0</v>
      </c>
      <c r="S479" s="71">
        <v>2.9364451256000002</v>
      </c>
      <c r="T479" s="72"/>
      <c r="U479" s="71">
        <v>7291713</v>
      </c>
      <c r="V479" s="71">
        <v>1105</v>
      </c>
      <c r="W479" s="71">
        <v>238</v>
      </c>
      <c r="X479" s="71">
        <v>5702</v>
      </c>
      <c r="Y479" s="71">
        <v>10825</v>
      </c>
      <c r="Z479" s="71">
        <v>19139</v>
      </c>
      <c r="AA479" s="71">
        <v>5468</v>
      </c>
      <c r="AB479" s="71">
        <v>29421</v>
      </c>
      <c r="AC479" s="71">
        <v>0</v>
      </c>
      <c r="AD479" s="71">
        <v>2.9364451256000002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12.314</v>
      </c>
      <c r="BK479" s="71">
        <v>0</v>
      </c>
      <c r="BL479" s="71">
        <v>0</v>
      </c>
      <c r="BM479" s="71">
        <v>0</v>
      </c>
      <c r="BN479" s="72"/>
      <c r="BO479" s="71">
        <v>0</v>
      </c>
      <c r="BP479" s="71">
        <v>0</v>
      </c>
      <c r="BQ479" s="71">
        <v>1</v>
      </c>
      <c r="BR479" s="71">
        <v>0</v>
      </c>
      <c r="BS479" s="71">
        <v>0</v>
      </c>
      <c r="BT479" s="71">
        <v>0</v>
      </c>
      <c r="BU479"/>
      <c r="BV479" s="70">
        <v>12.314</v>
      </c>
      <c r="BW479" s="70">
        <v>0</v>
      </c>
      <c r="BX479" s="70">
        <v>0</v>
      </c>
      <c r="BY479" s="70">
        <v>0</v>
      </c>
      <c r="BZ479" s="70">
        <v>0</v>
      </c>
      <c r="CA479" s="70">
        <v>0</v>
      </c>
      <c r="CB479" s="70">
        <v>0</v>
      </c>
      <c r="CC479" s="70">
        <v>0</v>
      </c>
      <c r="CD479" s="70">
        <v>0</v>
      </c>
    </row>
    <row r="480" spans="1:82">
      <c r="A480" s="70" t="s">
        <v>2165</v>
      </c>
      <c r="B480" s="70">
        <v>197</v>
      </c>
      <c r="C480" s="70">
        <v>10</v>
      </c>
      <c r="D480" s="70">
        <v>12</v>
      </c>
      <c r="E480" s="70">
        <v>2013</v>
      </c>
      <c r="F480" s="70" t="s">
        <v>180</v>
      </c>
      <c r="G480" s="70" t="s">
        <v>2155</v>
      </c>
      <c r="H480" s="70" t="s">
        <v>2156</v>
      </c>
      <c r="I480" s="148"/>
      <c r="J480" s="71">
        <v>88.938092261873535</v>
      </c>
      <c r="K480" s="71">
        <v>2.3521524062068</v>
      </c>
      <c r="L480" s="71">
        <v>8.7271575267721087</v>
      </c>
      <c r="M480" s="71">
        <v>30.515633010188729</v>
      </c>
      <c r="N480" s="71">
        <v>43.973453361589691</v>
      </c>
      <c r="O480" s="71">
        <v>35.221244000758496</v>
      </c>
      <c r="P480" s="71">
        <v>26.939997619952376</v>
      </c>
      <c r="Q480" s="71">
        <v>2.2534254112295802</v>
      </c>
      <c r="R480" s="71">
        <v>0</v>
      </c>
      <c r="S480" s="71">
        <v>3.54291718102</v>
      </c>
      <c r="T480" s="72"/>
      <c r="U480" s="71">
        <v>7968051</v>
      </c>
      <c r="V480" s="71">
        <v>1105</v>
      </c>
      <c r="W480" s="71">
        <v>238</v>
      </c>
      <c r="X480" s="71">
        <v>5702</v>
      </c>
      <c r="Y480" s="71">
        <v>10809</v>
      </c>
      <c r="Z480" s="71">
        <v>19244</v>
      </c>
      <c r="AA480" s="71">
        <v>5393</v>
      </c>
      <c r="AB480" s="71">
        <v>29131</v>
      </c>
      <c r="AC480" s="71">
        <v>0</v>
      </c>
      <c r="AD480" s="71">
        <v>3.54291718102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12.499000000000001</v>
      </c>
      <c r="BK480" s="71">
        <v>0</v>
      </c>
      <c r="BL480" s="71">
        <v>0</v>
      </c>
      <c r="BM480" s="71">
        <v>0</v>
      </c>
      <c r="BN480" s="72"/>
      <c r="BO480" s="71">
        <v>0</v>
      </c>
      <c r="BP480" s="71">
        <v>0</v>
      </c>
      <c r="BQ480" s="71">
        <v>1</v>
      </c>
      <c r="BR480" s="71">
        <v>0</v>
      </c>
      <c r="BS480" s="71">
        <v>0</v>
      </c>
      <c r="BT480" s="71">
        <v>0</v>
      </c>
      <c r="BU480"/>
      <c r="BV480" s="70">
        <v>12.499000000000001</v>
      </c>
      <c r="BW480" s="70">
        <v>0</v>
      </c>
      <c r="BX480" s="70">
        <v>0</v>
      </c>
      <c r="BY480" s="70">
        <v>0</v>
      </c>
      <c r="BZ480" s="70">
        <v>0</v>
      </c>
      <c r="CA480" s="70">
        <v>0</v>
      </c>
      <c r="CB480" s="70">
        <v>0</v>
      </c>
      <c r="CC480" s="70">
        <v>0</v>
      </c>
      <c r="CD480" s="70">
        <v>0</v>
      </c>
    </row>
    <row r="481" spans="1:82">
      <c r="A481" s="70" t="s">
        <v>2166</v>
      </c>
      <c r="B481" s="70">
        <v>198</v>
      </c>
      <c r="C481" s="70">
        <v>11</v>
      </c>
      <c r="D481" s="70">
        <v>12</v>
      </c>
      <c r="E481" s="70">
        <v>2014</v>
      </c>
      <c r="F481" s="70" t="s">
        <v>181</v>
      </c>
      <c r="G481" s="70" t="s">
        <v>2155</v>
      </c>
      <c r="H481" s="70" t="s">
        <v>2156</v>
      </c>
      <c r="I481" s="148"/>
      <c r="J481" s="71">
        <v>72.476769341536496</v>
      </c>
      <c r="K481" s="71">
        <v>2.353108932309687</v>
      </c>
      <c r="L481" s="71">
        <v>13.500992278841901</v>
      </c>
      <c r="M481" s="71">
        <v>28.593845212408489</v>
      </c>
      <c r="N481" s="71">
        <v>43.591188879368957</v>
      </c>
      <c r="O481" s="71">
        <v>33.411865239789883</v>
      </c>
      <c r="P481" s="71">
        <v>27.085048942119208</v>
      </c>
      <c r="Q481" s="71">
        <v>2.13731306205317</v>
      </c>
      <c r="R481" s="71">
        <v>0</v>
      </c>
      <c r="S481" s="71">
        <v>2.7162842012600001</v>
      </c>
      <c r="T481" s="72"/>
      <c r="U481" s="71">
        <v>7872426</v>
      </c>
      <c r="V481" s="71">
        <v>949</v>
      </c>
      <c r="W481" s="71">
        <v>464</v>
      </c>
      <c r="X481" s="71">
        <v>5718</v>
      </c>
      <c r="Y481" s="71">
        <v>10860</v>
      </c>
      <c r="Z481" s="71">
        <v>19227</v>
      </c>
      <c r="AA481" s="71">
        <v>5394</v>
      </c>
      <c r="AB481" s="71">
        <v>28798</v>
      </c>
      <c r="AC481" s="71">
        <v>0</v>
      </c>
      <c r="AD481" s="71">
        <v>2.7162842012600001</v>
      </c>
      <c r="AE481" s="72"/>
      <c r="AF481" s="71"/>
      <c r="AG481" s="71"/>
      <c r="AH481" s="71"/>
      <c r="AI481" s="71"/>
      <c r="AJ481" s="71"/>
      <c r="AK481" s="71"/>
      <c r="AL481" s="71"/>
      <c r="AM481" s="71"/>
      <c r="AN481" s="71"/>
      <c r="AO481" s="71"/>
      <c r="AP481" s="71"/>
      <c r="AQ481" s="72"/>
      <c r="AR481" s="71">
        <v>504</v>
      </c>
      <c r="AS481" s="71">
        <v>173</v>
      </c>
      <c r="AT481" s="71">
        <v>0</v>
      </c>
      <c r="AU481" s="71">
        <v>0</v>
      </c>
      <c r="AV481" s="71">
        <v>0</v>
      </c>
      <c r="AW481" s="71">
        <v>0</v>
      </c>
      <c r="AX481" s="71"/>
      <c r="AY481" s="72"/>
      <c r="AZ481" s="71">
        <v>2149.1999999999998</v>
      </c>
      <c r="BA481" s="71">
        <v>6551</v>
      </c>
      <c r="BB481" s="71">
        <v>0</v>
      </c>
      <c r="BC481" s="71">
        <v>0</v>
      </c>
      <c r="BD481" s="71">
        <v>0</v>
      </c>
      <c r="BE481" s="71">
        <v>0</v>
      </c>
      <c r="BF481" s="71"/>
      <c r="BG481" s="72"/>
      <c r="BH481" s="71">
        <v>0</v>
      </c>
      <c r="BI481" s="71">
        <v>0</v>
      </c>
      <c r="BJ481" s="71">
        <v>13.058</v>
      </c>
      <c r="BK481" s="71">
        <v>0</v>
      </c>
      <c r="BL481" s="71">
        <v>0</v>
      </c>
      <c r="BM481" s="71">
        <v>0</v>
      </c>
      <c r="BN481" s="72"/>
      <c r="BO481" s="71">
        <v>0</v>
      </c>
      <c r="BP481" s="71">
        <v>0</v>
      </c>
      <c r="BQ481" s="71">
        <v>1</v>
      </c>
      <c r="BR481" s="71">
        <v>0</v>
      </c>
      <c r="BS481" s="71">
        <v>0</v>
      </c>
      <c r="BT481" s="71">
        <v>0</v>
      </c>
      <c r="BU481"/>
      <c r="BV481" s="70">
        <v>13.058</v>
      </c>
      <c r="BW481" s="70">
        <v>0</v>
      </c>
      <c r="BX481" s="70">
        <v>0</v>
      </c>
      <c r="BY481" s="70">
        <v>0</v>
      </c>
      <c r="BZ481" s="70">
        <v>0</v>
      </c>
      <c r="CA481" s="70">
        <v>0</v>
      </c>
      <c r="CB481" s="70">
        <v>0</v>
      </c>
      <c r="CC481" s="70">
        <v>0</v>
      </c>
      <c r="CD481" s="70">
        <v>0</v>
      </c>
    </row>
    <row r="482" spans="1:82">
      <c r="A482" s="70" t="s">
        <v>2167</v>
      </c>
      <c r="B482" s="70">
        <v>199</v>
      </c>
      <c r="C482" s="70">
        <v>12</v>
      </c>
      <c r="D482" s="70">
        <v>12</v>
      </c>
      <c r="E482" s="70">
        <v>2015</v>
      </c>
      <c r="F482" s="70" t="s">
        <v>182</v>
      </c>
      <c r="G482" s="1064" t="s">
        <v>2155</v>
      </c>
      <c r="H482" s="70" t="s">
        <v>2156</v>
      </c>
      <c r="I482" s="148"/>
      <c r="J482" s="71">
        <v>61.329993327586813</v>
      </c>
      <c r="K482" s="71">
        <v>2.3174135231276658</v>
      </c>
      <c r="L482" s="71">
        <v>12.04724865217036</v>
      </c>
      <c r="M482" s="71">
        <v>37.298484735075988</v>
      </c>
      <c r="N482" s="71">
        <v>41.120497346263733</v>
      </c>
      <c r="O482" s="71">
        <v>32.967730253962067</v>
      </c>
      <c r="P482" s="71">
        <v>26.880309384440732</v>
      </c>
      <c r="Q482" s="71">
        <v>2.0561100164690602</v>
      </c>
      <c r="R482" s="71">
        <v>0</v>
      </c>
      <c r="S482" s="71">
        <v>3.277950235200001</v>
      </c>
      <c r="T482" s="72"/>
      <c r="U482" s="71">
        <v>7206185</v>
      </c>
      <c r="V482" s="71">
        <v>949</v>
      </c>
      <c r="W482" s="71">
        <v>464</v>
      </c>
      <c r="X482" s="71">
        <v>5718</v>
      </c>
      <c r="Y482" s="71">
        <v>10778</v>
      </c>
      <c r="Z482" s="71">
        <v>19154</v>
      </c>
      <c r="AA482" s="71">
        <v>5349</v>
      </c>
      <c r="AB482" s="71">
        <v>28300</v>
      </c>
      <c r="AC482" s="71">
        <v>0</v>
      </c>
      <c r="AD482" s="71">
        <v>3.277950235200001</v>
      </c>
      <c r="AE482" s="72"/>
      <c r="AF482" s="71">
        <v>69065501.583639205</v>
      </c>
      <c r="AG482" s="71">
        <v>1779324.8832131899</v>
      </c>
      <c r="AH482" s="71">
        <v>2504544.5519335382</v>
      </c>
      <c r="AI482" s="71">
        <v>36790531.491804413</v>
      </c>
      <c r="AJ482" s="71">
        <v>61433407.182910033</v>
      </c>
      <c r="AK482" s="71">
        <v>0</v>
      </c>
      <c r="AL482" s="71">
        <v>0</v>
      </c>
      <c r="AM482" s="71">
        <v>3878396.2859649202</v>
      </c>
      <c r="AN482" s="71">
        <v>0</v>
      </c>
      <c r="AO482" s="71">
        <v>0</v>
      </c>
      <c r="AP482" s="71">
        <v>175451705.97946528</v>
      </c>
      <c r="AQ482" s="72"/>
      <c r="AR482" s="71">
        <v>535</v>
      </c>
      <c r="AS482" s="71">
        <v>275</v>
      </c>
      <c r="AT482" s="71">
        <v>0</v>
      </c>
      <c r="AU482" s="71">
        <v>0</v>
      </c>
      <c r="AV482" s="71">
        <v>0</v>
      </c>
      <c r="AW482" s="71">
        <v>0</v>
      </c>
      <c r="AX482" s="71"/>
      <c r="AY482" s="72"/>
      <c r="AZ482" s="71">
        <v>2307.5</v>
      </c>
      <c r="BA482" s="71">
        <v>11567.2</v>
      </c>
      <c r="BB482" s="71">
        <v>0</v>
      </c>
      <c r="BC482" s="71">
        <v>0</v>
      </c>
      <c r="BD482" s="71">
        <v>0</v>
      </c>
      <c r="BE482" s="71">
        <v>0</v>
      </c>
      <c r="BF482" s="71"/>
      <c r="BG482" s="72"/>
      <c r="BH482" s="71">
        <v>0</v>
      </c>
      <c r="BI482" s="71">
        <v>0</v>
      </c>
      <c r="BJ482" s="71">
        <v>13.114000000000001</v>
      </c>
      <c r="BK482" s="71">
        <v>0</v>
      </c>
      <c r="BL482" s="71">
        <v>0</v>
      </c>
      <c r="BM482" s="71">
        <v>0</v>
      </c>
      <c r="BN482" s="72"/>
      <c r="BO482" s="71">
        <v>0</v>
      </c>
      <c r="BP482" s="71">
        <v>0</v>
      </c>
      <c r="BQ482" s="71">
        <v>1</v>
      </c>
      <c r="BR482" s="71">
        <v>0</v>
      </c>
      <c r="BS482" s="71">
        <v>0</v>
      </c>
      <c r="BT482" s="71">
        <v>0</v>
      </c>
      <c r="BU482"/>
      <c r="BV482" s="70">
        <v>13.114000000000001</v>
      </c>
      <c r="BW482" s="70">
        <v>0</v>
      </c>
      <c r="BX482" s="70">
        <v>0</v>
      </c>
      <c r="BY482" s="70">
        <v>0</v>
      </c>
      <c r="BZ482" s="70">
        <v>0</v>
      </c>
      <c r="CA482" s="70">
        <v>0</v>
      </c>
      <c r="CB482" s="70">
        <v>0</v>
      </c>
      <c r="CC482" s="70">
        <v>0</v>
      </c>
      <c r="CD482" s="70">
        <v>0</v>
      </c>
    </row>
    <row r="483" spans="1:82">
      <c r="A483" s="70" t="s">
        <v>2168</v>
      </c>
      <c r="B483" s="70">
        <v>200</v>
      </c>
      <c r="C483" s="70">
        <v>13</v>
      </c>
      <c r="D483" s="70">
        <v>12</v>
      </c>
      <c r="E483" s="70">
        <v>2016</v>
      </c>
      <c r="F483" s="70" t="s">
        <v>155</v>
      </c>
      <c r="G483" s="1064" t="s">
        <v>2155</v>
      </c>
      <c r="H483" s="70" t="s">
        <v>2156</v>
      </c>
      <c r="I483" s="148"/>
      <c r="J483" s="71">
        <v>61.932874993023773</v>
      </c>
      <c r="K483" s="71">
        <v>2.3039321463764928</v>
      </c>
      <c r="L483" s="71">
        <v>11.451291256062639</v>
      </c>
      <c r="M483" s="71">
        <v>24.818813088763612</v>
      </c>
      <c r="N483" s="71">
        <v>40.335351668677561</v>
      </c>
      <c r="O483" s="71">
        <v>32.480672366458812</v>
      </c>
      <c r="P483" s="71">
        <v>26.18365250265321</v>
      </c>
      <c r="Q483" s="71">
        <v>1.9743770745275586</v>
      </c>
      <c r="R483" s="71">
        <v>0</v>
      </c>
      <c r="S483" s="71">
        <v>3.4992101852400004</v>
      </c>
      <c r="T483" s="72"/>
      <c r="U483" s="71">
        <v>7160811</v>
      </c>
      <c r="V483" s="71">
        <v>949</v>
      </c>
      <c r="W483" s="71">
        <v>464</v>
      </c>
      <c r="X483" s="71">
        <v>5718</v>
      </c>
      <c r="Y483" s="71">
        <v>10770</v>
      </c>
      <c r="Z483" s="71">
        <v>19103</v>
      </c>
      <c r="AA483" s="71">
        <v>5389</v>
      </c>
      <c r="AB483" s="71">
        <v>27953</v>
      </c>
      <c r="AC483" s="71">
        <v>0</v>
      </c>
      <c r="AD483" s="71">
        <v>3.4992101852399999</v>
      </c>
      <c r="AE483" s="72"/>
      <c r="AF483" s="71">
        <v>71451405.071066096</v>
      </c>
      <c r="AG483" s="71">
        <v>1705218.221826535</v>
      </c>
      <c r="AH483" s="71">
        <v>1827649.1908182821</v>
      </c>
      <c r="AI483" s="71">
        <v>36556713.894316263</v>
      </c>
      <c r="AJ483" s="71">
        <v>60397697.026888758</v>
      </c>
      <c r="AK483" s="71">
        <v>0</v>
      </c>
      <c r="AL483" s="71">
        <v>0</v>
      </c>
      <c r="AM483" s="71">
        <v>3833817.5794576402</v>
      </c>
      <c r="AN483" s="71">
        <v>0</v>
      </c>
      <c r="AO483" s="71">
        <v>0</v>
      </c>
      <c r="AP483" s="71">
        <v>175772500.98437357</v>
      </c>
      <c r="AQ483" s="72"/>
      <c r="AR483" s="71">
        <v>557</v>
      </c>
      <c r="AS483" s="71">
        <v>355</v>
      </c>
      <c r="AT483" s="71">
        <v>0</v>
      </c>
      <c r="AU483" s="71">
        <v>0</v>
      </c>
      <c r="AV483" s="71">
        <v>0</v>
      </c>
      <c r="AW483" s="71">
        <v>0</v>
      </c>
      <c r="AX483" s="71"/>
      <c r="AY483" s="72"/>
      <c r="AZ483" s="71">
        <v>2418</v>
      </c>
      <c r="BA483" s="71">
        <v>16677.099999999999</v>
      </c>
      <c r="BB483" s="71">
        <v>0</v>
      </c>
      <c r="BC483" s="71">
        <v>0</v>
      </c>
      <c r="BD483" s="71">
        <v>0</v>
      </c>
      <c r="BE483" s="71">
        <v>0</v>
      </c>
      <c r="BF483" s="71"/>
      <c r="BG483" s="72"/>
      <c r="BH483" s="71">
        <v>0</v>
      </c>
      <c r="BI483" s="71">
        <v>0</v>
      </c>
      <c r="BJ483" s="71">
        <v>12.701000000000001</v>
      </c>
      <c r="BK483" s="71">
        <v>0</v>
      </c>
      <c r="BL483" s="71">
        <v>0</v>
      </c>
      <c r="BM483" s="71">
        <v>0</v>
      </c>
      <c r="BN483" s="72"/>
      <c r="BO483" s="71">
        <v>0</v>
      </c>
      <c r="BP483" s="71">
        <v>0</v>
      </c>
      <c r="BQ483" s="71">
        <v>1</v>
      </c>
      <c r="BR483" s="71">
        <v>0</v>
      </c>
      <c r="BS483" s="71">
        <v>0</v>
      </c>
      <c r="BT483" s="71">
        <v>0</v>
      </c>
      <c r="BU483"/>
      <c r="BV483" s="70">
        <v>12.701000000000001</v>
      </c>
      <c r="BW483" s="70">
        <v>0</v>
      </c>
      <c r="BX483" s="70">
        <v>0</v>
      </c>
      <c r="BY483" s="70">
        <v>0</v>
      </c>
      <c r="BZ483" s="70">
        <v>0</v>
      </c>
      <c r="CA483" s="70">
        <v>0</v>
      </c>
      <c r="CB483" s="70">
        <v>0</v>
      </c>
      <c r="CC483" s="70">
        <v>0</v>
      </c>
      <c r="CD483" s="70">
        <v>0</v>
      </c>
    </row>
    <row r="484" spans="1:82">
      <c r="A484" s="70" t="s">
        <v>2169</v>
      </c>
      <c r="B484" s="70">
        <v>201</v>
      </c>
      <c r="C484" s="70">
        <v>14</v>
      </c>
      <c r="D484" s="70">
        <v>12</v>
      </c>
      <c r="E484" s="70">
        <v>2017</v>
      </c>
      <c r="F484" s="70" t="s">
        <v>156</v>
      </c>
      <c r="G484" s="70" t="s">
        <v>2155</v>
      </c>
      <c r="H484" s="70" t="s">
        <v>2156</v>
      </c>
      <c r="I484" s="148"/>
      <c r="J484" s="71">
        <v>58.487685357756085</v>
      </c>
      <c r="K484" s="71">
        <v>2.2934772377214303</v>
      </c>
      <c r="L484" s="71">
        <v>12.293207953855283</v>
      </c>
      <c r="M484" s="71">
        <v>21.976777488823977</v>
      </c>
      <c r="N484" s="71">
        <v>39.116315967698057</v>
      </c>
      <c r="O484" s="71">
        <v>31.714836060699579</v>
      </c>
      <c r="P484" s="71">
        <v>25.612241145983315</v>
      </c>
      <c r="Q484" s="71">
        <v>1.8895270859545099</v>
      </c>
      <c r="R484" s="71">
        <v>0</v>
      </c>
      <c r="S484" s="71">
        <v>5.1262108910000004</v>
      </c>
      <c r="T484" s="72"/>
      <c r="U484" s="71">
        <v>6879508</v>
      </c>
      <c r="V484" s="71">
        <v>949</v>
      </c>
      <c r="W484" s="71">
        <v>464</v>
      </c>
      <c r="X484" s="71">
        <v>5718</v>
      </c>
      <c r="Y484" s="71">
        <v>10809</v>
      </c>
      <c r="Z484" s="71">
        <v>18962</v>
      </c>
      <c r="AA484" s="71">
        <v>5305</v>
      </c>
      <c r="AB484" s="71">
        <v>27664</v>
      </c>
      <c r="AC484" s="71">
        <v>0</v>
      </c>
      <c r="AD484" s="71">
        <v>5.1262108910000004</v>
      </c>
      <c r="AE484" s="72"/>
      <c r="AF484" s="71">
        <v>68389004.48546879</v>
      </c>
      <c r="AG484" s="71">
        <v>1716212.226821522</v>
      </c>
      <c r="AH484" s="71">
        <v>2518562.832194631</v>
      </c>
      <c r="AI484" s="71">
        <v>34517661.866246648</v>
      </c>
      <c r="AJ484" s="71">
        <v>56577820.468935467</v>
      </c>
      <c r="AK484" s="71">
        <v>0</v>
      </c>
      <c r="AL484" s="71">
        <v>0</v>
      </c>
      <c r="AM484" s="71">
        <v>3800117.42850107</v>
      </c>
      <c r="AN484" s="71">
        <v>0</v>
      </c>
      <c r="AO484" s="71">
        <v>0</v>
      </c>
      <c r="AP484" s="71">
        <v>167519379.30816811</v>
      </c>
      <c r="AQ484" s="72"/>
      <c r="AR484" s="71">
        <v>590</v>
      </c>
      <c r="AS484" s="71">
        <v>402</v>
      </c>
      <c r="AT484" s="71">
        <v>0</v>
      </c>
      <c r="AU484" s="71">
        <v>0</v>
      </c>
      <c r="AV484" s="71">
        <v>0</v>
      </c>
      <c r="AW484" s="71">
        <v>0</v>
      </c>
      <c r="AX484" s="71"/>
      <c r="AY484" s="72"/>
      <c r="AZ484" s="71">
        <v>2610.1999999999998</v>
      </c>
      <c r="BA484" s="71">
        <v>18489.8</v>
      </c>
      <c r="BB484" s="71">
        <v>0</v>
      </c>
      <c r="BC484" s="71">
        <v>0</v>
      </c>
      <c r="BD484" s="71">
        <v>0</v>
      </c>
      <c r="BE484" s="71">
        <v>0</v>
      </c>
      <c r="BF484" s="71"/>
      <c r="BG484" s="72"/>
      <c r="BH484" s="71">
        <v>0</v>
      </c>
      <c r="BI484" s="71">
        <v>0</v>
      </c>
      <c r="BJ484" s="71">
        <v>11.965999999999999</v>
      </c>
      <c r="BK484" s="71">
        <v>0</v>
      </c>
      <c r="BL484" s="71">
        <v>0</v>
      </c>
      <c r="BM484" s="71">
        <v>0</v>
      </c>
      <c r="BN484" s="72"/>
      <c r="BO484" s="71">
        <v>0</v>
      </c>
      <c r="BP484" s="71">
        <v>0</v>
      </c>
      <c r="BQ484" s="71">
        <v>1</v>
      </c>
      <c r="BR484" s="71">
        <v>0</v>
      </c>
      <c r="BS484" s="71">
        <v>0</v>
      </c>
      <c r="BT484" s="71">
        <v>0</v>
      </c>
      <c r="BU484"/>
      <c r="BV484" s="70">
        <v>11.965999999999999</v>
      </c>
      <c r="BW484" s="70">
        <v>0</v>
      </c>
      <c r="BX484" s="70">
        <v>0</v>
      </c>
      <c r="BY484" s="70">
        <v>0</v>
      </c>
      <c r="BZ484" s="70">
        <v>0</v>
      </c>
      <c r="CA484" s="70">
        <v>0</v>
      </c>
      <c r="CB484" s="70">
        <v>0</v>
      </c>
      <c r="CC484" s="70">
        <v>0</v>
      </c>
      <c r="CD484" s="70">
        <v>0</v>
      </c>
    </row>
    <row r="485" spans="1:82">
      <c r="A485" s="70" t="s">
        <v>2170</v>
      </c>
      <c r="B485" s="70">
        <v>202</v>
      </c>
      <c r="C485" s="70">
        <v>15</v>
      </c>
      <c r="D485" s="70">
        <v>12</v>
      </c>
      <c r="E485" s="70">
        <v>2018</v>
      </c>
      <c r="F485" s="70" t="s">
        <v>183</v>
      </c>
      <c r="G485" s="70" t="s">
        <v>2155</v>
      </c>
      <c r="H485" s="70" t="s">
        <v>2156</v>
      </c>
      <c r="I485" s="148"/>
      <c r="J485" s="71">
        <v>55.837305775703328</v>
      </c>
      <c r="K485" s="71">
        <v>2.1604426420792509</v>
      </c>
      <c r="L485" s="71">
        <v>10.890650348862888</v>
      </c>
      <c r="M485" s="71">
        <v>22.723538058085406</v>
      </c>
      <c r="N485" s="71">
        <v>35.307350237449562</v>
      </c>
      <c r="O485" s="71">
        <v>30.84163363812991</v>
      </c>
      <c r="P485" s="71">
        <v>25.24735345950085</v>
      </c>
      <c r="Q485" s="71">
        <v>1.7338460779487299</v>
      </c>
      <c r="R485" s="71">
        <v>0</v>
      </c>
      <c r="S485" s="71">
        <v>4.7475534321599993</v>
      </c>
      <c r="T485" s="72"/>
      <c r="U485" s="71">
        <v>7004166</v>
      </c>
      <c r="V485" s="71">
        <v>949</v>
      </c>
      <c r="W485" s="71">
        <v>464</v>
      </c>
      <c r="X485" s="71">
        <v>5718</v>
      </c>
      <c r="Y485" s="71">
        <v>10868</v>
      </c>
      <c r="Z485" s="71">
        <v>18793</v>
      </c>
      <c r="AA485" s="71">
        <v>5282</v>
      </c>
      <c r="AB485" s="71">
        <v>27356</v>
      </c>
      <c r="AC485" s="71">
        <v>0</v>
      </c>
      <c r="AD485" s="71">
        <v>4.7475534321599993</v>
      </c>
      <c r="AE485" s="72"/>
      <c r="AF485" s="71">
        <v>66307490.957245491</v>
      </c>
      <c r="AG485" s="71">
        <v>1531396.374037351</v>
      </c>
      <c r="AH485" s="71">
        <v>2373230.5148957549</v>
      </c>
      <c r="AI485" s="71">
        <v>35153560.358325318</v>
      </c>
      <c r="AJ485" s="71">
        <v>53996664.207869902</v>
      </c>
      <c r="AK485" s="71">
        <v>0</v>
      </c>
      <c r="AL485" s="71">
        <v>0</v>
      </c>
      <c r="AM485" s="71">
        <v>3765583.784627866</v>
      </c>
      <c r="AN485" s="71">
        <v>0</v>
      </c>
      <c r="AO485" s="71">
        <v>0</v>
      </c>
      <c r="AP485" s="71">
        <v>163127926.19700167</v>
      </c>
      <c r="AQ485" s="72"/>
      <c r="AR485" s="71">
        <v>632</v>
      </c>
      <c r="AS485" s="71">
        <v>453</v>
      </c>
      <c r="AT485" s="71">
        <v>0</v>
      </c>
      <c r="AU485" s="71">
        <v>0</v>
      </c>
      <c r="AV485" s="71">
        <v>0</v>
      </c>
      <c r="AW485" s="71">
        <v>0</v>
      </c>
      <c r="AX485" s="71"/>
      <c r="AY485" s="72"/>
      <c r="AZ485" s="71">
        <v>2831.6</v>
      </c>
      <c r="BA485" s="71">
        <v>20399</v>
      </c>
      <c r="BB485" s="71">
        <v>0</v>
      </c>
      <c r="BC485" s="71">
        <v>0</v>
      </c>
      <c r="BD485" s="71">
        <v>0</v>
      </c>
      <c r="BE485" s="71">
        <v>0</v>
      </c>
      <c r="BF485" s="71"/>
      <c r="BG485" s="72"/>
      <c r="BH485" s="71">
        <v>0</v>
      </c>
      <c r="BI485" s="71">
        <v>0</v>
      </c>
      <c r="BJ485" s="71">
        <v>11.897</v>
      </c>
      <c r="BK485" s="71">
        <v>0</v>
      </c>
      <c r="BL485" s="71">
        <v>0</v>
      </c>
      <c r="BM485" s="71">
        <v>0</v>
      </c>
      <c r="BN485" s="72"/>
      <c r="BO485" s="71">
        <v>0</v>
      </c>
      <c r="BP485" s="71">
        <v>0</v>
      </c>
      <c r="BQ485" s="71">
        <v>1</v>
      </c>
      <c r="BR485" s="71">
        <v>0</v>
      </c>
      <c r="BS485" s="71">
        <v>0</v>
      </c>
      <c r="BT485" s="71">
        <v>0</v>
      </c>
      <c r="BU485"/>
      <c r="BV485" s="70">
        <v>11.897</v>
      </c>
      <c r="BW485" s="70">
        <v>0</v>
      </c>
      <c r="BX485" s="70">
        <v>0</v>
      </c>
      <c r="BY485" s="70">
        <v>0</v>
      </c>
      <c r="BZ485" s="70">
        <v>0</v>
      </c>
      <c r="CA485" s="70">
        <v>0</v>
      </c>
      <c r="CB485" s="70">
        <v>0</v>
      </c>
      <c r="CC485" s="70">
        <v>0</v>
      </c>
      <c r="CD485" s="70">
        <v>0</v>
      </c>
    </row>
    <row r="486" spans="1:82">
      <c r="A486" s="70" t="s">
        <v>2171</v>
      </c>
      <c r="B486" s="70">
        <v>203</v>
      </c>
      <c r="C486" s="70">
        <v>16</v>
      </c>
      <c r="D486" s="70">
        <v>12</v>
      </c>
      <c r="E486" s="70">
        <v>2019</v>
      </c>
      <c r="F486" s="70" t="s">
        <v>158</v>
      </c>
      <c r="G486" s="70" t="s">
        <v>2155</v>
      </c>
      <c r="H486" s="70" t="s">
        <v>2156</v>
      </c>
      <c r="I486" s="148"/>
      <c r="J486" s="71">
        <v>52.896506027539637</v>
      </c>
      <c r="K486" s="71">
        <v>1.964270366651933</v>
      </c>
      <c r="L486" s="71">
        <v>10.940257848589701</v>
      </c>
      <c r="M486" s="71">
        <v>23.331941889111633</v>
      </c>
      <c r="N486" s="71">
        <v>33.696450593074516</v>
      </c>
      <c r="O486" s="71">
        <v>29.880187853762116</v>
      </c>
      <c r="P486" s="71">
        <v>24.855028988025435</v>
      </c>
      <c r="Q486" s="71">
        <v>1.66438633132053</v>
      </c>
      <c r="R486" s="71">
        <v>0</v>
      </c>
      <c r="S486" s="71">
        <v>4.775766281280001</v>
      </c>
      <c r="T486" s="72"/>
      <c r="U486" s="71">
        <v>6974427</v>
      </c>
      <c r="V486" s="71">
        <v>949</v>
      </c>
      <c r="W486" s="71">
        <v>464</v>
      </c>
      <c r="X486" s="71">
        <v>5718</v>
      </c>
      <c r="Y486" s="71">
        <v>10918</v>
      </c>
      <c r="Z486" s="71">
        <v>18707</v>
      </c>
      <c r="AA486" s="71">
        <v>5161</v>
      </c>
      <c r="AB486" s="71">
        <v>26971</v>
      </c>
      <c r="AC486" s="71">
        <v>0</v>
      </c>
      <c r="AD486" s="71">
        <v>4.775766281280001</v>
      </c>
      <c r="AE486" s="72"/>
      <c r="AF486" s="71">
        <v>66420605.986529239</v>
      </c>
      <c r="AG486" s="71">
        <v>1486279.7528718859</v>
      </c>
      <c r="AH486" s="71">
        <v>2501615.4558264739</v>
      </c>
      <c r="AI486" s="71">
        <v>39026174.616903983</v>
      </c>
      <c r="AJ486" s="71">
        <v>50462120.650148243</v>
      </c>
      <c r="AK486" s="71">
        <v>0</v>
      </c>
      <c r="AL486" s="71">
        <v>0</v>
      </c>
      <c r="AM486" s="71">
        <v>3673247.1624207059</v>
      </c>
      <c r="AN486" s="71">
        <v>0</v>
      </c>
      <c r="AO486" s="71">
        <v>0</v>
      </c>
      <c r="AP486" s="71">
        <v>163570043.62470055</v>
      </c>
      <c r="AQ486" s="72"/>
      <c r="AR486" s="71">
        <v>663</v>
      </c>
      <c r="AS486" s="71">
        <v>514</v>
      </c>
      <c r="AT486" s="71">
        <v>0</v>
      </c>
      <c r="AU486" s="71">
        <v>0</v>
      </c>
      <c r="AV486" s="71">
        <v>0</v>
      </c>
      <c r="AW486" s="71">
        <v>0</v>
      </c>
      <c r="AX486" s="71"/>
      <c r="AY486" s="72"/>
      <c r="AZ486" s="71">
        <v>2995.2</v>
      </c>
      <c r="BA486" s="71">
        <v>22964.399999999991</v>
      </c>
      <c r="BB486" s="71">
        <v>0</v>
      </c>
      <c r="BC486" s="71">
        <v>0</v>
      </c>
      <c r="BD486" s="71">
        <v>0</v>
      </c>
      <c r="BE486" s="71">
        <v>0</v>
      </c>
      <c r="BF486" s="71"/>
      <c r="BG486" s="72"/>
      <c r="BH486" s="71">
        <v>0</v>
      </c>
      <c r="BI486" s="71">
        <v>0</v>
      </c>
      <c r="BJ486" s="71">
        <v>12.125</v>
      </c>
      <c r="BK486" s="71">
        <v>0</v>
      </c>
      <c r="BL486" s="71">
        <v>0</v>
      </c>
      <c r="BM486" s="71">
        <v>0</v>
      </c>
      <c r="BN486" s="72"/>
      <c r="BO486" s="71">
        <v>0</v>
      </c>
      <c r="BP486" s="71">
        <v>0</v>
      </c>
      <c r="BQ486" s="71">
        <v>1</v>
      </c>
      <c r="BR486" s="71">
        <v>0</v>
      </c>
      <c r="BS486" s="71">
        <v>0</v>
      </c>
      <c r="BT486" s="71">
        <v>0</v>
      </c>
      <c r="BU486"/>
      <c r="BV486" s="70">
        <v>12.125</v>
      </c>
      <c r="BW486" s="70">
        <v>0</v>
      </c>
      <c r="BX486" s="70">
        <v>0</v>
      </c>
      <c r="BY486" s="70">
        <v>0</v>
      </c>
      <c r="BZ486" s="70">
        <v>0</v>
      </c>
      <c r="CA486" s="70">
        <v>0</v>
      </c>
      <c r="CB486" s="70">
        <v>0</v>
      </c>
      <c r="CC486" s="70">
        <v>0</v>
      </c>
      <c r="CD486" s="70">
        <v>0</v>
      </c>
    </row>
    <row r="487" spans="1:82">
      <c r="A487" s="70" t="s">
        <v>2172</v>
      </c>
      <c r="B487" s="70">
        <v>204</v>
      </c>
      <c r="C487" s="70">
        <v>17</v>
      </c>
      <c r="D487" s="70">
        <v>12</v>
      </c>
      <c r="E487" s="70">
        <v>2020</v>
      </c>
      <c r="F487" s="70" t="s">
        <v>159</v>
      </c>
      <c r="G487" s="70" t="s">
        <v>2155</v>
      </c>
      <c r="H487" s="70" t="s">
        <v>2156</v>
      </c>
      <c r="I487" s="148"/>
      <c r="J487" s="71">
        <v>48.4588260871163</v>
      </c>
      <c r="K487" s="71">
        <v>1.9874986751628141</v>
      </c>
      <c r="L487" s="71">
        <v>3.9568129333179369</v>
      </c>
      <c r="M487" s="71">
        <v>21.120298491786286</v>
      </c>
      <c r="N487" s="71">
        <v>32.633047423238061</v>
      </c>
      <c r="O487" s="71">
        <v>25.951160869054316</v>
      </c>
      <c r="P487" s="71">
        <v>23.37068941271357</v>
      </c>
      <c r="Q487" s="71">
        <v>1.5615157984969901</v>
      </c>
      <c r="R487" s="71">
        <v>0</v>
      </c>
      <c r="S487" s="71">
        <v>4.8120957247999998</v>
      </c>
      <c r="T487" s="72"/>
      <c r="U487" s="71">
        <v>6133857</v>
      </c>
      <c r="V487" s="71">
        <v>871</v>
      </c>
      <c r="W487" s="71">
        <v>198</v>
      </c>
      <c r="X487" s="71">
        <v>5890</v>
      </c>
      <c r="Y487" s="71">
        <v>10896</v>
      </c>
      <c r="Z487" s="71">
        <v>18544</v>
      </c>
      <c r="AA487" s="71">
        <v>5158</v>
      </c>
      <c r="AB487" s="71">
        <v>26484</v>
      </c>
      <c r="AC487" s="71">
        <v>0</v>
      </c>
      <c r="AD487" s="71">
        <v>4.8120957247999998</v>
      </c>
      <c r="AE487" s="72"/>
      <c r="AF487" s="71">
        <v>60842976.144716442</v>
      </c>
      <c r="AG487" s="71">
        <v>1466591.5078125119</v>
      </c>
      <c r="AH487" s="71">
        <v>960462.92630250147</v>
      </c>
      <c r="AI487" s="71">
        <v>37286282.391308464</v>
      </c>
      <c r="AJ487" s="71">
        <v>58938068.176407538</v>
      </c>
      <c r="AK487" s="71"/>
      <c r="AL487" s="71"/>
      <c r="AM487" s="71">
        <v>3456456.2433770476</v>
      </c>
      <c r="AN487" s="71"/>
      <c r="AO487" s="71"/>
      <c r="AP487" s="71">
        <v>162950837.38992453</v>
      </c>
      <c r="AQ487" s="72"/>
      <c r="AR487" s="71">
        <v>697</v>
      </c>
      <c r="AS487" s="71">
        <v>575</v>
      </c>
      <c r="AT487" s="71">
        <v>0</v>
      </c>
      <c r="AU487" s="71">
        <v>0</v>
      </c>
      <c r="AV487" s="71">
        <v>0</v>
      </c>
      <c r="AW487" s="71">
        <v>0</v>
      </c>
      <c r="AX487" s="71"/>
      <c r="AY487" s="72"/>
      <c r="AZ487" s="71">
        <v>3202.400000000001</v>
      </c>
      <c r="BA487" s="71">
        <v>25685.700000000019</v>
      </c>
      <c r="BB487" s="71">
        <v>0</v>
      </c>
      <c r="BC487" s="71">
        <v>0</v>
      </c>
      <c r="BD487" s="71">
        <v>0</v>
      </c>
      <c r="BE487" s="71">
        <v>0</v>
      </c>
      <c r="BF487" s="71"/>
      <c r="BG487" s="72"/>
      <c r="BH487" s="71">
        <v>0</v>
      </c>
      <c r="BI487" s="71">
        <v>0</v>
      </c>
      <c r="BJ487" s="71">
        <v>9.109</v>
      </c>
      <c r="BK487" s="71">
        <v>0</v>
      </c>
      <c r="BL487" s="71">
        <v>0</v>
      </c>
      <c r="BM487" s="71">
        <v>0</v>
      </c>
      <c r="BN487" s="72"/>
      <c r="BO487" s="71">
        <v>0</v>
      </c>
      <c r="BP487" s="71">
        <v>0</v>
      </c>
      <c r="BQ487" s="71">
        <v>1</v>
      </c>
      <c r="BR487" s="71">
        <v>0</v>
      </c>
      <c r="BS487" s="71">
        <v>0</v>
      </c>
      <c r="BT487" s="71">
        <v>0</v>
      </c>
      <c r="BU487"/>
      <c r="BV487" s="70">
        <v>9.109</v>
      </c>
      <c r="BW487" s="70">
        <v>0</v>
      </c>
      <c r="BX487" s="70">
        <v>0</v>
      </c>
      <c r="BY487" s="70">
        <v>0</v>
      </c>
      <c r="BZ487" s="70">
        <v>0</v>
      </c>
      <c r="CA487" s="70">
        <v>0</v>
      </c>
      <c r="CB487" s="70">
        <v>0</v>
      </c>
      <c r="CC487" s="70">
        <v>0</v>
      </c>
      <c r="CD487" s="70">
        <v>0</v>
      </c>
    </row>
    <row r="488" spans="1:82">
      <c r="A488" s="70" t="s">
        <v>2173</v>
      </c>
      <c r="B488" s="70">
        <v>204</v>
      </c>
      <c r="C488" s="70">
        <v>18</v>
      </c>
      <c r="D488" s="70">
        <v>12</v>
      </c>
      <c r="E488" s="70">
        <v>2021</v>
      </c>
      <c r="F488" s="70" t="s">
        <v>160</v>
      </c>
      <c r="G488" s="70" t="s">
        <v>2155</v>
      </c>
      <c r="H488" s="70" t="s">
        <v>2156</v>
      </c>
      <c r="I488" s="148"/>
      <c r="J488" s="71">
        <v>53.242752441912636</v>
      </c>
      <c r="K488" s="71">
        <v>2.1669338300441772</v>
      </c>
      <c r="L488" s="71">
        <v>4.4553796362612426</v>
      </c>
      <c r="M488" s="71">
        <v>24.118787970428464</v>
      </c>
      <c r="N488" s="71">
        <v>33.803487503114866</v>
      </c>
      <c r="O488" s="71">
        <v>24.970040478673784</v>
      </c>
      <c r="P488" s="71">
        <v>23.720943547810666</v>
      </c>
      <c r="Q488" s="71">
        <v>1.5170722115075801</v>
      </c>
      <c r="R488" s="71">
        <v>0</v>
      </c>
      <c r="S488" s="71">
        <v>3.7662372149999999</v>
      </c>
      <c r="T488" s="72"/>
      <c r="U488" s="71">
        <v>7237873</v>
      </c>
      <c r="V488" s="71">
        <v>871</v>
      </c>
      <c r="W488" s="71">
        <v>198</v>
      </c>
      <c r="X488" s="71">
        <v>5890</v>
      </c>
      <c r="Y488" s="71">
        <v>10874</v>
      </c>
      <c r="Z488" s="71">
        <v>18372</v>
      </c>
      <c r="AA488" s="71">
        <v>5105</v>
      </c>
      <c r="AB488" s="71">
        <v>25983</v>
      </c>
      <c r="AC488" s="71">
        <v>0</v>
      </c>
      <c r="AD488" s="71">
        <v>3.7662372149999999</v>
      </c>
      <c r="AE488" s="72"/>
      <c r="AF488" s="71">
        <v>64915924.960632421</v>
      </c>
      <c r="AG488" s="71">
        <v>1495220.4939743362</v>
      </c>
      <c r="AH488" s="71">
        <v>1033382.3747676469</v>
      </c>
      <c r="AI488" s="71">
        <v>37018463.688755535</v>
      </c>
      <c r="AJ488" s="71">
        <v>56920578.802753128</v>
      </c>
      <c r="AK488" s="71">
        <v>0</v>
      </c>
      <c r="AL488" s="71">
        <v>0</v>
      </c>
      <c r="AM488" s="71">
        <v>3410629.5969101433</v>
      </c>
      <c r="AN488" s="71">
        <v>0</v>
      </c>
      <c r="AO488" s="71">
        <v>0</v>
      </c>
      <c r="AP488" s="71">
        <v>164794199.91779321</v>
      </c>
      <c r="AQ488" s="72"/>
      <c r="AR488" s="71">
        <v>739</v>
      </c>
      <c r="AS488" s="71">
        <v>607</v>
      </c>
      <c r="AT488" s="71">
        <v>0</v>
      </c>
      <c r="AU488" s="71">
        <v>0</v>
      </c>
      <c r="AV488" s="71">
        <v>0</v>
      </c>
      <c r="AW488" s="71">
        <v>0</v>
      </c>
      <c r="AX488" s="71"/>
      <c r="AY488" s="72"/>
      <c r="AZ488" s="71">
        <v>3483.9000000000019</v>
      </c>
      <c r="BA488" s="71">
        <v>27174.40000000002</v>
      </c>
      <c r="BB488" s="71">
        <v>0</v>
      </c>
      <c r="BC488" s="71">
        <v>0</v>
      </c>
      <c r="BD488" s="71">
        <v>0</v>
      </c>
      <c r="BE488" s="71">
        <v>0</v>
      </c>
      <c r="BF488" s="71"/>
      <c r="BG488" s="72"/>
      <c r="BH488" s="71">
        <v>0</v>
      </c>
      <c r="BI488" s="71">
        <v>0</v>
      </c>
      <c r="BJ488" s="71">
        <v>9.3539999999999992</v>
      </c>
      <c r="BK488" s="71">
        <v>0</v>
      </c>
      <c r="BL488" s="71">
        <v>0</v>
      </c>
      <c r="BM488" s="71">
        <v>0</v>
      </c>
      <c r="BN488" s="72"/>
      <c r="BO488" s="71">
        <v>0</v>
      </c>
      <c r="BP488" s="71">
        <v>0</v>
      </c>
      <c r="BQ488" s="71">
        <v>1</v>
      </c>
      <c r="BR488" s="71">
        <v>0</v>
      </c>
      <c r="BS488" s="71">
        <v>0</v>
      </c>
      <c r="BT488" s="71">
        <v>0</v>
      </c>
      <c r="BU488"/>
      <c r="BV488" s="70">
        <v>9.3539999999999992</v>
      </c>
      <c r="BW488" s="70">
        <v>0</v>
      </c>
      <c r="BX488" s="70">
        <v>0</v>
      </c>
      <c r="BY488" s="70">
        <v>0</v>
      </c>
      <c r="BZ488" s="70">
        <v>0</v>
      </c>
      <c r="CA488" s="70">
        <v>0</v>
      </c>
      <c r="CB488" s="70">
        <v>0</v>
      </c>
      <c r="CC488" s="70">
        <v>0</v>
      </c>
      <c r="CD488" s="70">
        <v>0</v>
      </c>
    </row>
    <row r="489" spans="1:82">
      <c r="A489" s="70" t="s">
        <v>2174</v>
      </c>
      <c r="B489" s="70">
        <v>204</v>
      </c>
      <c r="C489" s="70">
        <v>19</v>
      </c>
      <c r="D489" s="70">
        <v>12</v>
      </c>
      <c r="E489" s="70">
        <v>2022</v>
      </c>
      <c r="F489" s="70" t="s">
        <v>161</v>
      </c>
      <c r="G489" s="70" t="s">
        <v>2155</v>
      </c>
      <c r="H489" s="70" t="s">
        <v>2156</v>
      </c>
      <c r="I489" s="148"/>
      <c r="J489" s="71">
        <v>55.835951723508153</v>
      </c>
      <c r="K489" s="71">
        <v>2.066219231091655</v>
      </c>
      <c r="L489" s="71">
        <v>3.7809298703685958</v>
      </c>
      <c r="M489" s="71">
        <v>21.795813103229698</v>
      </c>
      <c r="N489" s="71">
        <v>35.811426822562893</v>
      </c>
      <c r="O489" s="71">
        <v>25.988015323067952</v>
      </c>
      <c r="P489" s="71">
        <v>23.415106509799696</v>
      </c>
      <c r="Q489" s="71">
        <v>1.5038301268434677</v>
      </c>
      <c r="R489" s="71">
        <v>0</v>
      </c>
      <c r="S489" s="71">
        <v>5.2885871155200004</v>
      </c>
      <c r="T489" s="72"/>
      <c r="U489" s="71">
        <v>8562862</v>
      </c>
      <c r="V489" s="71">
        <v>871</v>
      </c>
      <c r="W489" s="71">
        <v>198</v>
      </c>
      <c r="X489" s="71">
        <v>5890</v>
      </c>
      <c r="Y489" s="71">
        <v>10854</v>
      </c>
      <c r="Z489" s="71">
        <v>18167</v>
      </c>
      <c r="AA489" s="71">
        <v>5116</v>
      </c>
      <c r="AB489" s="71">
        <v>25545</v>
      </c>
      <c r="AC489" s="71">
        <v>0</v>
      </c>
      <c r="AD489" s="71">
        <v>5.2885871155200004</v>
      </c>
      <c r="AE489" s="72"/>
      <c r="AF489" s="71">
        <v>68140943.557944238</v>
      </c>
      <c r="AG489" s="71">
        <v>1516359.3033313814</v>
      </c>
      <c r="AH489" s="71">
        <v>1092168.1313065153</v>
      </c>
      <c r="AI489" s="71">
        <v>35690924.765050665</v>
      </c>
      <c r="AJ489" s="71">
        <v>60905951.572563939</v>
      </c>
      <c r="AK489" s="71">
        <v>0</v>
      </c>
      <c r="AL489" s="71">
        <v>0</v>
      </c>
      <c r="AM489" s="71">
        <v>3298556.7356297667</v>
      </c>
      <c r="AN489" s="71">
        <v>0</v>
      </c>
      <c r="AO489" s="71">
        <v>0</v>
      </c>
      <c r="AP489" s="71">
        <v>170644904.06582651</v>
      </c>
      <c r="AQ489" s="72"/>
      <c r="AR489" s="71">
        <v>777</v>
      </c>
      <c r="AS489" s="71">
        <v>614</v>
      </c>
      <c r="AT489" s="71">
        <v>0</v>
      </c>
      <c r="AU489" s="71">
        <v>0</v>
      </c>
      <c r="AV489" s="71">
        <v>0</v>
      </c>
      <c r="AW489" s="71">
        <v>0</v>
      </c>
      <c r="AX489" s="71"/>
      <c r="AY489" s="72"/>
      <c r="AZ489" s="71">
        <v>3755.2000000000025</v>
      </c>
      <c r="BA489" s="71">
        <v>27511.000000000015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2175</v>
      </c>
      <c r="B490" s="70">
        <v>204</v>
      </c>
      <c r="C490" s="70">
        <v>20</v>
      </c>
      <c r="D490" s="70">
        <v>12</v>
      </c>
      <c r="E490" s="70">
        <v>2023</v>
      </c>
      <c r="F490" s="70" t="s">
        <v>1539</v>
      </c>
      <c r="G490" s="70" t="s">
        <v>2155</v>
      </c>
      <c r="H490" s="70" t="s">
        <v>2156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817</v>
      </c>
      <c r="AS490" s="71">
        <v>621</v>
      </c>
      <c r="AT490" s="71">
        <v>0</v>
      </c>
      <c r="AU490" s="71">
        <v>0</v>
      </c>
      <c r="AV490" s="71">
        <v>0</v>
      </c>
      <c r="AW490" s="71">
        <v>0</v>
      </c>
      <c r="AX490" s="71"/>
      <c r="AY490" s="72"/>
      <c r="AZ490" s="71">
        <v>3992.800000000002</v>
      </c>
      <c r="BA490" s="71">
        <v>27823.300000000017</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2176</v>
      </c>
      <c r="B491" s="70">
        <v>204</v>
      </c>
      <c r="C491" s="70">
        <v>21</v>
      </c>
      <c r="D491" s="70">
        <v>12</v>
      </c>
      <c r="E491" s="70">
        <v>2024</v>
      </c>
      <c r="F491" s="70" t="s">
        <v>1554</v>
      </c>
      <c r="G491" s="70" t="s">
        <v>2155</v>
      </c>
      <c r="H491" s="70" t="s">
        <v>2156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2177</v>
      </c>
      <c r="B492" s="70">
        <v>341</v>
      </c>
      <c r="C492" s="70">
        <v>1</v>
      </c>
      <c r="D492" s="70">
        <v>21</v>
      </c>
      <c r="E492" s="70">
        <v>1990</v>
      </c>
      <c r="F492" s="70" t="s">
        <v>787</v>
      </c>
      <c r="G492" s="70" t="s">
        <v>2178</v>
      </c>
      <c r="H492" s="70" t="s">
        <v>2179</v>
      </c>
      <c r="I492" s="148"/>
      <c r="J492" s="71">
        <v>180.63693056683391</v>
      </c>
      <c r="K492" s="71">
        <v>3.3387358372015772</v>
      </c>
      <c r="L492" s="71">
        <v>16.783423014252921</v>
      </c>
      <c r="M492" s="71">
        <v>8.0444264465029178</v>
      </c>
      <c r="N492" s="71">
        <v>24.380610353849349</v>
      </c>
      <c r="O492" s="71">
        <v>11.903381485360701</v>
      </c>
      <c r="P492" s="71">
        <v>20.868074554230819</v>
      </c>
      <c r="Q492" s="71">
        <v>1.1775858588938199</v>
      </c>
      <c r="R492" s="71">
        <v>0</v>
      </c>
      <c r="S492" s="71">
        <v>1.353604989773231</v>
      </c>
      <c r="T492" s="72"/>
      <c r="U492" s="71">
        <v>3832987</v>
      </c>
      <c r="V492" s="71">
        <v>1029</v>
      </c>
      <c r="W492" s="71">
        <v>221</v>
      </c>
      <c r="X492" s="71">
        <v>3344</v>
      </c>
      <c r="Y492" s="71">
        <v>5354</v>
      </c>
      <c r="Z492" s="71">
        <v>4896</v>
      </c>
      <c r="AA492" s="71">
        <v>5067</v>
      </c>
      <c r="AB492" s="71">
        <v>19120</v>
      </c>
      <c r="AC492" s="71">
        <v>0</v>
      </c>
      <c r="AD492" s="71">
        <v>1.353604989773231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2180</v>
      </c>
      <c r="B493" s="70">
        <v>342</v>
      </c>
      <c r="C493" s="70">
        <v>2</v>
      </c>
      <c r="D493" s="70">
        <v>21</v>
      </c>
      <c r="E493" s="70">
        <v>2005</v>
      </c>
      <c r="F493" s="70" t="s">
        <v>789</v>
      </c>
      <c r="G493" s="70" t="s">
        <v>2178</v>
      </c>
      <c r="H493" s="70" t="s">
        <v>2179</v>
      </c>
      <c r="I493" s="148"/>
      <c r="J493" s="71">
        <v>139.57925516305221</v>
      </c>
      <c r="K493" s="71">
        <v>3.7297843338086429</v>
      </c>
      <c r="L493" s="71">
        <v>10.940550031980139</v>
      </c>
      <c r="M493" s="71">
        <v>30.028935571387539</v>
      </c>
      <c r="N493" s="71">
        <v>56.857991813081618</v>
      </c>
      <c r="O493" s="71">
        <v>26.640555306337589</v>
      </c>
      <c r="P493" s="71">
        <v>24.001810923847341</v>
      </c>
      <c r="Q493" s="71">
        <v>1.46390294733697</v>
      </c>
      <c r="R493" s="71">
        <v>0</v>
      </c>
      <c r="S493" s="71">
        <v>2.999052303632924</v>
      </c>
      <c r="T493" s="72"/>
      <c r="U493" s="71">
        <v>3485691</v>
      </c>
      <c r="V493" s="71">
        <v>1257</v>
      </c>
      <c r="W493" s="71">
        <v>112</v>
      </c>
      <c r="X493" s="71">
        <v>4992</v>
      </c>
      <c r="Y493" s="71">
        <v>8675</v>
      </c>
      <c r="Z493" s="71">
        <v>12680</v>
      </c>
      <c r="AA493" s="71">
        <v>4773</v>
      </c>
      <c r="AB493" s="71">
        <v>24848</v>
      </c>
      <c r="AC493" s="71">
        <v>0</v>
      </c>
      <c r="AD493" s="71">
        <v>2.999052303632924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2181</v>
      </c>
      <c r="B494" s="70">
        <v>343</v>
      </c>
      <c r="C494" s="70">
        <v>3</v>
      </c>
      <c r="D494" s="70">
        <v>21</v>
      </c>
      <c r="E494" s="70">
        <v>2006</v>
      </c>
      <c r="F494" s="70" t="s">
        <v>790</v>
      </c>
      <c r="G494" s="70" t="s">
        <v>2178</v>
      </c>
      <c r="H494" s="70" t="s">
        <v>2179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2182</v>
      </c>
      <c r="B495" s="70">
        <v>344</v>
      </c>
      <c r="C495" s="70">
        <v>4</v>
      </c>
      <c r="D495" s="70">
        <v>21</v>
      </c>
      <c r="E495" s="70">
        <v>2007</v>
      </c>
      <c r="F495" s="70" t="s">
        <v>791</v>
      </c>
      <c r="G495" s="70" t="s">
        <v>2178</v>
      </c>
      <c r="H495" s="70" t="s">
        <v>2179</v>
      </c>
      <c r="I495" s="148"/>
      <c r="J495" s="71">
        <v>94.785309506380656</v>
      </c>
      <c r="K495" s="71">
        <v>3.742744736635748</v>
      </c>
      <c r="L495" s="71">
        <v>14.15791871666309</v>
      </c>
      <c r="M495" s="71">
        <v>26.696891621788051</v>
      </c>
      <c r="N495" s="71">
        <v>50.039438739785183</v>
      </c>
      <c r="O495" s="71">
        <v>26.164567819349859</v>
      </c>
      <c r="P495" s="71">
        <v>23.561397507529239</v>
      </c>
      <c r="Q495" s="71">
        <v>1.5433963592945199</v>
      </c>
      <c r="R495" s="71">
        <v>0</v>
      </c>
      <c r="S495" s="71">
        <v>2.186045622946585</v>
      </c>
      <c r="T495" s="72"/>
      <c r="U495" s="71">
        <v>3678338</v>
      </c>
      <c r="V495" s="71">
        <v>1177</v>
      </c>
      <c r="W495" s="71">
        <v>168</v>
      </c>
      <c r="X495" s="71">
        <v>5778</v>
      </c>
      <c r="Y495" s="71">
        <v>8868</v>
      </c>
      <c r="Z495" s="71">
        <v>12946</v>
      </c>
      <c r="AA495" s="71">
        <v>4614</v>
      </c>
      <c r="AB495" s="71">
        <v>24812</v>
      </c>
      <c r="AC495" s="71">
        <v>0</v>
      </c>
      <c r="AD495" s="71">
        <v>2.186045622946585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2183</v>
      </c>
      <c r="B496" s="70">
        <v>345</v>
      </c>
      <c r="C496" s="70">
        <v>5</v>
      </c>
      <c r="D496" s="70">
        <v>21</v>
      </c>
      <c r="E496" s="70">
        <v>2008</v>
      </c>
      <c r="F496" s="70" t="s">
        <v>792</v>
      </c>
      <c r="G496" s="70" t="s">
        <v>2178</v>
      </c>
      <c r="H496" s="70" t="s">
        <v>2179</v>
      </c>
      <c r="I496" s="148"/>
      <c r="J496" s="71">
        <v>86.445054667016024</v>
      </c>
      <c r="K496" s="71">
        <v>2.698135595311618</v>
      </c>
      <c r="L496" s="71">
        <v>12.591500251652951</v>
      </c>
      <c r="M496" s="71">
        <v>28.138566556844459</v>
      </c>
      <c r="N496" s="71">
        <v>48.872614322678523</v>
      </c>
      <c r="O496" s="71">
        <v>25.73231431360345</v>
      </c>
      <c r="P496" s="71">
        <v>23.213202854331421</v>
      </c>
      <c r="Q496" s="71">
        <v>1.5350671642217599</v>
      </c>
      <c r="R496" s="71">
        <v>0</v>
      </c>
      <c r="S496" s="71">
        <v>2.1704746902884189</v>
      </c>
      <c r="T496" s="72"/>
      <c r="U496" s="71">
        <v>3678614</v>
      </c>
      <c r="V496" s="71">
        <v>1177</v>
      </c>
      <c r="W496" s="71">
        <v>168</v>
      </c>
      <c r="X496" s="71">
        <v>5778</v>
      </c>
      <c r="Y496" s="71">
        <v>9107</v>
      </c>
      <c r="Z496" s="71">
        <v>13179</v>
      </c>
      <c r="AA496" s="71">
        <v>4551</v>
      </c>
      <c r="AB496" s="71">
        <v>25084</v>
      </c>
      <c r="AC496" s="71">
        <v>0</v>
      </c>
      <c r="AD496" s="71">
        <v>2.1704746902884189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2184</v>
      </c>
      <c r="B497" s="70">
        <v>346</v>
      </c>
      <c r="C497" s="70">
        <v>6</v>
      </c>
      <c r="D497" s="70">
        <v>21</v>
      </c>
      <c r="E497" s="70">
        <v>2009</v>
      </c>
      <c r="F497" s="70" t="s">
        <v>176</v>
      </c>
      <c r="G497" s="70" t="s">
        <v>2178</v>
      </c>
      <c r="H497" s="70" t="s">
        <v>2179</v>
      </c>
      <c r="I497" s="148"/>
      <c r="J497" s="71">
        <v>80.275518833052274</v>
      </c>
      <c r="K497" s="71">
        <v>2.644397670167955</v>
      </c>
      <c r="L497" s="71">
        <v>25.73983316006963</v>
      </c>
      <c r="M497" s="71">
        <v>29.03095339887475</v>
      </c>
      <c r="N497" s="71">
        <v>50.664428841707142</v>
      </c>
      <c r="O497" s="71">
        <v>26.580318100838412</v>
      </c>
      <c r="P497" s="71">
        <v>22.358055952705381</v>
      </c>
      <c r="Q497" s="71">
        <v>1.4618062607916</v>
      </c>
      <c r="R497" s="71">
        <v>0</v>
      </c>
      <c r="S497" s="71">
        <v>1.671934726864877</v>
      </c>
      <c r="T497" s="72"/>
      <c r="U497" s="71">
        <v>3226603</v>
      </c>
      <c r="V497" s="71">
        <v>1199</v>
      </c>
      <c r="W497" s="71">
        <v>431</v>
      </c>
      <c r="X497" s="71">
        <v>6097</v>
      </c>
      <c r="Y497" s="71">
        <v>9245</v>
      </c>
      <c r="Z497" s="71">
        <v>13437</v>
      </c>
      <c r="AA497" s="71">
        <v>4500</v>
      </c>
      <c r="AB497" s="71">
        <v>25075</v>
      </c>
      <c r="AC497" s="71">
        <v>0</v>
      </c>
      <c r="AD497" s="71">
        <v>1.671934726864877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23.809000000000001</v>
      </c>
      <c r="BK497" s="71">
        <v>0</v>
      </c>
      <c r="BL497" s="71">
        <v>3.28</v>
      </c>
      <c r="BM497" s="71">
        <v>0</v>
      </c>
      <c r="BN497" s="72"/>
      <c r="BO497" s="71">
        <v>0</v>
      </c>
      <c r="BP497" s="71">
        <v>0</v>
      </c>
      <c r="BQ497" s="71">
        <v>3</v>
      </c>
      <c r="BR497" s="71">
        <v>0</v>
      </c>
      <c r="BS497" s="71">
        <v>1</v>
      </c>
      <c r="BT497" s="71">
        <v>0</v>
      </c>
      <c r="BU497"/>
      <c r="BV497" s="70">
        <v>27.088999999999999</v>
      </c>
      <c r="BW497" s="70">
        <v>0</v>
      </c>
      <c r="BX497" s="70">
        <v>0</v>
      </c>
      <c r="BY497" s="70">
        <v>0</v>
      </c>
      <c r="BZ497" s="70">
        <v>0</v>
      </c>
      <c r="CA497" s="70">
        <v>0</v>
      </c>
      <c r="CB497" s="70">
        <v>0</v>
      </c>
      <c r="CC497" s="70">
        <v>0</v>
      </c>
      <c r="CD497" s="70">
        <v>0</v>
      </c>
    </row>
    <row r="498" spans="1:82">
      <c r="A498" s="70" t="s">
        <v>2185</v>
      </c>
      <c r="B498" s="70">
        <v>347</v>
      </c>
      <c r="C498" s="70">
        <v>7</v>
      </c>
      <c r="D498" s="70">
        <v>21</v>
      </c>
      <c r="E498" s="70">
        <v>2010</v>
      </c>
      <c r="F498" s="70" t="s">
        <v>177</v>
      </c>
      <c r="G498" s="70" t="s">
        <v>2178</v>
      </c>
      <c r="H498" s="70" t="s">
        <v>2179</v>
      </c>
      <c r="I498" s="148"/>
      <c r="J498" s="71">
        <v>81.223919127332707</v>
      </c>
      <c r="K498" s="71">
        <v>3.072160878484937</v>
      </c>
      <c r="L498" s="71">
        <v>23.760857522963299</v>
      </c>
      <c r="M498" s="71">
        <v>27.586723578852101</v>
      </c>
      <c r="N498" s="71">
        <v>52.493535593047632</v>
      </c>
      <c r="O498" s="71">
        <v>26.782260032710749</v>
      </c>
      <c r="P498" s="71">
        <v>22.66574343396767</v>
      </c>
      <c r="Q498" s="71">
        <v>1.5280314751052899</v>
      </c>
      <c r="R498" s="71">
        <v>0</v>
      </c>
      <c r="S498" s="71">
        <v>2.369149235701796</v>
      </c>
      <c r="T498" s="72"/>
      <c r="U498" s="71">
        <v>3218703</v>
      </c>
      <c r="V498" s="71">
        <v>1199</v>
      </c>
      <c r="W498" s="71">
        <v>431</v>
      </c>
      <c r="X498" s="71">
        <v>6097</v>
      </c>
      <c r="Y498" s="71">
        <v>9388</v>
      </c>
      <c r="Z498" s="71">
        <v>13602</v>
      </c>
      <c r="AA498" s="71">
        <v>4448</v>
      </c>
      <c r="AB498" s="71">
        <v>25116</v>
      </c>
      <c r="AC498" s="71">
        <v>0</v>
      </c>
      <c r="AD498" s="71">
        <v>2.369149235701796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22.61</v>
      </c>
      <c r="BK498" s="71">
        <v>0</v>
      </c>
      <c r="BL498" s="71">
        <v>3.1880000000000002</v>
      </c>
      <c r="BM498" s="71">
        <v>0</v>
      </c>
      <c r="BN498" s="72"/>
      <c r="BO498" s="71">
        <v>0</v>
      </c>
      <c r="BP498" s="71">
        <v>0</v>
      </c>
      <c r="BQ498" s="71">
        <v>3</v>
      </c>
      <c r="BR498" s="71">
        <v>0</v>
      </c>
      <c r="BS498" s="71">
        <v>1</v>
      </c>
      <c r="BT498" s="71">
        <v>0</v>
      </c>
      <c r="BU498"/>
      <c r="BV498" s="70">
        <v>25.797999999999998</v>
      </c>
      <c r="BW498" s="70">
        <v>0</v>
      </c>
      <c r="BX498" s="70">
        <v>0</v>
      </c>
      <c r="BY498" s="70">
        <v>0</v>
      </c>
      <c r="BZ498" s="70">
        <v>0</v>
      </c>
      <c r="CA498" s="70">
        <v>0</v>
      </c>
      <c r="CB498" s="70">
        <v>0</v>
      </c>
      <c r="CC498" s="70">
        <v>0</v>
      </c>
      <c r="CD498" s="70">
        <v>0</v>
      </c>
    </row>
    <row r="499" spans="1:82">
      <c r="A499" s="70" t="s">
        <v>2186</v>
      </c>
      <c r="B499" s="70">
        <v>348</v>
      </c>
      <c r="C499" s="70">
        <v>8</v>
      </c>
      <c r="D499" s="70">
        <v>21</v>
      </c>
      <c r="E499" s="70">
        <v>2011</v>
      </c>
      <c r="F499" s="70" t="s">
        <v>178</v>
      </c>
      <c r="G499" s="70" t="s">
        <v>2178</v>
      </c>
      <c r="H499" s="70" t="s">
        <v>2179</v>
      </c>
      <c r="I499" s="148"/>
      <c r="J499" s="71">
        <v>85.311060694877028</v>
      </c>
      <c r="K499" s="71">
        <v>3.572360652618142</v>
      </c>
      <c r="L499" s="71">
        <v>21.513837276423612</v>
      </c>
      <c r="M499" s="71">
        <v>32.496431619696203</v>
      </c>
      <c r="N499" s="71">
        <v>60.633311985143877</v>
      </c>
      <c r="O499" s="71">
        <v>27.995380140063904</v>
      </c>
      <c r="P499" s="71">
        <v>21.995894646268724</v>
      </c>
      <c r="Q499" s="71">
        <v>1.7595489691427899</v>
      </c>
      <c r="R499" s="71">
        <v>0</v>
      </c>
      <c r="S499" s="71">
        <v>2.4164734673356891</v>
      </c>
      <c r="T499" s="72"/>
      <c r="U499" s="71">
        <v>3201928</v>
      </c>
      <c r="V499" s="71">
        <v>1199</v>
      </c>
      <c r="W499" s="71">
        <v>431</v>
      </c>
      <c r="X499" s="71">
        <v>6097</v>
      </c>
      <c r="Y499" s="71">
        <v>9522</v>
      </c>
      <c r="Z499" s="71">
        <v>14527</v>
      </c>
      <c r="AA499" s="71">
        <v>4445</v>
      </c>
      <c r="AB499" s="71">
        <v>25073</v>
      </c>
      <c r="AC499" s="71">
        <v>0</v>
      </c>
      <c r="AD499" s="71">
        <v>2.4164734673356891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25.562999999999999</v>
      </c>
      <c r="BK499" s="71">
        <v>0</v>
      </c>
      <c r="BL499" s="71">
        <v>2.2509999999999999</v>
      </c>
      <c r="BM499" s="71">
        <v>0</v>
      </c>
      <c r="BN499" s="72"/>
      <c r="BO499" s="71">
        <v>0</v>
      </c>
      <c r="BP499" s="71">
        <v>0</v>
      </c>
      <c r="BQ499" s="71">
        <v>4</v>
      </c>
      <c r="BR499" s="71">
        <v>0</v>
      </c>
      <c r="BS499" s="71">
        <v>1</v>
      </c>
      <c r="BT499" s="71">
        <v>0</v>
      </c>
      <c r="BU499"/>
      <c r="BV499" s="70">
        <v>27.814</v>
      </c>
      <c r="BW499" s="70">
        <v>0</v>
      </c>
      <c r="BX499" s="70">
        <v>0</v>
      </c>
      <c r="BY499" s="70">
        <v>0</v>
      </c>
      <c r="BZ499" s="70">
        <v>0</v>
      </c>
      <c r="CA499" s="70">
        <v>0</v>
      </c>
      <c r="CB499" s="70">
        <v>0</v>
      </c>
      <c r="CC499" s="70">
        <v>0</v>
      </c>
      <c r="CD499" s="70">
        <v>0</v>
      </c>
    </row>
    <row r="500" spans="1:82">
      <c r="A500" s="70" t="s">
        <v>2187</v>
      </c>
      <c r="B500" s="70">
        <v>349</v>
      </c>
      <c r="C500" s="70">
        <v>9</v>
      </c>
      <c r="D500" s="70">
        <v>21</v>
      </c>
      <c r="E500" s="70">
        <v>2012</v>
      </c>
      <c r="F500" s="70" t="s">
        <v>179</v>
      </c>
      <c r="G500" s="70" t="s">
        <v>2178</v>
      </c>
      <c r="H500" s="70" t="s">
        <v>2179</v>
      </c>
      <c r="I500" s="148"/>
      <c r="J500" s="71">
        <v>100.80945047337021</v>
      </c>
      <c r="K500" s="71">
        <v>3.9288028599364782</v>
      </c>
      <c r="L500" s="71">
        <v>20.96426576968982</v>
      </c>
      <c r="M500" s="71">
        <v>35.237876072557277</v>
      </c>
      <c r="N500" s="71">
        <v>61.524054500677863</v>
      </c>
      <c r="O500" s="71">
        <v>28.251158884109163</v>
      </c>
      <c r="P500" s="71">
        <v>22.135970219342536</v>
      </c>
      <c r="Q500" s="71">
        <v>1.91628925659168</v>
      </c>
      <c r="R500" s="71">
        <v>0</v>
      </c>
      <c r="S500" s="71">
        <v>1.5305864272674641</v>
      </c>
      <c r="T500" s="72"/>
      <c r="U500" s="71">
        <v>3349738</v>
      </c>
      <c r="V500" s="71">
        <v>1199</v>
      </c>
      <c r="W500" s="71">
        <v>431</v>
      </c>
      <c r="X500" s="71">
        <v>6097</v>
      </c>
      <c r="Y500" s="71">
        <v>9645</v>
      </c>
      <c r="Z500" s="71">
        <v>14776</v>
      </c>
      <c r="AA500" s="71">
        <v>4448</v>
      </c>
      <c r="AB500" s="71">
        <v>25133</v>
      </c>
      <c r="AC500" s="71">
        <v>0</v>
      </c>
      <c r="AD500" s="71">
        <v>1.5305864272674641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28.690999999999999</v>
      </c>
      <c r="BK500" s="71">
        <v>0</v>
      </c>
      <c r="BL500" s="71">
        <v>2.9430000000000001</v>
      </c>
      <c r="BM500" s="71">
        <v>0</v>
      </c>
      <c r="BN500" s="72"/>
      <c r="BO500" s="71">
        <v>0</v>
      </c>
      <c r="BP500" s="71">
        <v>0</v>
      </c>
      <c r="BQ500" s="71">
        <v>4</v>
      </c>
      <c r="BR500" s="71">
        <v>0</v>
      </c>
      <c r="BS500" s="71">
        <v>1</v>
      </c>
      <c r="BT500" s="71">
        <v>0</v>
      </c>
      <c r="BU500"/>
      <c r="BV500" s="70">
        <v>31.634</v>
      </c>
      <c r="BW500" s="70">
        <v>0</v>
      </c>
      <c r="BX500" s="70">
        <v>0</v>
      </c>
      <c r="BY500" s="70">
        <v>0</v>
      </c>
      <c r="BZ500" s="70">
        <v>0</v>
      </c>
      <c r="CA500" s="70">
        <v>0</v>
      </c>
      <c r="CB500" s="70">
        <v>0</v>
      </c>
      <c r="CC500" s="70">
        <v>0</v>
      </c>
      <c r="CD500" s="70">
        <v>0</v>
      </c>
    </row>
    <row r="501" spans="1:82">
      <c r="A501" s="70" t="s">
        <v>2188</v>
      </c>
      <c r="B501" s="70">
        <v>350</v>
      </c>
      <c r="C501" s="70">
        <v>10</v>
      </c>
      <c r="D501" s="70">
        <v>21</v>
      </c>
      <c r="E501" s="70">
        <v>2013</v>
      </c>
      <c r="F501" s="70" t="s">
        <v>180</v>
      </c>
      <c r="G501" s="1064" t="s">
        <v>2178</v>
      </c>
      <c r="H501" s="70" t="s">
        <v>2179</v>
      </c>
      <c r="I501" s="148"/>
      <c r="J501" s="71">
        <v>103.6182387013133</v>
      </c>
      <c r="K501" s="71">
        <v>3.6307992175253001</v>
      </c>
      <c r="L501" s="71">
        <v>18.094287306909081</v>
      </c>
      <c r="M501" s="71">
        <v>32.844362884480589</v>
      </c>
      <c r="N501" s="71">
        <v>60.945814047383116</v>
      </c>
      <c r="O501" s="71">
        <v>27.466493905600849</v>
      </c>
      <c r="P501" s="71">
        <v>22.319285994056592</v>
      </c>
      <c r="Q501" s="71">
        <v>1.9498848079662201</v>
      </c>
      <c r="R501" s="71">
        <v>0</v>
      </c>
      <c r="S501" s="71">
        <v>2.054726066766535</v>
      </c>
      <c r="T501" s="72"/>
      <c r="U501" s="71">
        <v>3448921</v>
      </c>
      <c r="V501" s="71">
        <v>1199</v>
      </c>
      <c r="W501" s="71">
        <v>431</v>
      </c>
      <c r="X501" s="71">
        <v>6097</v>
      </c>
      <c r="Y501" s="71">
        <v>9729</v>
      </c>
      <c r="Z501" s="71">
        <v>15007</v>
      </c>
      <c r="AA501" s="71">
        <v>4468</v>
      </c>
      <c r="AB501" s="71">
        <v>25207</v>
      </c>
      <c r="AC501" s="71">
        <v>0</v>
      </c>
      <c r="AD501" s="71">
        <v>2.054726066766535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29.488</v>
      </c>
      <c r="BK501" s="71">
        <v>0</v>
      </c>
      <c r="BL501" s="71">
        <v>2.931</v>
      </c>
      <c r="BM501" s="71">
        <v>0</v>
      </c>
      <c r="BN501" s="72"/>
      <c r="BO501" s="71">
        <v>0</v>
      </c>
      <c r="BP501" s="71">
        <v>0</v>
      </c>
      <c r="BQ501" s="71">
        <v>4</v>
      </c>
      <c r="BR501" s="71">
        <v>0</v>
      </c>
      <c r="BS501" s="71">
        <v>1</v>
      </c>
      <c r="BT501" s="71">
        <v>0</v>
      </c>
      <c r="BU501"/>
      <c r="BV501" s="70">
        <v>32.418999999999997</v>
      </c>
      <c r="BW501" s="70">
        <v>0</v>
      </c>
      <c r="BX501" s="70">
        <v>0</v>
      </c>
      <c r="BY501" s="70">
        <v>0</v>
      </c>
      <c r="BZ501" s="70">
        <v>0</v>
      </c>
      <c r="CA501" s="70">
        <v>0</v>
      </c>
      <c r="CB501" s="70">
        <v>0</v>
      </c>
      <c r="CC501" s="70">
        <v>0</v>
      </c>
      <c r="CD501" s="70">
        <v>0</v>
      </c>
    </row>
    <row r="502" spans="1:82">
      <c r="A502" s="70" t="s">
        <v>2189</v>
      </c>
      <c r="B502" s="70">
        <v>351</v>
      </c>
      <c r="C502" s="70">
        <v>11</v>
      </c>
      <c r="D502" s="70">
        <v>21</v>
      </c>
      <c r="E502" s="70">
        <v>2014</v>
      </c>
      <c r="F502" s="70" t="s">
        <v>181</v>
      </c>
      <c r="G502" s="1064" t="s">
        <v>2178</v>
      </c>
      <c r="H502" s="70" t="s">
        <v>2179</v>
      </c>
      <c r="I502" s="148"/>
      <c r="J502" s="71">
        <v>92.023755986573605</v>
      </c>
      <c r="K502" s="71">
        <v>3.376244137258317</v>
      </c>
      <c r="L502" s="71">
        <v>19.16872204551791</v>
      </c>
      <c r="M502" s="71">
        <v>32.274875700644792</v>
      </c>
      <c r="N502" s="71">
        <v>59.285274373230813</v>
      </c>
      <c r="O502" s="71">
        <v>26.401751109800166</v>
      </c>
      <c r="P502" s="71">
        <v>22.18423178092003</v>
      </c>
      <c r="Q502" s="71">
        <v>1.87280220181435</v>
      </c>
      <c r="R502" s="71">
        <v>0</v>
      </c>
      <c r="S502" s="71">
        <v>1.760751733956476</v>
      </c>
      <c r="T502" s="72"/>
      <c r="U502" s="71">
        <v>3609953</v>
      </c>
      <c r="V502" s="71">
        <v>1013</v>
      </c>
      <c r="W502" s="71">
        <v>377</v>
      </c>
      <c r="X502" s="71">
        <v>5858</v>
      </c>
      <c r="Y502" s="71">
        <v>9861</v>
      </c>
      <c r="Z502" s="71">
        <v>15193</v>
      </c>
      <c r="AA502" s="71">
        <v>4418</v>
      </c>
      <c r="AB502" s="71">
        <v>25234</v>
      </c>
      <c r="AC502" s="71">
        <v>0</v>
      </c>
      <c r="AD502" s="71">
        <v>1.760751733956476</v>
      </c>
      <c r="AE502" s="72"/>
      <c r="AF502" s="71"/>
      <c r="AG502" s="71"/>
      <c r="AH502" s="71"/>
      <c r="AI502" s="71"/>
      <c r="AJ502" s="71"/>
      <c r="AK502" s="71"/>
      <c r="AL502" s="71"/>
      <c r="AM502" s="71"/>
      <c r="AN502" s="71"/>
      <c r="AO502" s="71"/>
      <c r="AP502" s="71"/>
      <c r="AQ502" s="72"/>
      <c r="AR502" s="71">
        <v>446</v>
      </c>
      <c r="AS502" s="71">
        <v>53</v>
      </c>
      <c r="AT502" s="71">
        <v>0</v>
      </c>
      <c r="AU502" s="71">
        <v>0</v>
      </c>
      <c r="AV502" s="71">
        <v>0</v>
      </c>
      <c r="AW502" s="71">
        <v>0</v>
      </c>
      <c r="AX502" s="71"/>
      <c r="AY502" s="72"/>
      <c r="AZ502" s="71">
        <v>1897.3</v>
      </c>
      <c r="BA502" s="71">
        <v>1569.4</v>
      </c>
      <c r="BB502" s="71">
        <v>0</v>
      </c>
      <c r="BC502" s="71">
        <v>0</v>
      </c>
      <c r="BD502" s="71">
        <v>0</v>
      </c>
      <c r="BE502" s="71">
        <v>0</v>
      </c>
      <c r="BF502" s="71"/>
      <c r="BG502" s="72"/>
      <c r="BH502" s="71">
        <v>0</v>
      </c>
      <c r="BI502" s="71">
        <v>0</v>
      </c>
      <c r="BJ502" s="71">
        <v>29.55</v>
      </c>
      <c r="BK502" s="71">
        <v>0</v>
      </c>
      <c r="BL502" s="71">
        <v>2.69</v>
      </c>
      <c r="BM502" s="71">
        <v>0</v>
      </c>
      <c r="BN502" s="72"/>
      <c r="BO502" s="71">
        <v>0</v>
      </c>
      <c r="BP502" s="71">
        <v>0</v>
      </c>
      <c r="BQ502" s="71">
        <v>4</v>
      </c>
      <c r="BR502" s="71">
        <v>0</v>
      </c>
      <c r="BS502" s="71">
        <v>1</v>
      </c>
      <c r="BT502" s="71">
        <v>0</v>
      </c>
      <c r="BU502"/>
      <c r="BV502" s="70">
        <v>32.24</v>
      </c>
      <c r="BW502" s="70">
        <v>0</v>
      </c>
      <c r="BX502" s="70">
        <v>0</v>
      </c>
      <c r="BY502" s="70">
        <v>0</v>
      </c>
      <c r="BZ502" s="70">
        <v>0</v>
      </c>
      <c r="CA502" s="70">
        <v>0</v>
      </c>
      <c r="CB502" s="70">
        <v>0</v>
      </c>
      <c r="CC502" s="70">
        <v>0</v>
      </c>
      <c r="CD502" s="70">
        <v>0</v>
      </c>
    </row>
    <row r="503" spans="1:82">
      <c r="A503" s="70" t="s">
        <v>2190</v>
      </c>
      <c r="B503" s="70">
        <v>352</v>
      </c>
      <c r="C503" s="70">
        <v>12</v>
      </c>
      <c r="D503" s="70">
        <v>21</v>
      </c>
      <c r="E503" s="70">
        <v>2015</v>
      </c>
      <c r="F503" s="70" t="s">
        <v>182</v>
      </c>
      <c r="G503" s="70" t="s">
        <v>2178</v>
      </c>
      <c r="H503" s="70" t="s">
        <v>2179</v>
      </c>
      <c r="I503" s="148"/>
      <c r="J503" s="71">
        <v>97.265197539204181</v>
      </c>
      <c r="K503" s="71">
        <v>3.252958072847703</v>
      </c>
      <c r="L503" s="71">
        <v>16.942923909482172</v>
      </c>
      <c r="M503" s="71">
        <v>27.938541567842261</v>
      </c>
      <c r="N503" s="71">
        <v>55.525622975333853</v>
      </c>
      <c r="O503" s="71">
        <v>26.521862560473085</v>
      </c>
      <c r="P503" s="71">
        <v>22.106277992550904</v>
      </c>
      <c r="Q503" s="71">
        <v>1.83480573695794</v>
      </c>
      <c r="R503" s="71">
        <v>0</v>
      </c>
      <c r="S503" s="71">
        <v>2.1330494428932969</v>
      </c>
      <c r="T503" s="72"/>
      <c r="U503" s="71">
        <v>3809813</v>
      </c>
      <c r="V503" s="71">
        <v>1013</v>
      </c>
      <c r="W503" s="71">
        <v>377</v>
      </c>
      <c r="X503" s="71">
        <v>5858</v>
      </c>
      <c r="Y503" s="71">
        <v>9970</v>
      </c>
      <c r="Z503" s="71">
        <v>15409</v>
      </c>
      <c r="AA503" s="71">
        <v>4399</v>
      </c>
      <c r="AB503" s="71">
        <v>25254</v>
      </c>
      <c r="AC503" s="71">
        <v>0</v>
      </c>
      <c r="AD503" s="71">
        <v>2.1330494428932969</v>
      </c>
      <c r="AE503" s="72"/>
      <c r="AF503" s="71">
        <v>53273667.441501871</v>
      </c>
      <c r="AG503" s="71">
        <v>2536790.3830677271</v>
      </c>
      <c r="AH503" s="71">
        <v>2549449.2122015501</v>
      </c>
      <c r="AI503" s="71">
        <v>35770807.616789587</v>
      </c>
      <c r="AJ503" s="71">
        <v>53033684.611227259</v>
      </c>
      <c r="AK503" s="71">
        <v>0</v>
      </c>
      <c r="AL503" s="71">
        <v>0</v>
      </c>
      <c r="AM503" s="71">
        <v>3460954.7634543488</v>
      </c>
      <c r="AN503" s="71">
        <v>0</v>
      </c>
      <c r="AO503" s="71">
        <v>0</v>
      </c>
      <c r="AP503" s="71">
        <v>150625354.02824232</v>
      </c>
      <c r="AQ503" s="72"/>
      <c r="AR503" s="71">
        <v>482</v>
      </c>
      <c r="AS503" s="71">
        <v>74</v>
      </c>
      <c r="AT503" s="71">
        <v>0</v>
      </c>
      <c r="AU503" s="71">
        <v>0</v>
      </c>
      <c r="AV503" s="71">
        <v>0</v>
      </c>
      <c r="AW503" s="71">
        <v>0</v>
      </c>
      <c r="AX503" s="71"/>
      <c r="AY503" s="72"/>
      <c r="AZ503" s="71">
        <v>2105.5</v>
      </c>
      <c r="BA503" s="71">
        <v>4261.3</v>
      </c>
      <c r="BB503" s="71">
        <v>0</v>
      </c>
      <c r="BC503" s="71">
        <v>0</v>
      </c>
      <c r="BD503" s="71">
        <v>0</v>
      </c>
      <c r="BE503" s="71">
        <v>0</v>
      </c>
      <c r="BF503" s="71"/>
      <c r="BG503" s="72"/>
      <c r="BH503" s="71">
        <v>0</v>
      </c>
      <c r="BI503" s="71">
        <v>0</v>
      </c>
      <c r="BJ503" s="71">
        <v>19.673999999999999</v>
      </c>
      <c r="BK503" s="71">
        <v>0</v>
      </c>
      <c r="BL503" s="71">
        <v>0</v>
      </c>
      <c r="BM503" s="71">
        <v>0</v>
      </c>
      <c r="BN503" s="72"/>
      <c r="BO503" s="71">
        <v>0</v>
      </c>
      <c r="BP503" s="71">
        <v>0</v>
      </c>
      <c r="BQ503" s="71">
        <v>3</v>
      </c>
      <c r="BR503" s="71">
        <v>0</v>
      </c>
      <c r="BS503" s="71">
        <v>0</v>
      </c>
      <c r="BT503" s="71">
        <v>0</v>
      </c>
      <c r="BU503"/>
      <c r="BV503" s="70">
        <v>19.673999999999999</v>
      </c>
      <c r="BW503" s="70">
        <v>0</v>
      </c>
      <c r="BX503" s="70">
        <v>0</v>
      </c>
      <c r="BY503" s="70">
        <v>0</v>
      </c>
      <c r="BZ503" s="70">
        <v>0</v>
      </c>
      <c r="CA503" s="70">
        <v>0</v>
      </c>
      <c r="CB503" s="70">
        <v>0</v>
      </c>
      <c r="CC503" s="70">
        <v>0</v>
      </c>
      <c r="CD503" s="70">
        <v>0</v>
      </c>
    </row>
    <row r="504" spans="1:82">
      <c r="A504" s="70" t="s">
        <v>2191</v>
      </c>
      <c r="B504" s="70">
        <v>353</v>
      </c>
      <c r="C504" s="70">
        <v>13</v>
      </c>
      <c r="D504" s="70">
        <v>21</v>
      </c>
      <c r="E504" s="70">
        <v>2016</v>
      </c>
      <c r="F504" s="70" t="s">
        <v>155</v>
      </c>
      <c r="G504" s="70" t="s">
        <v>2178</v>
      </c>
      <c r="H504" s="70" t="s">
        <v>2179</v>
      </c>
      <c r="I504" s="148"/>
      <c r="J504" s="71">
        <v>83.977764415043467</v>
      </c>
      <c r="K504" s="71">
        <v>2.9941942771692651</v>
      </c>
      <c r="L504" s="71">
        <v>21.05266378529581</v>
      </c>
      <c r="M504" s="71">
        <v>26.288977410673102</v>
      </c>
      <c r="N504" s="71">
        <v>61.056183112227878</v>
      </c>
      <c r="O504" s="71">
        <v>26.587461330383526</v>
      </c>
      <c r="P504" s="71">
        <v>21.844813815536991</v>
      </c>
      <c r="Q504" s="71">
        <v>1.792570234838297</v>
      </c>
      <c r="R504" s="71">
        <v>0</v>
      </c>
      <c r="S504" s="71">
        <v>2.3237629877230064</v>
      </c>
      <c r="T504" s="72"/>
      <c r="U504" s="71">
        <v>3765175</v>
      </c>
      <c r="V504" s="71">
        <v>1013</v>
      </c>
      <c r="W504" s="71">
        <v>377</v>
      </c>
      <c r="X504" s="71">
        <v>5858</v>
      </c>
      <c r="Y504" s="71">
        <v>10107</v>
      </c>
      <c r="Z504" s="71">
        <v>15637</v>
      </c>
      <c r="AA504" s="71">
        <v>4496</v>
      </c>
      <c r="AB504" s="71">
        <v>25379</v>
      </c>
      <c r="AC504" s="71">
        <v>0</v>
      </c>
      <c r="AD504" s="71">
        <v>2.3237629877230059</v>
      </c>
      <c r="AE504" s="72"/>
      <c r="AF504" s="71">
        <v>46043220.63651339</v>
      </c>
      <c r="AG504" s="71">
        <v>2377688.1983170952</v>
      </c>
      <c r="AH504" s="71">
        <v>2335685.9679394658</v>
      </c>
      <c r="AI504" s="71">
        <v>36522268.936114751</v>
      </c>
      <c r="AJ504" s="71">
        <v>54403714.728774123</v>
      </c>
      <c r="AK504" s="71">
        <v>0</v>
      </c>
      <c r="AL504" s="71">
        <v>0</v>
      </c>
      <c r="AM504" s="71">
        <v>3480787.6202574121</v>
      </c>
      <c r="AN504" s="71">
        <v>0</v>
      </c>
      <c r="AO504" s="71">
        <v>0</v>
      </c>
      <c r="AP504" s="71">
        <v>145163366.08791623</v>
      </c>
      <c r="AQ504" s="72"/>
      <c r="AR504" s="71">
        <v>523</v>
      </c>
      <c r="AS504" s="71">
        <v>91</v>
      </c>
      <c r="AT504" s="71">
        <v>1</v>
      </c>
      <c r="AU504" s="71">
        <v>0</v>
      </c>
      <c r="AV504" s="71">
        <v>0</v>
      </c>
      <c r="AW504" s="71">
        <v>0</v>
      </c>
      <c r="AX504" s="71"/>
      <c r="AY504" s="72"/>
      <c r="AZ504" s="71">
        <v>2327.9</v>
      </c>
      <c r="BA504" s="71">
        <v>5854.9</v>
      </c>
      <c r="BB504" s="71">
        <v>19.5</v>
      </c>
      <c r="BC504" s="71">
        <v>0</v>
      </c>
      <c r="BD504" s="71">
        <v>0</v>
      </c>
      <c r="BE504" s="71">
        <v>0</v>
      </c>
      <c r="BF504" s="71"/>
      <c r="BG504" s="72"/>
      <c r="BH504" s="71">
        <v>0</v>
      </c>
      <c r="BI504" s="71">
        <v>0</v>
      </c>
      <c r="BJ504" s="71">
        <v>31.02</v>
      </c>
      <c r="BK504" s="71">
        <v>0</v>
      </c>
      <c r="BL504" s="71">
        <v>0</v>
      </c>
      <c r="BM504" s="71">
        <v>0</v>
      </c>
      <c r="BN504" s="72"/>
      <c r="BO504" s="71">
        <v>0</v>
      </c>
      <c r="BP504" s="71">
        <v>0</v>
      </c>
      <c r="BQ504" s="71">
        <v>4</v>
      </c>
      <c r="BR504" s="71">
        <v>0</v>
      </c>
      <c r="BS504" s="71">
        <v>0</v>
      </c>
      <c r="BT504" s="71">
        <v>0</v>
      </c>
      <c r="BU504"/>
      <c r="BV504" s="70">
        <v>31.02</v>
      </c>
      <c r="BW504" s="70">
        <v>0</v>
      </c>
      <c r="BX504" s="70">
        <v>0</v>
      </c>
      <c r="BY504" s="70">
        <v>0</v>
      </c>
      <c r="BZ504" s="70">
        <v>0</v>
      </c>
      <c r="CA504" s="70">
        <v>0</v>
      </c>
      <c r="CB504" s="70">
        <v>0</v>
      </c>
      <c r="CC504" s="70">
        <v>0</v>
      </c>
      <c r="CD504" s="70">
        <v>0</v>
      </c>
    </row>
    <row r="505" spans="1:82">
      <c r="A505" s="70" t="s">
        <v>2192</v>
      </c>
      <c r="B505" s="70">
        <v>354</v>
      </c>
      <c r="C505" s="70">
        <v>14</v>
      </c>
      <c r="D505" s="70">
        <v>21</v>
      </c>
      <c r="E505" s="70">
        <v>2017</v>
      </c>
      <c r="F505" s="70" t="s">
        <v>156</v>
      </c>
      <c r="G505" s="70" t="s">
        <v>2178</v>
      </c>
      <c r="H505" s="70" t="s">
        <v>2179</v>
      </c>
      <c r="I505" s="148"/>
      <c r="J505" s="71">
        <v>84.829106233426444</v>
      </c>
      <c r="K505" s="71">
        <v>3.2765976157233174</v>
      </c>
      <c r="L505" s="71">
        <v>20.547657129004417</v>
      </c>
      <c r="M505" s="71">
        <v>23.4420333819692</v>
      </c>
      <c r="N505" s="71">
        <v>55.742828509771513</v>
      </c>
      <c r="O505" s="71">
        <v>26.553356043648687</v>
      </c>
      <c r="P505" s="71">
        <v>21.971971622124421</v>
      </c>
      <c r="Q505" s="71">
        <v>1.7280594011946599</v>
      </c>
      <c r="R505" s="71">
        <v>0</v>
      </c>
      <c r="S505" s="71">
        <v>2.7659654682837735</v>
      </c>
      <c r="T505" s="72"/>
      <c r="U505" s="71">
        <v>3881500</v>
      </c>
      <c r="V505" s="71">
        <v>1013</v>
      </c>
      <c r="W505" s="71">
        <v>377</v>
      </c>
      <c r="X505" s="71">
        <v>5858</v>
      </c>
      <c r="Y505" s="71">
        <v>10195</v>
      </c>
      <c r="Z505" s="71">
        <v>15876</v>
      </c>
      <c r="AA505" s="71">
        <v>4551</v>
      </c>
      <c r="AB505" s="71">
        <v>25300</v>
      </c>
      <c r="AC505" s="71">
        <v>0</v>
      </c>
      <c r="AD505" s="71">
        <v>2.765965468283774</v>
      </c>
      <c r="AE505" s="72"/>
      <c r="AF505" s="71">
        <v>49417594.349082626</v>
      </c>
      <c r="AG505" s="71">
        <v>2548225.2815016098</v>
      </c>
      <c r="AH505" s="71">
        <v>3158079.6680409121</v>
      </c>
      <c r="AI505" s="71">
        <v>33983580.521682046</v>
      </c>
      <c r="AJ505" s="71">
        <v>55406148.824989423</v>
      </c>
      <c r="AK505" s="71">
        <v>0</v>
      </c>
      <c r="AL505" s="71">
        <v>0</v>
      </c>
      <c r="AM505" s="71">
        <v>3475382.119038356</v>
      </c>
      <c r="AN505" s="71">
        <v>0</v>
      </c>
      <c r="AO505" s="71">
        <v>0</v>
      </c>
      <c r="AP505" s="71">
        <v>147989010.76433498</v>
      </c>
      <c r="AQ505" s="72"/>
      <c r="AR505" s="71">
        <v>559</v>
      </c>
      <c r="AS505" s="71">
        <v>106</v>
      </c>
      <c r="AT505" s="71">
        <v>4</v>
      </c>
      <c r="AU505" s="71">
        <v>0</v>
      </c>
      <c r="AV505" s="71">
        <v>0</v>
      </c>
      <c r="AW505" s="71">
        <v>0</v>
      </c>
      <c r="AX505" s="71"/>
      <c r="AY505" s="72"/>
      <c r="AZ505" s="71">
        <v>2544.6999999999998</v>
      </c>
      <c r="BA505" s="71">
        <v>6482.7000000000007</v>
      </c>
      <c r="BB505" s="71">
        <v>78</v>
      </c>
      <c r="BC505" s="71">
        <v>0</v>
      </c>
      <c r="BD505" s="71">
        <v>0</v>
      </c>
      <c r="BE505" s="71">
        <v>0</v>
      </c>
      <c r="BF505" s="71"/>
      <c r="BG505" s="72"/>
      <c r="BH505" s="71">
        <v>8.0960000000000001</v>
      </c>
      <c r="BI505" s="71">
        <v>0</v>
      </c>
      <c r="BJ505" s="71">
        <v>23.399000000000001</v>
      </c>
      <c r="BK505" s="71">
        <v>0</v>
      </c>
      <c r="BL505" s="71">
        <v>0</v>
      </c>
      <c r="BM505" s="71">
        <v>0</v>
      </c>
      <c r="BN505" s="72"/>
      <c r="BO505" s="71">
        <v>1</v>
      </c>
      <c r="BP505" s="71">
        <v>0</v>
      </c>
      <c r="BQ505" s="71">
        <v>3</v>
      </c>
      <c r="BR505" s="71">
        <v>0</v>
      </c>
      <c r="BS505" s="71">
        <v>0</v>
      </c>
      <c r="BT505" s="71">
        <v>0</v>
      </c>
      <c r="BU505"/>
      <c r="BV505" s="70">
        <v>23.399000000000001</v>
      </c>
      <c r="BW505" s="70">
        <v>0</v>
      </c>
      <c r="BX505" s="70">
        <v>0</v>
      </c>
      <c r="BY505" s="70">
        <v>0.48899999999999999</v>
      </c>
      <c r="BZ505" s="70">
        <v>7.6070000000000002</v>
      </c>
      <c r="CA505" s="70">
        <v>0</v>
      </c>
      <c r="CB505" s="70">
        <v>0</v>
      </c>
      <c r="CC505" s="70">
        <v>0</v>
      </c>
      <c r="CD505" s="70">
        <v>0</v>
      </c>
    </row>
    <row r="506" spans="1:82">
      <c r="A506" s="70" t="s">
        <v>2193</v>
      </c>
      <c r="B506" s="70">
        <v>355</v>
      </c>
      <c r="C506" s="70">
        <v>15</v>
      </c>
      <c r="D506" s="70">
        <v>21</v>
      </c>
      <c r="E506" s="70">
        <v>2018</v>
      </c>
      <c r="F506" s="70" t="s">
        <v>183</v>
      </c>
      <c r="G506" s="70" t="s">
        <v>2178</v>
      </c>
      <c r="H506" s="70" t="s">
        <v>2179</v>
      </c>
      <c r="I506" s="148"/>
      <c r="J506" s="71">
        <v>107.43685830561715</v>
      </c>
      <c r="K506" s="71">
        <v>3.0576208897618393</v>
      </c>
      <c r="L506" s="71">
        <v>18.96221522309261</v>
      </c>
      <c r="M506" s="71">
        <v>25.413250002062682</v>
      </c>
      <c r="N506" s="71">
        <v>54.476539416502604</v>
      </c>
      <c r="O506" s="71">
        <v>26.441781577052573</v>
      </c>
      <c r="P506" s="71">
        <v>21.815395908588012</v>
      </c>
      <c r="Q506" s="71">
        <v>1.5980843328483401</v>
      </c>
      <c r="R506" s="71">
        <v>0</v>
      </c>
      <c r="S506" s="71">
        <v>2.2326221792139571</v>
      </c>
      <c r="T506" s="72"/>
      <c r="U506" s="71">
        <v>4567255</v>
      </c>
      <c r="V506" s="71">
        <v>1013</v>
      </c>
      <c r="W506" s="71">
        <v>377</v>
      </c>
      <c r="X506" s="71">
        <v>5858</v>
      </c>
      <c r="Y506" s="71">
        <v>10293</v>
      </c>
      <c r="Z506" s="71">
        <v>16112</v>
      </c>
      <c r="AA506" s="71">
        <v>4564</v>
      </c>
      <c r="AB506" s="71">
        <v>25214</v>
      </c>
      <c r="AC506" s="71">
        <v>0</v>
      </c>
      <c r="AD506" s="71">
        <v>2.2326221792139571</v>
      </c>
      <c r="AE506" s="72"/>
      <c r="AF506" s="71">
        <v>62192124.493026473</v>
      </c>
      <c r="AG506" s="71">
        <v>2336144.0056152898</v>
      </c>
      <c r="AH506" s="71">
        <v>3005514.0271540992</v>
      </c>
      <c r="AI506" s="71">
        <v>35958140.299835823</v>
      </c>
      <c r="AJ506" s="71">
        <v>50817856.932404339</v>
      </c>
      <c r="AK506" s="71">
        <v>0</v>
      </c>
      <c r="AL506" s="71">
        <v>0</v>
      </c>
      <c r="AM506" s="71">
        <v>3470735.1054835138</v>
      </c>
      <c r="AN506" s="71">
        <v>0</v>
      </c>
      <c r="AO506" s="71">
        <v>0</v>
      </c>
      <c r="AP506" s="71">
        <v>157780514.86351952</v>
      </c>
      <c r="AQ506" s="72"/>
      <c r="AR506" s="71">
        <v>605</v>
      </c>
      <c r="AS506" s="71">
        <v>125</v>
      </c>
      <c r="AT506" s="71">
        <v>5</v>
      </c>
      <c r="AU506" s="71">
        <v>0</v>
      </c>
      <c r="AV506" s="71">
        <v>0</v>
      </c>
      <c r="AW506" s="71">
        <v>0</v>
      </c>
      <c r="AX506" s="71"/>
      <c r="AY506" s="72"/>
      <c r="AZ506" s="71">
        <v>2839</v>
      </c>
      <c r="BA506" s="71">
        <v>7207</v>
      </c>
      <c r="BB506" s="71">
        <v>97</v>
      </c>
      <c r="BC506" s="71">
        <v>0</v>
      </c>
      <c r="BD506" s="71">
        <v>0</v>
      </c>
      <c r="BE506" s="71">
        <v>0</v>
      </c>
      <c r="BF506" s="71"/>
      <c r="BG506" s="72"/>
      <c r="BH506" s="71">
        <v>8.3330000000000002</v>
      </c>
      <c r="BI506" s="71">
        <v>0</v>
      </c>
      <c r="BJ506" s="71">
        <v>30.481999999999999</v>
      </c>
      <c r="BK506" s="71">
        <v>0</v>
      </c>
      <c r="BL506" s="71">
        <v>0</v>
      </c>
      <c r="BM506" s="71">
        <v>0</v>
      </c>
      <c r="BN506" s="72"/>
      <c r="BO506" s="71">
        <v>1</v>
      </c>
      <c r="BP506" s="71">
        <v>0</v>
      </c>
      <c r="BQ506" s="71">
        <v>4</v>
      </c>
      <c r="BR506" s="71">
        <v>0</v>
      </c>
      <c r="BS506" s="71">
        <v>0</v>
      </c>
      <c r="BT506" s="71">
        <v>0</v>
      </c>
      <c r="BU506"/>
      <c r="BV506" s="70">
        <v>30.481999999999999</v>
      </c>
      <c r="BW506" s="70">
        <v>0</v>
      </c>
      <c r="BX506" s="70">
        <v>0</v>
      </c>
      <c r="BY506" s="70">
        <v>0.45700000000000002</v>
      </c>
      <c r="BZ506" s="70">
        <v>7.8760000000000003</v>
      </c>
      <c r="CA506" s="70">
        <v>0</v>
      </c>
      <c r="CB506" s="70">
        <v>0</v>
      </c>
      <c r="CC506" s="70">
        <v>0</v>
      </c>
      <c r="CD506" s="70">
        <v>0</v>
      </c>
    </row>
    <row r="507" spans="1:82">
      <c r="A507" s="70" t="s">
        <v>2194</v>
      </c>
      <c r="B507" s="70">
        <v>356</v>
      </c>
      <c r="C507" s="70">
        <v>16</v>
      </c>
      <c r="D507" s="70">
        <v>21</v>
      </c>
      <c r="E507" s="70">
        <v>2019</v>
      </c>
      <c r="F507" s="70" t="s">
        <v>158</v>
      </c>
      <c r="G507" s="70" t="s">
        <v>2178</v>
      </c>
      <c r="H507" s="70" t="s">
        <v>2179</v>
      </c>
      <c r="I507" s="148"/>
      <c r="J507" s="71">
        <v>111.14021007995608</v>
      </c>
      <c r="K507" s="71">
        <v>2.7132842866617803</v>
      </c>
      <c r="L507" s="71">
        <v>19.160275657927002</v>
      </c>
      <c r="M507" s="71">
        <v>23.533578628522932</v>
      </c>
      <c r="N507" s="71">
        <v>54.144973660581265</v>
      </c>
      <c r="O507" s="71">
        <v>25.986036039603135</v>
      </c>
      <c r="P507" s="71">
        <v>21.479060121409308</v>
      </c>
      <c r="Q507" s="71">
        <v>1.56083658292574</v>
      </c>
      <c r="R507" s="71">
        <v>0</v>
      </c>
      <c r="S507" s="71">
        <v>2.4719915514688315</v>
      </c>
      <c r="T507" s="72"/>
      <c r="U507" s="71">
        <v>4746250</v>
      </c>
      <c r="V507" s="71">
        <v>1013</v>
      </c>
      <c r="W507" s="71">
        <v>377</v>
      </c>
      <c r="X507" s="71">
        <v>5858</v>
      </c>
      <c r="Y507" s="71">
        <v>10414</v>
      </c>
      <c r="Z507" s="71">
        <v>16269</v>
      </c>
      <c r="AA507" s="71">
        <v>4460</v>
      </c>
      <c r="AB507" s="71">
        <v>25293</v>
      </c>
      <c r="AC507" s="71">
        <v>0</v>
      </c>
      <c r="AD507" s="71">
        <v>2.471991551468832</v>
      </c>
      <c r="AE507" s="72"/>
      <c r="AF507" s="71">
        <v>62673848.596625492</v>
      </c>
      <c r="AG507" s="71">
        <v>2046311.275491013</v>
      </c>
      <c r="AH507" s="71">
        <v>3190942.453839886</v>
      </c>
      <c r="AI507" s="71">
        <v>34353263.889611833</v>
      </c>
      <c r="AJ507" s="71">
        <v>52345305.091469243</v>
      </c>
      <c r="AK507" s="71">
        <v>0</v>
      </c>
      <c r="AL507" s="71">
        <v>0</v>
      </c>
      <c r="AM507" s="71">
        <v>3444716.1943979426</v>
      </c>
      <c r="AN507" s="71">
        <v>0</v>
      </c>
      <c r="AO507" s="71">
        <v>0</v>
      </c>
      <c r="AP507" s="71">
        <v>158054387.50143543</v>
      </c>
      <c r="AQ507" s="72"/>
      <c r="AR507" s="71">
        <v>649</v>
      </c>
      <c r="AS507" s="71">
        <v>150</v>
      </c>
      <c r="AT507" s="71">
        <v>5</v>
      </c>
      <c r="AU507" s="71">
        <v>0</v>
      </c>
      <c r="AV507" s="71">
        <v>0</v>
      </c>
      <c r="AW507" s="71">
        <v>0</v>
      </c>
      <c r="AX507" s="71"/>
      <c r="AY507" s="72"/>
      <c r="AZ507" s="71">
        <v>3115.5000000000009</v>
      </c>
      <c r="BA507" s="71">
        <v>8308</v>
      </c>
      <c r="BB507" s="71">
        <v>97</v>
      </c>
      <c r="BC507" s="71">
        <v>0</v>
      </c>
      <c r="BD507" s="71">
        <v>0</v>
      </c>
      <c r="BE507" s="71">
        <v>0</v>
      </c>
      <c r="BF507" s="71"/>
      <c r="BG507" s="72"/>
      <c r="BH507" s="71">
        <v>7.3090000000000002</v>
      </c>
      <c r="BI507" s="71">
        <v>0</v>
      </c>
      <c r="BJ507" s="71">
        <v>29.803000000000001</v>
      </c>
      <c r="BK507" s="71">
        <v>0</v>
      </c>
      <c r="BL507" s="71">
        <v>0</v>
      </c>
      <c r="BM507" s="71">
        <v>0</v>
      </c>
      <c r="BN507" s="72"/>
      <c r="BO507" s="71">
        <v>1</v>
      </c>
      <c r="BP507" s="71">
        <v>0</v>
      </c>
      <c r="BQ507" s="71">
        <v>4</v>
      </c>
      <c r="BR507" s="71">
        <v>0</v>
      </c>
      <c r="BS507" s="71">
        <v>0</v>
      </c>
      <c r="BT507" s="71">
        <v>0</v>
      </c>
      <c r="BU507"/>
      <c r="BV507" s="70">
        <v>29.803000000000001</v>
      </c>
      <c r="BW507" s="70">
        <v>0</v>
      </c>
      <c r="BX507" s="70">
        <v>0</v>
      </c>
      <c r="BY507" s="70">
        <v>0</v>
      </c>
      <c r="BZ507" s="70">
        <v>7.3090000000000002</v>
      </c>
      <c r="CA507" s="70">
        <v>0</v>
      </c>
      <c r="CB507" s="70">
        <v>0</v>
      </c>
      <c r="CC507" s="70">
        <v>0</v>
      </c>
      <c r="CD507" s="70">
        <v>0</v>
      </c>
    </row>
    <row r="508" spans="1:82">
      <c r="A508" s="70" t="s">
        <v>2195</v>
      </c>
      <c r="B508" s="70">
        <v>357</v>
      </c>
      <c r="C508" s="70">
        <v>17</v>
      </c>
      <c r="D508" s="70">
        <v>21</v>
      </c>
      <c r="E508" s="70">
        <v>2020</v>
      </c>
      <c r="F508" s="70" t="s">
        <v>159</v>
      </c>
      <c r="G508" s="70" t="s">
        <v>2178</v>
      </c>
      <c r="H508" s="70" t="s">
        <v>2179</v>
      </c>
      <c r="I508" s="148"/>
      <c r="J508" s="71">
        <v>78.648496452770772</v>
      </c>
      <c r="K508" s="71">
        <v>3.1074907185574103</v>
      </c>
      <c r="L508" s="71">
        <v>26.766540334324464</v>
      </c>
      <c r="M508" s="71">
        <v>22.881399285517301</v>
      </c>
      <c r="N508" s="71">
        <v>47.987934466270183</v>
      </c>
      <c r="O508" s="71">
        <v>22.954966120313742</v>
      </c>
      <c r="P508" s="71">
        <v>20.611335040409855</v>
      </c>
      <c r="Q508" s="71">
        <v>1.4909987733118799</v>
      </c>
      <c r="R508" s="71">
        <v>0</v>
      </c>
      <c r="S508" s="71">
        <v>2.7894199212188839</v>
      </c>
      <c r="T508" s="72"/>
      <c r="U508" s="71">
        <v>3960358</v>
      </c>
      <c r="V508" s="71">
        <v>1036</v>
      </c>
      <c r="W508" s="71">
        <v>569</v>
      </c>
      <c r="X508" s="71">
        <v>6182</v>
      </c>
      <c r="Y508" s="71">
        <v>10548</v>
      </c>
      <c r="Z508" s="71">
        <v>16403</v>
      </c>
      <c r="AA508" s="71">
        <v>4549</v>
      </c>
      <c r="AB508" s="71">
        <v>25288</v>
      </c>
      <c r="AC508" s="71">
        <v>0</v>
      </c>
      <c r="AD508" s="71">
        <v>2.7894199212188839</v>
      </c>
      <c r="AE508" s="72"/>
      <c r="AF508" s="71">
        <v>46342867.895030513</v>
      </c>
      <c r="AG508" s="71">
        <v>2394044.8992357324</v>
      </c>
      <c r="AH508" s="71">
        <v>4667288.5491637206</v>
      </c>
      <c r="AI508" s="71">
        <v>34936003.47975754</v>
      </c>
      <c r="AJ508" s="71">
        <v>50703012.106365912</v>
      </c>
      <c r="AK508" s="71"/>
      <c r="AL508" s="71"/>
      <c r="AM508" s="71">
        <v>3300364.9555399027</v>
      </c>
      <c r="AN508" s="71"/>
      <c r="AO508" s="71"/>
      <c r="AP508" s="71">
        <v>142343581.88509333</v>
      </c>
      <c r="AQ508" s="72"/>
      <c r="AR508" s="71">
        <v>685</v>
      </c>
      <c r="AS508" s="71">
        <v>181</v>
      </c>
      <c r="AT508" s="71">
        <v>5</v>
      </c>
      <c r="AU508" s="71">
        <v>0</v>
      </c>
      <c r="AV508" s="71">
        <v>0</v>
      </c>
      <c r="AW508" s="71">
        <v>0</v>
      </c>
      <c r="AX508" s="71"/>
      <c r="AY508" s="72"/>
      <c r="AZ508" s="71">
        <v>3354.700000000003</v>
      </c>
      <c r="BA508" s="71">
        <v>9770.5000000000018</v>
      </c>
      <c r="BB508" s="71">
        <v>97</v>
      </c>
      <c r="BC508" s="71">
        <v>0</v>
      </c>
      <c r="BD508" s="71">
        <v>0</v>
      </c>
      <c r="BE508" s="71">
        <v>0</v>
      </c>
      <c r="BF508" s="71"/>
      <c r="BG508" s="72"/>
      <c r="BH508" s="71">
        <v>0</v>
      </c>
      <c r="BI508" s="71">
        <v>0</v>
      </c>
      <c r="BJ508" s="71">
        <v>29.434999999999999</v>
      </c>
      <c r="BK508" s="71">
        <v>0</v>
      </c>
      <c r="BL508" s="71">
        <v>0</v>
      </c>
      <c r="BM508" s="71">
        <v>0</v>
      </c>
      <c r="BN508" s="72"/>
      <c r="BO508" s="71">
        <v>0</v>
      </c>
      <c r="BP508" s="71">
        <v>0</v>
      </c>
      <c r="BQ508" s="71">
        <v>4</v>
      </c>
      <c r="BR508" s="71">
        <v>0</v>
      </c>
      <c r="BS508" s="71">
        <v>0</v>
      </c>
      <c r="BT508" s="71">
        <v>0</v>
      </c>
      <c r="BU508"/>
      <c r="BV508" s="70">
        <v>29.434999999999999</v>
      </c>
      <c r="BW508" s="70">
        <v>0</v>
      </c>
      <c r="BX508" s="70">
        <v>0</v>
      </c>
      <c r="BY508" s="70">
        <v>0</v>
      </c>
      <c r="BZ508" s="70">
        <v>0</v>
      </c>
      <c r="CA508" s="70">
        <v>0</v>
      </c>
      <c r="CB508" s="70">
        <v>0</v>
      </c>
      <c r="CC508" s="70">
        <v>0</v>
      </c>
      <c r="CD508" s="70">
        <v>0</v>
      </c>
    </row>
    <row r="509" spans="1:82">
      <c r="A509" s="70" t="s">
        <v>2196</v>
      </c>
      <c r="B509" s="70">
        <v>357</v>
      </c>
      <c r="C509" s="70">
        <v>18</v>
      </c>
      <c r="D509" s="70">
        <v>21</v>
      </c>
      <c r="E509" s="70">
        <v>2021</v>
      </c>
      <c r="F509" s="70" t="s">
        <v>160</v>
      </c>
      <c r="G509" s="70" t="s">
        <v>2178</v>
      </c>
      <c r="H509" s="70" t="s">
        <v>2179</v>
      </c>
      <c r="I509" s="148"/>
      <c r="J509" s="71">
        <v>87.785794703673815</v>
      </c>
      <c r="K509" s="71">
        <v>3.6832543249007399</v>
      </c>
      <c r="L509" s="71">
        <v>21.350379217832348</v>
      </c>
      <c r="M509" s="71">
        <v>26.044584476244449</v>
      </c>
      <c r="N509" s="71">
        <v>49.071982381474712</v>
      </c>
      <c r="O509" s="71">
        <v>22.424379373918942</v>
      </c>
      <c r="P509" s="71">
        <v>21.202480981128321</v>
      </c>
      <c r="Q509" s="71">
        <v>1.47859510773267</v>
      </c>
      <c r="R509" s="71">
        <v>0</v>
      </c>
      <c r="S509" s="71">
        <v>2.517795531793785</v>
      </c>
      <c r="T509" s="72"/>
      <c r="U509" s="71">
        <v>4080188</v>
      </c>
      <c r="V509" s="71">
        <v>1036</v>
      </c>
      <c r="W509" s="71">
        <v>569</v>
      </c>
      <c r="X509" s="71">
        <v>6182</v>
      </c>
      <c r="Y509" s="71">
        <v>10662</v>
      </c>
      <c r="Z509" s="71">
        <v>16499</v>
      </c>
      <c r="AA509" s="71">
        <v>4563</v>
      </c>
      <c r="AB509" s="71">
        <v>25324</v>
      </c>
      <c r="AC509" s="71">
        <v>0</v>
      </c>
      <c r="AD509" s="71">
        <v>2.517795531793785</v>
      </c>
      <c r="AE509" s="72"/>
      <c r="AF509" s="71">
        <v>51766372.022638574</v>
      </c>
      <c r="AG509" s="71">
        <v>2650733.0353130349</v>
      </c>
      <c r="AH509" s="71">
        <v>3581890.3712367774</v>
      </c>
      <c r="AI509" s="71">
        <v>39221424.765645206</v>
      </c>
      <c r="AJ509" s="71">
        <v>53086650.465678439</v>
      </c>
      <c r="AK509" s="71">
        <v>0</v>
      </c>
      <c r="AL509" s="71">
        <v>0</v>
      </c>
      <c r="AM509" s="71">
        <v>3324126.6948448014</v>
      </c>
      <c r="AN509" s="71">
        <v>0</v>
      </c>
      <c r="AO509" s="71">
        <v>0</v>
      </c>
      <c r="AP509" s="71">
        <v>153631197.35535684</v>
      </c>
      <c r="AQ509" s="72"/>
      <c r="AR509" s="71">
        <v>742</v>
      </c>
      <c r="AS509" s="71">
        <v>193</v>
      </c>
      <c r="AT509" s="71">
        <v>5</v>
      </c>
      <c r="AU509" s="71">
        <v>0</v>
      </c>
      <c r="AV509" s="71">
        <v>0</v>
      </c>
      <c r="AW509" s="71">
        <v>0</v>
      </c>
      <c r="AX509" s="71"/>
      <c r="AY509" s="72"/>
      <c r="AZ509" s="71">
        <v>3733.7000000000039</v>
      </c>
      <c r="BA509" s="71">
        <v>10361.6</v>
      </c>
      <c r="BB509" s="71">
        <v>97</v>
      </c>
      <c r="BC509" s="71">
        <v>0</v>
      </c>
      <c r="BD509" s="71">
        <v>0</v>
      </c>
      <c r="BE509" s="71">
        <v>0</v>
      </c>
      <c r="BF509" s="71"/>
      <c r="BG509" s="72"/>
      <c r="BH509" s="71">
        <v>0</v>
      </c>
      <c r="BI509" s="71">
        <v>0</v>
      </c>
      <c r="BJ509" s="71">
        <v>30.065000000000001</v>
      </c>
      <c r="BK509" s="71">
        <v>0</v>
      </c>
      <c r="BL509" s="71">
        <v>0</v>
      </c>
      <c r="BM509" s="71">
        <v>0</v>
      </c>
      <c r="BN509" s="72"/>
      <c r="BO509" s="71">
        <v>0</v>
      </c>
      <c r="BP509" s="71">
        <v>0</v>
      </c>
      <c r="BQ509" s="71">
        <v>4</v>
      </c>
      <c r="BR509" s="71">
        <v>0</v>
      </c>
      <c r="BS509" s="71">
        <v>0</v>
      </c>
      <c r="BT509" s="71">
        <v>0</v>
      </c>
      <c r="BU509"/>
      <c r="BV509" s="70">
        <v>30.065000000000001</v>
      </c>
      <c r="BW509" s="70">
        <v>0</v>
      </c>
      <c r="BX509" s="70">
        <v>0</v>
      </c>
      <c r="BY509" s="70">
        <v>0</v>
      </c>
      <c r="BZ509" s="70">
        <v>0</v>
      </c>
      <c r="CA509" s="70">
        <v>0</v>
      </c>
      <c r="CB509" s="70">
        <v>0</v>
      </c>
      <c r="CC509" s="70">
        <v>0</v>
      </c>
      <c r="CD509" s="70">
        <v>0</v>
      </c>
    </row>
    <row r="510" spans="1:82">
      <c r="A510" s="70" t="s">
        <v>2197</v>
      </c>
      <c r="B510" s="70">
        <v>357</v>
      </c>
      <c r="C510" s="70">
        <v>19</v>
      </c>
      <c r="D510" s="70">
        <v>21</v>
      </c>
      <c r="E510" s="70">
        <v>2022</v>
      </c>
      <c r="F510" s="70" t="s">
        <v>161</v>
      </c>
      <c r="G510" s="70" t="s">
        <v>2178</v>
      </c>
      <c r="H510" s="70" t="s">
        <v>2179</v>
      </c>
      <c r="I510" s="148"/>
      <c r="J510" s="71">
        <v>75.88716628396287</v>
      </c>
      <c r="K510" s="71">
        <v>3.3691765961403966</v>
      </c>
      <c r="L510" s="71">
        <v>21.565425910298316</v>
      </c>
      <c r="M510" s="71">
        <v>24.843908833067751</v>
      </c>
      <c r="N510" s="71">
        <v>52.693896468880489</v>
      </c>
      <c r="O510" s="71">
        <v>23.74498080847718</v>
      </c>
      <c r="P510" s="71">
        <v>20.83376951380145</v>
      </c>
      <c r="Q510" s="71">
        <v>1.4884650979491185</v>
      </c>
      <c r="R510" s="71">
        <v>0</v>
      </c>
      <c r="S510" s="71">
        <v>2.292516448367274</v>
      </c>
      <c r="T510" s="72"/>
      <c r="U510" s="71">
        <v>4485122</v>
      </c>
      <c r="V510" s="71">
        <v>1036</v>
      </c>
      <c r="W510" s="71">
        <v>569</v>
      </c>
      <c r="X510" s="71">
        <v>6182</v>
      </c>
      <c r="Y510" s="71">
        <v>10815</v>
      </c>
      <c r="Z510" s="71">
        <v>16599</v>
      </c>
      <c r="AA510" s="71">
        <v>4552</v>
      </c>
      <c r="AB510" s="71">
        <v>25284</v>
      </c>
      <c r="AC510" s="71">
        <v>0</v>
      </c>
      <c r="AD510" s="71">
        <v>2.292516448367274</v>
      </c>
      <c r="AE510" s="72"/>
      <c r="AF510" s="71">
        <v>44509217.147701941</v>
      </c>
      <c r="AG510" s="71">
        <v>2778292.5489037079</v>
      </c>
      <c r="AH510" s="71">
        <v>4387472.9832910495</v>
      </c>
      <c r="AI510" s="71">
        <v>36728740.6597967</v>
      </c>
      <c r="AJ510" s="71">
        <v>61960689.048520386</v>
      </c>
      <c r="AK510" s="71">
        <v>0</v>
      </c>
      <c r="AL510" s="71">
        <v>0</v>
      </c>
      <c r="AM510" s="71">
        <v>3264854.51178951</v>
      </c>
      <c r="AN510" s="71">
        <v>0</v>
      </c>
      <c r="AO510" s="71">
        <v>0</v>
      </c>
      <c r="AP510" s="71">
        <v>153629266.90000328</v>
      </c>
      <c r="AQ510" s="72"/>
      <c r="AR510" s="71">
        <v>798</v>
      </c>
      <c r="AS510" s="71">
        <v>198</v>
      </c>
      <c r="AT510" s="71">
        <v>5</v>
      </c>
      <c r="AU510" s="71">
        <v>0</v>
      </c>
      <c r="AV510" s="71">
        <v>0</v>
      </c>
      <c r="AW510" s="71">
        <v>0</v>
      </c>
      <c r="AX510" s="71"/>
      <c r="AY510" s="72"/>
      <c r="AZ510" s="71">
        <v>4122.2000000000062</v>
      </c>
      <c r="BA510" s="71">
        <v>10598.1</v>
      </c>
      <c r="BB510" s="71">
        <v>97</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2198</v>
      </c>
      <c r="B511" s="70">
        <v>357</v>
      </c>
      <c r="C511" s="70">
        <v>20</v>
      </c>
      <c r="D511" s="70">
        <v>21</v>
      </c>
      <c r="E511" s="70">
        <v>2023</v>
      </c>
      <c r="F511" s="70" t="s">
        <v>1539</v>
      </c>
      <c r="G511" s="70" t="s">
        <v>2178</v>
      </c>
      <c r="H511" s="70" t="s">
        <v>2179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850</v>
      </c>
      <c r="AS511" s="71">
        <v>203</v>
      </c>
      <c r="AT511" s="71">
        <v>5</v>
      </c>
      <c r="AU511" s="71">
        <v>0</v>
      </c>
      <c r="AV511" s="71">
        <v>0</v>
      </c>
      <c r="AW511" s="71">
        <v>0</v>
      </c>
      <c r="AX511" s="71"/>
      <c r="AY511" s="72"/>
      <c r="AZ511" s="71">
        <v>4457.5000000000073</v>
      </c>
      <c r="BA511" s="71">
        <v>10840.1</v>
      </c>
      <c r="BB511" s="71">
        <v>97</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2199</v>
      </c>
      <c r="B512" s="70">
        <v>357</v>
      </c>
      <c r="C512" s="70">
        <v>21</v>
      </c>
      <c r="D512" s="70">
        <v>21</v>
      </c>
      <c r="E512" s="70">
        <v>2024</v>
      </c>
      <c r="F512" s="70" t="s">
        <v>1554</v>
      </c>
      <c r="G512" s="70" t="s">
        <v>2178</v>
      </c>
      <c r="H512" s="70" t="s">
        <v>2179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2200</v>
      </c>
      <c r="B513" s="70">
        <v>256</v>
      </c>
      <c r="C513" s="70">
        <v>1</v>
      </c>
      <c r="D513" s="70">
        <v>16</v>
      </c>
      <c r="E513" s="70">
        <v>1990</v>
      </c>
      <c r="F513" s="70" t="s">
        <v>787</v>
      </c>
      <c r="G513" s="70" t="s">
        <v>2201</v>
      </c>
      <c r="H513" s="70" t="s">
        <v>2202</v>
      </c>
      <c r="I513" s="148"/>
      <c r="J513" s="71">
        <v>51.013561972997209</v>
      </c>
      <c r="K513" s="71">
        <v>2.659481704747737</v>
      </c>
      <c r="L513" s="71">
        <v>1.1239781553259369</v>
      </c>
      <c r="M513" s="71">
        <v>9.408727253029797</v>
      </c>
      <c r="N513" s="71">
        <v>21.215885287316919</v>
      </c>
      <c r="O513" s="71">
        <v>16.89716121798547</v>
      </c>
      <c r="P513" s="71">
        <v>13.80497057544537</v>
      </c>
      <c r="Q513" s="71">
        <v>1.45818633865952</v>
      </c>
      <c r="R513" s="71">
        <v>0</v>
      </c>
      <c r="S513" s="71">
        <v>1.694338096847406</v>
      </c>
      <c r="T513" s="72"/>
      <c r="U513" s="71">
        <v>7011469</v>
      </c>
      <c r="V513" s="71">
        <v>594</v>
      </c>
      <c r="W513" s="71">
        <v>13</v>
      </c>
      <c r="X513" s="71">
        <v>3054</v>
      </c>
      <c r="Y513" s="71">
        <v>6589</v>
      </c>
      <c r="Z513" s="71">
        <v>6950</v>
      </c>
      <c r="AA513" s="71">
        <v>3352</v>
      </c>
      <c r="AB513" s="71">
        <v>23676</v>
      </c>
      <c r="AC513" s="71">
        <v>0</v>
      </c>
      <c r="AD513" s="71">
        <v>1.694338096847406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2203</v>
      </c>
      <c r="B514" s="70">
        <v>257</v>
      </c>
      <c r="C514" s="70">
        <v>2</v>
      </c>
      <c r="D514" s="70">
        <v>16</v>
      </c>
      <c r="E514" s="70">
        <v>2005</v>
      </c>
      <c r="F514" s="70" t="s">
        <v>789</v>
      </c>
      <c r="G514" s="70" t="s">
        <v>2201</v>
      </c>
      <c r="H514" s="70" t="s">
        <v>2202</v>
      </c>
      <c r="I514" s="148"/>
      <c r="J514" s="71">
        <v>105.4161214262984</v>
      </c>
      <c r="K514" s="71">
        <v>1.8840253589467779</v>
      </c>
      <c r="L514" s="71">
        <v>3.9185075263649289</v>
      </c>
      <c r="M514" s="71">
        <v>19.794864320914719</v>
      </c>
      <c r="N514" s="71">
        <v>35.096050416916441</v>
      </c>
      <c r="O514" s="71">
        <v>28.161672186604822</v>
      </c>
      <c r="P514" s="71">
        <v>14.668611452935821</v>
      </c>
      <c r="Q514" s="71">
        <v>1.5422000745508599</v>
      </c>
      <c r="R514" s="71">
        <v>0</v>
      </c>
      <c r="S514" s="71">
        <v>1.2116321332183859</v>
      </c>
      <c r="T514" s="72"/>
      <c r="U514" s="71">
        <v>15541080</v>
      </c>
      <c r="V514" s="71">
        <v>578</v>
      </c>
      <c r="W514" s="71">
        <v>52</v>
      </c>
      <c r="X514" s="71">
        <v>3704</v>
      </c>
      <c r="Y514" s="71">
        <v>9008</v>
      </c>
      <c r="Z514" s="71">
        <v>13404</v>
      </c>
      <c r="AA514" s="71">
        <v>2917</v>
      </c>
      <c r="AB514" s="71">
        <v>26177</v>
      </c>
      <c r="AC514" s="71">
        <v>0</v>
      </c>
      <c r="AD514" s="71">
        <v>1.2116321332183859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2204</v>
      </c>
      <c r="B515" s="70">
        <v>258</v>
      </c>
      <c r="C515" s="70">
        <v>3</v>
      </c>
      <c r="D515" s="70">
        <v>16</v>
      </c>
      <c r="E515" s="70">
        <v>2006</v>
      </c>
      <c r="F515" s="70" t="s">
        <v>790</v>
      </c>
      <c r="G515" s="70" t="s">
        <v>2201</v>
      </c>
      <c r="H515" s="70" t="s">
        <v>2202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2205</v>
      </c>
      <c r="B516" s="70">
        <v>259</v>
      </c>
      <c r="C516" s="70">
        <v>4</v>
      </c>
      <c r="D516" s="70">
        <v>16</v>
      </c>
      <c r="E516" s="70">
        <v>2007</v>
      </c>
      <c r="F516" s="70" t="s">
        <v>791</v>
      </c>
      <c r="G516" s="70" t="s">
        <v>2201</v>
      </c>
      <c r="H516" s="70" t="s">
        <v>2202</v>
      </c>
      <c r="I516" s="148"/>
      <c r="J516" s="71">
        <v>69.89897454142509</v>
      </c>
      <c r="K516" s="71">
        <v>1.5995012205179251</v>
      </c>
      <c r="L516" s="71">
        <v>1.6668196801267841</v>
      </c>
      <c r="M516" s="71">
        <v>19.395387921095601</v>
      </c>
      <c r="N516" s="71">
        <v>38.226477587158563</v>
      </c>
      <c r="O516" s="71">
        <v>27.926927091594042</v>
      </c>
      <c r="P516" s="71">
        <v>14.568848523836349</v>
      </c>
      <c r="Q516" s="71">
        <v>1.62301700010933</v>
      </c>
      <c r="R516" s="71">
        <v>0</v>
      </c>
      <c r="S516" s="71">
        <v>2.050011277844622</v>
      </c>
      <c r="T516" s="72"/>
      <c r="U516" s="71">
        <v>11291322</v>
      </c>
      <c r="V516" s="71">
        <v>514</v>
      </c>
      <c r="W516" s="71">
        <v>26</v>
      </c>
      <c r="X516" s="71">
        <v>4564</v>
      </c>
      <c r="Y516" s="71">
        <v>9271</v>
      </c>
      <c r="Z516" s="71">
        <v>13818</v>
      </c>
      <c r="AA516" s="71">
        <v>2853</v>
      </c>
      <c r="AB516" s="71">
        <v>26092</v>
      </c>
      <c r="AC516" s="71">
        <v>0</v>
      </c>
      <c r="AD516" s="71">
        <v>2.050011277844622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2206</v>
      </c>
      <c r="B517" s="70">
        <v>260</v>
      </c>
      <c r="C517" s="70">
        <v>5</v>
      </c>
      <c r="D517" s="70">
        <v>16</v>
      </c>
      <c r="E517" s="70">
        <v>2008</v>
      </c>
      <c r="F517" s="70" t="s">
        <v>792</v>
      </c>
      <c r="G517" s="70" t="s">
        <v>2201</v>
      </c>
      <c r="H517" s="70" t="s">
        <v>2202</v>
      </c>
      <c r="I517" s="148"/>
      <c r="J517" s="71">
        <v>66.796895273808488</v>
      </c>
      <c r="K517" s="71">
        <v>1.1465640008846989</v>
      </c>
      <c r="L517" s="71">
        <v>1.4891539416002419</v>
      </c>
      <c r="M517" s="71">
        <v>21.522526757326538</v>
      </c>
      <c r="N517" s="71">
        <v>34.987199041713659</v>
      </c>
      <c r="O517" s="71">
        <v>27.175229578627569</v>
      </c>
      <c r="P517" s="71">
        <v>14.174794711533069</v>
      </c>
      <c r="Q517" s="71">
        <v>1.5904505075330599</v>
      </c>
      <c r="R517" s="71">
        <v>0</v>
      </c>
      <c r="S517" s="71">
        <v>1.8184608766074879</v>
      </c>
      <c r="T517" s="72"/>
      <c r="U517" s="71">
        <v>11343806</v>
      </c>
      <c r="V517" s="71">
        <v>514</v>
      </c>
      <c r="W517" s="71">
        <v>26</v>
      </c>
      <c r="X517" s="71">
        <v>4564</v>
      </c>
      <c r="Y517" s="71">
        <v>9362</v>
      </c>
      <c r="Z517" s="71">
        <v>13918</v>
      </c>
      <c r="AA517" s="71">
        <v>2779</v>
      </c>
      <c r="AB517" s="71">
        <v>25989</v>
      </c>
      <c r="AC517" s="71">
        <v>0</v>
      </c>
      <c r="AD517" s="71">
        <v>1.8184608766074879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2207</v>
      </c>
      <c r="B518" s="70">
        <v>261</v>
      </c>
      <c r="C518" s="70">
        <v>6</v>
      </c>
      <c r="D518" s="70">
        <v>16</v>
      </c>
      <c r="E518" s="70">
        <v>2009</v>
      </c>
      <c r="F518" s="70" t="s">
        <v>176</v>
      </c>
      <c r="G518" s="70" t="s">
        <v>2201</v>
      </c>
      <c r="H518" s="70" t="s">
        <v>2202</v>
      </c>
      <c r="I518" s="148"/>
      <c r="J518" s="71">
        <v>60.332383845359601</v>
      </c>
      <c r="K518" s="71">
        <v>1.2655759385663481</v>
      </c>
      <c r="L518" s="71">
        <v>2.051903117829398</v>
      </c>
      <c r="M518" s="71">
        <v>20.476337823002389</v>
      </c>
      <c r="N518" s="71">
        <v>30.59116311843556</v>
      </c>
      <c r="O518" s="71">
        <v>27.939302884292751</v>
      </c>
      <c r="P518" s="71">
        <v>13.62847721739352</v>
      </c>
      <c r="Q518" s="71">
        <v>1.5180049142473599</v>
      </c>
      <c r="R518" s="71">
        <v>0</v>
      </c>
      <c r="S518" s="71">
        <v>1.7641362902218629</v>
      </c>
      <c r="T518" s="72"/>
      <c r="U518" s="71">
        <v>9918220</v>
      </c>
      <c r="V518" s="71">
        <v>539</v>
      </c>
      <c r="W518" s="71">
        <v>42</v>
      </c>
      <c r="X518" s="71">
        <v>4739</v>
      </c>
      <c r="Y518" s="71">
        <v>9446</v>
      </c>
      <c r="Z518" s="71">
        <v>14124</v>
      </c>
      <c r="AA518" s="71">
        <v>2743</v>
      </c>
      <c r="AB518" s="71">
        <v>26039</v>
      </c>
      <c r="AC518" s="71">
        <v>0</v>
      </c>
      <c r="AD518" s="71">
        <v>1.7641362902218629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31.52</v>
      </c>
      <c r="BK518" s="71">
        <v>0</v>
      </c>
      <c r="BL518" s="71">
        <v>0</v>
      </c>
      <c r="BM518" s="71">
        <v>0</v>
      </c>
      <c r="BN518" s="72"/>
      <c r="BO518" s="71">
        <v>0</v>
      </c>
      <c r="BP518" s="71">
        <v>0</v>
      </c>
      <c r="BQ518" s="71">
        <v>7</v>
      </c>
      <c r="BR518" s="71">
        <v>0</v>
      </c>
      <c r="BS518" s="71">
        <v>0</v>
      </c>
      <c r="BT518" s="71">
        <v>0</v>
      </c>
      <c r="BU518"/>
      <c r="BV518" s="70">
        <v>31.52</v>
      </c>
      <c r="BW518" s="70">
        <v>0</v>
      </c>
      <c r="BX518" s="70">
        <v>0</v>
      </c>
      <c r="BY518" s="70">
        <v>0</v>
      </c>
      <c r="BZ518" s="70">
        <v>0</v>
      </c>
      <c r="CA518" s="70">
        <v>0</v>
      </c>
      <c r="CB518" s="70">
        <v>0</v>
      </c>
      <c r="CC518" s="70">
        <v>0</v>
      </c>
      <c r="CD518" s="70">
        <v>0</v>
      </c>
    </row>
    <row r="519" spans="1:82">
      <c r="A519" s="70" t="s">
        <v>2208</v>
      </c>
      <c r="B519" s="70">
        <v>262</v>
      </c>
      <c r="C519" s="70">
        <v>7</v>
      </c>
      <c r="D519" s="70">
        <v>16</v>
      </c>
      <c r="E519" s="70">
        <v>2010</v>
      </c>
      <c r="F519" s="70" t="s">
        <v>177</v>
      </c>
      <c r="G519" s="70" t="s">
        <v>2201</v>
      </c>
      <c r="H519" s="70" t="s">
        <v>2202</v>
      </c>
      <c r="I519" s="148"/>
      <c r="J519" s="71">
        <v>58.869032781115429</v>
      </c>
      <c r="K519" s="71">
        <v>1.2318934193202</v>
      </c>
      <c r="L519" s="71">
        <v>1.81550662167473</v>
      </c>
      <c r="M519" s="71">
        <v>20.55616558990959</v>
      </c>
      <c r="N519" s="71">
        <v>36.187245550335753</v>
      </c>
      <c r="O519" s="71">
        <v>28.127083117723348</v>
      </c>
      <c r="P519" s="71">
        <v>13.799198115823851</v>
      </c>
      <c r="Q519" s="71">
        <v>1.58065718086919</v>
      </c>
      <c r="R519" s="71">
        <v>0</v>
      </c>
      <c r="S519" s="71">
        <v>1.6548844946693919</v>
      </c>
      <c r="T519" s="72"/>
      <c r="U519" s="71">
        <v>10846069</v>
      </c>
      <c r="V519" s="71">
        <v>539</v>
      </c>
      <c r="W519" s="71">
        <v>42</v>
      </c>
      <c r="X519" s="71">
        <v>4739</v>
      </c>
      <c r="Y519" s="71">
        <v>9520</v>
      </c>
      <c r="Z519" s="71">
        <v>14285</v>
      </c>
      <c r="AA519" s="71">
        <v>2708</v>
      </c>
      <c r="AB519" s="71">
        <v>25981</v>
      </c>
      <c r="AC519" s="71">
        <v>0</v>
      </c>
      <c r="AD519" s="71">
        <v>1.6548844946693919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43.21</v>
      </c>
      <c r="BK519" s="71">
        <v>0</v>
      </c>
      <c r="BL519" s="71">
        <v>0</v>
      </c>
      <c r="BM519" s="71">
        <v>0</v>
      </c>
      <c r="BN519" s="72"/>
      <c r="BO519" s="71">
        <v>0</v>
      </c>
      <c r="BP519" s="71">
        <v>0</v>
      </c>
      <c r="BQ519" s="71">
        <v>8</v>
      </c>
      <c r="BR519" s="71">
        <v>0</v>
      </c>
      <c r="BS519" s="71">
        <v>0</v>
      </c>
      <c r="BT519" s="71">
        <v>0</v>
      </c>
      <c r="BU519"/>
      <c r="BV519" s="70">
        <v>43.21</v>
      </c>
      <c r="BW519" s="70">
        <v>0</v>
      </c>
      <c r="BX519" s="70">
        <v>0</v>
      </c>
      <c r="BY519" s="70">
        <v>0</v>
      </c>
      <c r="BZ519" s="70">
        <v>0</v>
      </c>
      <c r="CA519" s="70">
        <v>0</v>
      </c>
      <c r="CB519" s="70">
        <v>0</v>
      </c>
      <c r="CC519" s="70">
        <v>0</v>
      </c>
      <c r="CD519" s="70">
        <v>0</v>
      </c>
    </row>
    <row r="520" spans="1:82">
      <c r="A520" s="70" t="s">
        <v>2209</v>
      </c>
      <c r="B520" s="70">
        <v>263</v>
      </c>
      <c r="C520" s="70">
        <v>8</v>
      </c>
      <c r="D520" s="70">
        <v>16</v>
      </c>
      <c r="E520" s="70">
        <v>2011</v>
      </c>
      <c r="F520" s="70" t="s">
        <v>178</v>
      </c>
      <c r="G520" s="1064" t="s">
        <v>2201</v>
      </c>
      <c r="H520" s="70" t="s">
        <v>2202</v>
      </c>
      <c r="I520" s="148"/>
      <c r="J520" s="71">
        <v>74.440449051652934</v>
      </c>
      <c r="K520" s="71">
        <v>1.657774904070654</v>
      </c>
      <c r="L520" s="71">
        <v>1.744059745836305</v>
      </c>
      <c r="M520" s="71">
        <v>26.356459639125578</v>
      </c>
      <c r="N520" s="71">
        <v>36.37625681877693</v>
      </c>
      <c r="O520" s="71">
        <v>27.943347699519972</v>
      </c>
      <c r="P520" s="71">
        <v>13.212382160975812</v>
      </c>
      <c r="Q520" s="71">
        <v>1.8114799800774899</v>
      </c>
      <c r="R520" s="71">
        <v>0</v>
      </c>
      <c r="S520" s="71">
        <v>1.2491134858821109</v>
      </c>
      <c r="T520" s="72"/>
      <c r="U520" s="71">
        <v>11649205</v>
      </c>
      <c r="V520" s="71">
        <v>539</v>
      </c>
      <c r="W520" s="71">
        <v>42</v>
      </c>
      <c r="X520" s="71">
        <v>4739</v>
      </c>
      <c r="Y520" s="71">
        <v>9605</v>
      </c>
      <c r="Z520" s="71">
        <v>14500</v>
      </c>
      <c r="AA520" s="71">
        <v>2670</v>
      </c>
      <c r="AB520" s="71">
        <v>25813</v>
      </c>
      <c r="AC520" s="71">
        <v>0</v>
      </c>
      <c r="AD520" s="71">
        <v>1.2491134858821109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43.255000000000003</v>
      </c>
      <c r="BK520" s="71">
        <v>0</v>
      </c>
      <c r="BL520" s="71">
        <v>0</v>
      </c>
      <c r="BM520" s="71">
        <v>0</v>
      </c>
      <c r="BN520" s="72"/>
      <c r="BO520" s="71">
        <v>0</v>
      </c>
      <c r="BP520" s="71">
        <v>0</v>
      </c>
      <c r="BQ520" s="71">
        <v>9</v>
      </c>
      <c r="BR520" s="71">
        <v>0</v>
      </c>
      <c r="BS520" s="71">
        <v>0</v>
      </c>
      <c r="BT520" s="71">
        <v>0</v>
      </c>
      <c r="BU520"/>
      <c r="BV520" s="70">
        <v>43.255000000000003</v>
      </c>
      <c r="BW520" s="70">
        <v>0</v>
      </c>
      <c r="BX520" s="70">
        <v>0</v>
      </c>
      <c r="BY520" s="70">
        <v>0</v>
      </c>
      <c r="BZ520" s="70">
        <v>0</v>
      </c>
      <c r="CA520" s="70">
        <v>0</v>
      </c>
      <c r="CB520" s="70">
        <v>0</v>
      </c>
      <c r="CC520" s="70">
        <v>0</v>
      </c>
      <c r="CD520" s="70">
        <v>0</v>
      </c>
    </row>
    <row r="521" spans="1:82">
      <c r="A521" s="70" t="s">
        <v>2210</v>
      </c>
      <c r="B521" s="70">
        <v>264</v>
      </c>
      <c r="C521" s="70">
        <v>9</v>
      </c>
      <c r="D521" s="70">
        <v>16</v>
      </c>
      <c r="E521" s="70">
        <v>2012</v>
      </c>
      <c r="F521" s="70" t="s">
        <v>179</v>
      </c>
      <c r="G521" s="1064" t="s">
        <v>2201</v>
      </c>
      <c r="H521" s="70" t="s">
        <v>2202</v>
      </c>
      <c r="I521" s="148"/>
      <c r="J521" s="71">
        <v>87.057393406981674</v>
      </c>
      <c r="K521" s="71">
        <v>1.472726581852172</v>
      </c>
      <c r="L521" s="71">
        <v>1.7297432533360639</v>
      </c>
      <c r="M521" s="71">
        <v>25.009044251443189</v>
      </c>
      <c r="N521" s="71">
        <v>35.694443604849504</v>
      </c>
      <c r="O521" s="71">
        <v>27.950980761152671</v>
      </c>
      <c r="P521" s="71">
        <v>13.188021825822329</v>
      </c>
      <c r="Q521" s="71">
        <v>1.97957338832968</v>
      </c>
      <c r="R521" s="71">
        <v>0</v>
      </c>
      <c r="S521" s="71">
        <v>1.3986499645454451</v>
      </c>
      <c r="T521" s="72"/>
      <c r="U521" s="71">
        <v>11522623</v>
      </c>
      <c r="V521" s="71">
        <v>539</v>
      </c>
      <c r="W521" s="71">
        <v>42</v>
      </c>
      <c r="X521" s="71">
        <v>4739</v>
      </c>
      <c r="Y521" s="71">
        <v>9814</v>
      </c>
      <c r="Z521" s="71">
        <v>14619</v>
      </c>
      <c r="AA521" s="71">
        <v>2650</v>
      </c>
      <c r="AB521" s="71">
        <v>25963</v>
      </c>
      <c r="AC521" s="71">
        <v>0</v>
      </c>
      <c r="AD521" s="71">
        <v>1.3986499645454451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54.78</v>
      </c>
      <c r="BK521" s="71">
        <v>0</v>
      </c>
      <c r="BL521" s="71">
        <v>0</v>
      </c>
      <c r="BM521" s="71">
        <v>0</v>
      </c>
      <c r="BN521" s="72"/>
      <c r="BO521" s="71">
        <v>0</v>
      </c>
      <c r="BP521" s="71">
        <v>0</v>
      </c>
      <c r="BQ521" s="71">
        <v>10</v>
      </c>
      <c r="BR521" s="71">
        <v>0</v>
      </c>
      <c r="BS521" s="71">
        <v>0</v>
      </c>
      <c r="BT521" s="71">
        <v>0</v>
      </c>
      <c r="BU521"/>
      <c r="BV521" s="70">
        <v>54.78</v>
      </c>
      <c r="BW521" s="70">
        <v>0</v>
      </c>
      <c r="BX521" s="70">
        <v>0</v>
      </c>
      <c r="BY521" s="70">
        <v>0</v>
      </c>
      <c r="BZ521" s="70">
        <v>0</v>
      </c>
      <c r="CA521" s="70">
        <v>0</v>
      </c>
      <c r="CB521" s="70">
        <v>0</v>
      </c>
      <c r="CC521" s="70">
        <v>0</v>
      </c>
      <c r="CD521" s="70">
        <v>0</v>
      </c>
    </row>
    <row r="522" spans="1:82">
      <c r="A522" s="70" t="s">
        <v>2211</v>
      </c>
      <c r="B522" s="70">
        <v>265</v>
      </c>
      <c r="C522" s="70">
        <v>10</v>
      </c>
      <c r="D522" s="70">
        <v>16</v>
      </c>
      <c r="E522" s="70">
        <v>2013</v>
      </c>
      <c r="F522" s="70" t="s">
        <v>180</v>
      </c>
      <c r="G522" s="70" t="s">
        <v>2201</v>
      </c>
      <c r="H522" s="70" t="s">
        <v>2202</v>
      </c>
      <c r="I522" s="148"/>
      <c r="J522" s="71">
        <v>82.261381879885079</v>
      </c>
      <c r="K522" s="71">
        <v>1.249310830674931</v>
      </c>
      <c r="L522" s="71">
        <v>1.641882850242347</v>
      </c>
      <c r="M522" s="71">
        <v>24.899872723440069</v>
      </c>
      <c r="N522" s="71">
        <v>41.190423735638468</v>
      </c>
      <c r="O522" s="71">
        <v>27.261506411936075</v>
      </c>
      <c r="P522" s="71">
        <v>13.392570669217934</v>
      </c>
      <c r="Q522" s="71">
        <v>2.01045368981005</v>
      </c>
      <c r="R522" s="71">
        <v>0</v>
      </c>
      <c r="S522" s="71">
        <v>1.170039942959382</v>
      </c>
      <c r="T522" s="72"/>
      <c r="U522" s="71">
        <v>12131815</v>
      </c>
      <c r="V522" s="71">
        <v>539</v>
      </c>
      <c r="W522" s="71">
        <v>42</v>
      </c>
      <c r="X522" s="71">
        <v>4739</v>
      </c>
      <c r="Y522" s="71">
        <v>9893</v>
      </c>
      <c r="Z522" s="71">
        <v>14895</v>
      </c>
      <c r="AA522" s="71">
        <v>2681</v>
      </c>
      <c r="AB522" s="71">
        <v>25990</v>
      </c>
      <c r="AC522" s="71">
        <v>0</v>
      </c>
      <c r="AD522" s="71">
        <v>1.170039942959382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59.156999999999996</v>
      </c>
      <c r="BK522" s="71">
        <v>0</v>
      </c>
      <c r="BL522" s="71">
        <v>0</v>
      </c>
      <c r="BM522" s="71">
        <v>0</v>
      </c>
      <c r="BN522" s="72"/>
      <c r="BO522" s="71">
        <v>0</v>
      </c>
      <c r="BP522" s="71">
        <v>0</v>
      </c>
      <c r="BQ522" s="71">
        <v>10</v>
      </c>
      <c r="BR522" s="71">
        <v>0</v>
      </c>
      <c r="BS522" s="71">
        <v>0</v>
      </c>
      <c r="BT522" s="71">
        <v>0</v>
      </c>
      <c r="BU522"/>
      <c r="BV522" s="70">
        <v>59.156999999999996</v>
      </c>
      <c r="BW522" s="70">
        <v>0</v>
      </c>
      <c r="BX522" s="70">
        <v>0</v>
      </c>
      <c r="BY522" s="70">
        <v>0</v>
      </c>
      <c r="BZ522" s="70">
        <v>0</v>
      </c>
      <c r="CA522" s="70">
        <v>0</v>
      </c>
      <c r="CB522" s="70">
        <v>0</v>
      </c>
      <c r="CC522" s="70">
        <v>0</v>
      </c>
      <c r="CD522" s="70">
        <v>0</v>
      </c>
    </row>
    <row r="523" spans="1:82">
      <c r="A523" s="70" t="s">
        <v>2212</v>
      </c>
      <c r="B523" s="70">
        <v>266</v>
      </c>
      <c r="C523" s="70">
        <v>11</v>
      </c>
      <c r="D523" s="70">
        <v>16</v>
      </c>
      <c r="E523" s="70">
        <v>2014</v>
      </c>
      <c r="F523" s="70" t="s">
        <v>181</v>
      </c>
      <c r="G523" s="70" t="s">
        <v>2201</v>
      </c>
      <c r="H523" s="70" t="s">
        <v>2202</v>
      </c>
      <c r="I523" s="148"/>
      <c r="J523" s="71">
        <v>79.347258454488426</v>
      </c>
      <c r="K523" s="71">
        <v>1.1727655398758801</v>
      </c>
      <c r="L523" s="71">
        <v>0.65793238628544137</v>
      </c>
      <c r="M523" s="71">
        <v>26.74968079689485</v>
      </c>
      <c r="N523" s="71">
        <v>37.940125504886993</v>
      </c>
      <c r="O523" s="71">
        <v>26.210597774574865</v>
      </c>
      <c r="P523" s="71">
        <v>13.361756624949798</v>
      </c>
      <c r="Q523" s="71">
        <v>1.9238637820175799</v>
      </c>
      <c r="R523" s="71">
        <v>0</v>
      </c>
      <c r="S523" s="71">
        <v>1.620083079258384</v>
      </c>
      <c r="T523" s="72"/>
      <c r="U523" s="71">
        <v>12483908</v>
      </c>
      <c r="V523" s="71">
        <v>462</v>
      </c>
      <c r="W523" s="71">
        <v>16</v>
      </c>
      <c r="X523" s="71">
        <v>5271</v>
      </c>
      <c r="Y523" s="71">
        <v>10009</v>
      </c>
      <c r="Z523" s="71">
        <v>15083</v>
      </c>
      <c r="AA523" s="71">
        <v>2661</v>
      </c>
      <c r="AB523" s="71">
        <v>25922</v>
      </c>
      <c r="AC523" s="71">
        <v>0</v>
      </c>
      <c r="AD523" s="71">
        <v>1.620083079258384</v>
      </c>
      <c r="AE523" s="72"/>
      <c r="AF523" s="71"/>
      <c r="AG523" s="71"/>
      <c r="AH523" s="71"/>
      <c r="AI523" s="71"/>
      <c r="AJ523" s="71"/>
      <c r="AK523" s="71"/>
      <c r="AL523" s="71"/>
      <c r="AM523" s="71"/>
      <c r="AN523" s="71"/>
      <c r="AO523" s="71"/>
      <c r="AP523" s="71"/>
      <c r="AQ523" s="72"/>
      <c r="AR523" s="71">
        <v>315</v>
      </c>
      <c r="AS523" s="71">
        <v>102</v>
      </c>
      <c r="AT523" s="71">
        <v>0</v>
      </c>
      <c r="AU523" s="71">
        <v>0</v>
      </c>
      <c r="AV523" s="71">
        <v>0</v>
      </c>
      <c r="AW523" s="71">
        <v>0</v>
      </c>
      <c r="AX523" s="71"/>
      <c r="AY523" s="72"/>
      <c r="AZ523" s="71">
        <v>1320.7</v>
      </c>
      <c r="BA523" s="71">
        <v>6307.9</v>
      </c>
      <c r="BB523" s="71">
        <v>0</v>
      </c>
      <c r="BC523" s="71">
        <v>0</v>
      </c>
      <c r="BD523" s="71">
        <v>0</v>
      </c>
      <c r="BE523" s="71">
        <v>0</v>
      </c>
      <c r="BF523" s="71"/>
      <c r="BG523" s="72"/>
      <c r="BH523" s="71">
        <v>0</v>
      </c>
      <c r="BI523" s="71">
        <v>0</v>
      </c>
      <c r="BJ523" s="71">
        <v>63.756999999999998</v>
      </c>
      <c r="BK523" s="71">
        <v>0</v>
      </c>
      <c r="BL523" s="71">
        <v>0</v>
      </c>
      <c r="BM523" s="71">
        <v>0</v>
      </c>
      <c r="BN523" s="72"/>
      <c r="BO523" s="71">
        <v>0</v>
      </c>
      <c r="BP523" s="71">
        <v>0</v>
      </c>
      <c r="BQ523" s="71">
        <v>11</v>
      </c>
      <c r="BR523" s="71">
        <v>0</v>
      </c>
      <c r="BS523" s="71">
        <v>0</v>
      </c>
      <c r="BT523" s="71">
        <v>0</v>
      </c>
      <c r="BU523"/>
      <c r="BV523" s="70">
        <v>63.756999999999998</v>
      </c>
      <c r="BW523" s="70">
        <v>0</v>
      </c>
      <c r="BX523" s="70">
        <v>0</v>
      </c>
      <c r="BY523" s="70">
        <v>0</v>
      </c>
      <c r="BZ523" s="70">
        <v>0</v>
      </c>
      <c r="CA523" s="70">
        <v>0</v>
      </c>
      <c r="CB523" s="70">
        <v>0</v>
      </c>
      <c r="CC523" s="70">
        <v>0</v>
      </c>
      <c r="CD523" s="70">
        <v>0</v>
      </c>
    </row>
    <row r="524" spans="1:82">
      <c r="A524" s="70" t="s">
        <v>2213</v>
      </c>
      <c r="B524" s="70">
        <v>267</v>
      </c>
      <c r="C524" s="70">
        <v>12</v>
      </c>
      <c r="D524" s="70">
        <v>16</v>
      </c>
      <c r="E524" s="70">
        <v>2015</v>
      </c>
      <c r="F524" s="70" t="s">
        <v>182</v>
      </c>
      <c r="G524" s="70" t="s">
        <v>2201</v>
      </c>
      <c r="H524" s="70" t="s">
        <v>2202</v>
      </c>
      <c r="I524" s="148"/>
      <c r="J524" s="71">
        <v>83.570255655074448</v>
      </c>
      <c r="K524" s="71">
        <v>1.1651936947737489</v>
      </c>
      <c r="L524" s="71">
        <v>0.61358452073863523</v>
      </c>
      <c r="M524" s="71">
        <v>23.94444602776154</v>
      </c>
      <c r="N524" s="71">
        <v>34.730221152873433</v>
      </c>
      <c r="O524" s="71">
        <v>26.248192877358331</v>
      </c>
      <c r="P524" s="71">
        <v>13.206478418827864</v>
      </c>
      <c r="Q524" s="71">
        <v>1.87781694295616</v>
      </c>
      <c r="R524" s="71">
        <v>0</v>
      </c>
      <c r="S524" s="71">
        <v>1.32434620351245</v>
      </c>
      <c r="T524" s="72"/>
      <c r="U524" s="71">
        <v>15015770</v>
      </c>
      <c r="V524" s="71">
        <v>462</v>
      </c>
      <c r="W524" s="71">
        <v>16</v>
      </c>
      <c r="X524" s="71">
        <v>5271</v>
      </c>
      <c r="Y524" s="71">
        <v>10172</v>
      </c>
      <c r="Z524" s="71">
        <v>15250</v>
      </c>
      <c r="AA524" s="71">
        <v>2628</v>
      </c>
      <c r="AB524" s="71">
        <v>25846</v>
      </c>
      <c r="AC524" s="71">
        <v>0</v>
      </c>
      <c r="AD524" s="71">
        <v>1.32434620351245</v>
      </c>
      <c r="AE524" s="72"/>
      <c r="AF524" s="71">
        <v>103355053.6402209</v>
      </c>
      <c r="AG524" s="71">
        <v>890239.36961180158</v>
      </c>
      <c r="AH524" s="71">
        <v>130379.89740286081</v>
      </c>
      <c r="AI524" s="71">
        <v>33197038.015583798</v>
      </c>
      <c r="AJ524" s="71">
        <v>51645630.502220333</v>
      </c>
      <c r="AK524" s="71">
        <v>0</v>
      </c>
      <c r="AL524" s="71">
        <v>0</v>
      </c>
      <c r="AM524" s="71">
        <v>3542085.8801077502</v>
      </c>
      <c r="AN524" s="71">
        <v>0</v>
      </c>
      <c r="AO524" s="71">
        <v>0</v>
      </c>
      <c r="AP524" s="71">
        <v>192760427.30514747</v>
      </c>
      <c r="AQ524" s="72"/>
      <c r="AR524" s="71">
        <v>393</v>
      </c>
      <c r="AS524" s="71">
        <v>148</v>
      </c>
      <c r="AT524" s="71">
        <v>0</v>
      </c>
      <c r="AU524" s="71">
        <v>0</v>
      </c>
      <c r="AV524" s="71">
        <v>0</v>
      </c>
      <c r="AW524" s="71">
        <v>0</v>
      </c>
      <c r="AX524" s="71"/>
      <c r="AY524" s="72"/>
      <c r="AZ524" s="71">
        <v>1657.1</v>
      </c>
      <c r="BA524" s="71">
        <v>10867.8</v>
      </c>
      <c r="BB524" s="71">
        <v>0</v>
      </c>
      <c r="BC524" s="71">
        <v>0</v>
      </c>
      <c r="BD524" s="71">
        <v>0</v>
      </c>
      <c r="BE524" s="71">
        <v>0</v>
      </c>
      <c r="BF524" s="71"/>
      <c r="BG524" s="72"/>
      <c r="BH524" s="71">
        <v>0</v>
      </c>
      <c r="BI524" s="71">
        <v>0</v>
      </c>
      <c r="BJ524" s="71">
        <v>66.790999999999997</v>
      </c>
      <c r="BK524" s="71">
        <v>0</v>
      </c>
      <c r="BL524" s="71">
        <v>0</v>
      </c>
      <c r="BM524" s="71">
        <v>0</v>
      </c>
      <c r="BN524" s="72"/>
      <c r="BO524" s="71">
        <v>0</v>
      </c>
      <c r="BP524" s="71">
        <v>0</v>
      </c>
      <c r="BQ524" s="71">
        <v>11</v>
      </c>
      <c r="BR524" s="71">
        <v>0</v>
      </c>
      <c r="BS524" s="71">
        <v>0</v>
      </c>
      <c r="BT524" s="71">
        <v>0</v>
      </c>
      <c r="BU524"/>
      <c r="BV524" s="70">
        <v>66.790999999999997</v>
      </c>
      <c r="BW524" s="70">
        <v>0</v>
      </c>
      <c r="BX524" s="70">
        <v>0</v>
      </c>
      <c r="BY524" s="70">
        <v>0</v>
      </c>
      <c r="BZ524" s="70">
        <v>0</v>
      </c>
      <c r="CA524" s="70">
        <v>0</v>
      </c>
      <c r="CB524" s="70">
        <v>0</v>
      </c>
      <c r="CC524" s="70">
        <v>0</v>
      </c>
      <c r="CD524" s="70">
        <v>0</v>
      </c>
    </row>
    <row r="525" spans="1:82">
      <c r="A525" s="70" t="s">
        <v>2214</v>
      </c>
      <c r="B525" s="70">
        <v>268</v>
      </c>
      <c r="C525" s="70">
        <v>13</v>
      </c>
      <c r="D525" s="70">
        <v>16</v>
      </c>
      <c r="E525" s="70">
        <v>2016</v>
      </c>
      <c r="F525" s="70" t="s">
        <v>155</v>
      </c>
      <c r="G525" s="70" t="s">
        <v>2201</v>
      </c>
      <c r="H525" s="70" t="s">
        <v>2202</v>
      </c>
      <c r="I525" s="148"/>
      <c r="J525" s="71">
        <v>67.206410915671583</v>
      </c>
      <c r="K525" s="71">
        <v>1.2798959714429907</v>
      </c>
      <c r="L525" s="71">
        <v>0.63092845591251168</v>
      </c>
      <c r="M525" s="71">
        <v>22.049480148423797</v>
      </c>
      <c r="N525" s="71">
        <v>36.895861446724908</v>
      </c>
      <c r="O525" s="71">
        <v>25.988958651589957</v>
      </c>
      <c r="P525" s="71">
        <v>12.720134023370962</v>
      </c>
      <c r="Q525" s="71">
        <v>1.8205405178674141</v>
      </c>
      <c r="R525" s="71">
        <v>0</v>
      </c>
      <c r="S525" s="71">
        <v>2.4550008033106052</v>
      </c>
      <c r="T525" s="72"/>
      <c r="U525" s="71">
        <v>12625344</v>
      </c>
      <c r="V525" s="71">
        <v>462</v>
      </c>
      <c r="W525" s="71">
        <v>16</v>
      </c>
      <c r="X525" s="71">
        <v>5271</v>
      </c>
      <c r="Y525" s="71">
        <v>10283</v>
      </c>
      <c r="Z525" s="71">
        <v>15285</v>
      </c>
      <c r="AA525" s="71">
        <v>2618</v>
      </c>
      <c r="AB525" s="71">
        <v>25775</v>
      </c>
      <c r="AC525" s="71">
        <v>0</v>
      </c>
      <c r="AD525" s="71">
        <v>2.4550008033106052</v>
      </c>
      <c r="AE525" s="72"/>
      <c r="AF525" s="71">
        <v>86916074.310769901</v>
      </c>
      <c r="AG525" s="71">
        <v>978814.23235228308</v>
      </c>
      <c r="AH525" s="71">
        <v>104139.3723552744</v>
      </c>
      <c r="AI525" s="71">
        <v>33589442.128647223</v>
      </c>
      <c r="AJ525" s="71">
        <v>51017551.401604049</v>
      </c>
      <c r="AK525" s="71">
        <v>0</v>
      </c>
      <c r="AL525" s="71">
        <v>0</v>
      </c>
      <c r="AM525" s="71">
        <v>3535099.9216728322</v>
      </c>
      <c r="AN525" s="71">
        <v>0</v>
      </c>
      <c r="AO525" s="71">
        <v>0</v>
      </c>
      <c r="AP525" s="71">
        <v>176141121.36740154</v>
      </c>
      <c r="AQ525" s="72"/>
      <c r="AR525" s="71">
        <v>459</v>
      </c>
      <c r="AS525" s="71">
        <v>182</v>
      </c>
      <c r="AT525" s="71">
        <v>0</v>
      </c>
      <c r="AU525" s="71">
        <v>0</v>
      </c>
      <c r="AV525" s="71">
        <v>0</v>
      </c>
      <c r="AW525" s="71">
        <v>0</v>
      </c>
      <c r="AX525" s="71"/>
      <c r="AY525" s="72"/>
      <c r="AZ525" s="71">
        <v>1980.9</v>
      </c>
      <c r="BA525" s="71">
        <v>13158.7</v>
      </c>
      <c r="BB525" s="71">
        <v>0</v>
      </c>
      <c r="BC525" s="71">
        <v>0</v>
      </c>
      <c r="BD525" s="71">
        <v>0</v>
      </c>
      <c r="BE525" s="71">
        <v>0</v>
      </c>
      <c r="BF525" s="71"/>
      <c r="BG525" s="72"/>
      <c r="BH525" s="71">
        <v>0</v>
      </c>
      <c r="BI525" s="71">
        <v>0</v>
      </c>
      <c r="BJ525" s="71">
        <v>66.543000000000006</v>
      </c>
      <c r="BK525" s="71">
        <v>0</v>
      </c>
      <c r="BL525" s="71">
        <v>0</v>
      </c>
      <c r="BM525" s="71">
        <v>0</v>
      </c>
      <c r="BN525" s="72"/>
      <c r="BO525" s="71">
        <v>0</v>
      </c>
      <c r="BP525" s="71">
        <v>0</v>
      </c>
      <c r="BQ525" s="71">
        <v>11</v>
      </c>
      <c r="BR525" s="71">
        <v>0</v>
      </c>
      <c r="BS525" s="71">
        <v>0</v>
      </c>
      <c r="BT525" s="71">
        <v>0</v>
      </c>
      <c r="BU525"/>
      <c r="BV525" s="70">
        <v>66.543000000000006</v>
      </c>
      <c r="BW525" s="70">
        <v>0</v>
      </c>
      <c r="BX525" s="70">
        <v>0</v>
      </c>
      <c r="BY525" s="70">
        <v>0</v>
      </c>
      <c r="BZ525" s="70">
        <v>0</v>
      </c>
      <c r="CA525" s="70">
        <v>0</v>
      </c>
      <c r="CB525" s="70">
        <v>0</v>
      </c>
      <c r="CC525" s="70">
        <v>0</v>
      </c>
      <c r="CD525" s="70">
        <v>0</v>
      </c>
    </row>
    <row r="526" spans="1:82">
      <c r="A526" s="70" t="s">
        <v>2215</v>
      </c>
      <c r="B526" s="70">
        <v>269</v>
      </c>
      <c r="C526" s="70">
        <v>14</v>
      </c>
      <c r="D526" s="70">
        <v>16</v>
      </c>
      <c r="E526" s="70">
        <v>2017</v>
      </c>
      <c r="F526" s="70" t="s">
        <v>156</v>
      </c>
      <c r="G526" s="70" t="s">
        <v>2201</v>
      </c>
      <c r="H526" s="70" t="s">
        <v>2202</v>
      </c>
      <c r="I526" s="148"/>
      <c r="J526" s="71">
        <v>72.323971619333307</v>
      </c>
      <c r="K526" s="71">
        <v>1.2672734170141549</v>
      </c>
      <c r="L526" s="71">
        <v>0.72496682498094656</v>
      </c>
      <c r="M526" s="71">
        <v>21.692135301862436</v>
      </c>
      <c r="N526" s="71">
        <v>36.7861691952603</v>
      </c>
      <c r="O526" s="71">
        <v>25.610039540208415</v>
      </c>
      <c r="P526" s="71">
        <v>12.485062319229566</v>
      </c>
      <c r="Q526" s="71">
        <v>1.7577710944563101</v>
      </c>
      <c r="R526" s="71">
        <v>0</v>
      </c>
      <c r="S526" s="71">
        <v>3.4813618576508238</v>
      </c>
      <c r="T526" s="72"/>
      <c r="U526" s="71">
        <v>13453537</v>
      </c>
      <c r="V526" s="71">
        <v>462</v>
      </c>
      <c r="W526" s="71">
        <v>16</v>
      </c>
      <c r="X526" s="71">
        <v>5271</v>
      </c>
      <c r="Y526" s="71">
        <v>10430</v>
      </c>
      <c r="Z526" s="71">
        <v>15312</v>
      </c>
      <c r="AA526" s="71">
        <v>2586</v>
      </c>
      <c r="AB526" s="71">
        <v>25735</v>
      </c>
      <c r="AC526" s="71">
        <v>0</v>
      </c>
      <c r="AD526" s="71">
        <v>3.4813618576508238</v>
      </c>
      <c r="AE526" s="72"/>
      <c r="AF526" s="71">
        <v>96857816.817300543</v>
      </c>
      <c r="AG526" s="71">
        <v>996350.18541885947</v>
      </c>
      <c r="AH526" s="71">
        <v>157191.91400348529</v>
      </c>
      <c r="AI526" s="71">
        <v>35146195.270732403</v>
      </c>
      <c r="AJ526" s="71">
        <v>51121594.848926857</v>
      </c>
      <c r="AK526" s="71">
        <v>0</v>
      </c>
      <c r="AL526" s="71">
        <v>0</v>
      </c>
      <c r="AM526" s="71">
        <v>3535136.712784667</v>
      </c>
      <c r="AN526" s="71">
        <v>0</v>
      </c>
      <c r="AO526" s="71">
        <v>0</v>
      </c>
      <c r="AP526" s="71">
        <v>187814285.74916682</v>
      </c>
      <c r="AQ526" s="72"/>
      <c r="AR526" s="71">
        <v>501</v>
      </c>
      <c r="AS526" s="71">
        <v>203</v>
      </c>
      <c r="AT526" s="71">
        <v>0</v>
      </c>
      <c r="AU526" s="71">
        <v>0</v>
      </c>
      <c r="AV526" s="71">
        <v>0</v>
      </c>
      <c r="AW526" s="71">
        <v>0</v>
      </c>
      <c r="AX526" s="71"/>
      <c r="AY526" s="72"/>
      <c r="AZ526" s="71">
        <v>2178.4</v>
      </c>
      <c r="BA526" s="71">
        <v>16440.3</v>
      </c>
      <c r="BB526" s="71">
        <v>0</v>
      </c>
      <c r="BC526" s="71">
        <v>0</v>
      </c>
      <c r="BD526" s="71">
        <v>0</v>
      </c>
      <c r="BE526" s="71">
        <v>0</v>
      </c>
      <c r="BF526" s="71"/>
      <c r="BG526" s="72"/>
      <c r="BH526" s="71">
        <v>0</v>
      </c>
      <c r="BI526" s="71">
        <v>0</v>
      </c>
      <c r="BJ526" s="71">
        <v>65.894000000000005</v>
      </c>
      <c r="BK526" s="71">
        <v>0</v>
      </c>
      <c r="BL526" s="71">
        <v>0</v>
      </c>
      <c r="BM526" s="71">
        <v>0</v>
      </c>
      <c r="BN526" s="72"/>
      <c r="BO526" s="71">
        <v>0</v>
      </c>
      <c r="BP526" s="71">
        <v>0</v>
      </c>
      <c r="BQ526" s="71">
        <v>12</v>
      </c>
      <c r="BR526" s="71">
        <v>0</v>
      </c>
      <c r="BS526" s="71">
        <v>0</v>
      </c>
      <c r="BT526" s="71">
        <v>0</v>
      </c>
      <c r="BU526"/>
      <c r="BV526" s="70">
        <v>65.894000000000005</v>
      </c>
      <c r="BW526" s="70">
        <v>0</v>
      </c>
      <c r="BX526" s="70">
        <v>0</v>
      </c>
      <c r="BY526" s="70">
        <v>0</v>
      </c>
      <c r="BZ526" s="70">
        <v>0</v>
      </c>
      <c r="CA526" s="70">
        <v>0</v>
      </c>
      <c r="CB526" s="70">
        <v>0</v>
      </c>
      <c r="CC526" s="70">
        <v>0</v>
      </c>
      <c r="CD526" s="70">
        <v>0</v>
      </c>
    </row>
    <row r="527" spans="1:82">
      <c r="A527" s="70" t="s">
        <v>2216</v>
      </c>
      <c r="B527" s="70">
        <v>270</v>
      </c>
      <c r="C527" s="70">
        <v>15</v>
      </c>
      <c r="D527" s="70">
        <v>16</v>
      </c>
      <c r="E527" s="70">
        <v>2018</v>
      </c>
      <c r="F527" s="70" t="s">
        <v>183</v>
      </c>
      <c r="G527" s="70" t="s">
        <v>2201</v>
      </c>
      <c r="H527" s="70" t="s">
        <v>2202</v>
      </c>
      <c r="I527" s="148"/>
      <c r="J527" s="71">
        <v>75.132203194076865</v>
      </c>
      <c r="K527" s="71">
        <v>1.1430593491157051</v>
      </c>
      <c r="L527" s="71">
        <v>0.67172489722040418</v>
      </c>
      <c r="M527" s="71">
        <v>21.399318796885598</v>
      </c>
      <c r="N527" s="71">
        <v>32.598185627212636</v>
      </c>
      <c r="O527" s="71">
        <v>25.212580087404341</v>
      </c>
      <c r="P527" s="71">
        <v>12.456380748856345</v>
      </c>
      <c r="Q527" s="71">
        <v>1.62464090203464</v>
      </c>
      <c r="R527" s="71">
        <v>0</v>
      </c>
      <c r="S527" s="71">
        <v>3.7378164970923522</v>
      </c>
      <c r="T527" s="72"/>
      <c r="U527" s="71">
        <v>13917797</v>
      </c>
      <c r="V527" s="71">
        <v>462</v>
      </c>
      <c r="W527" s="71">
        <v>16</v>
      </c>
      <c r="X527" s="71">
        <v>5271</v>
      </c>
      <c r="Y527" s="71">
        <v>10566</v>
      </c>
      <c r="Z527" s="71">
        <v>15363</v>
      </c>
      <c r="AA527" s="71">
        <v>2606</v>
      </c>
      <c r="AB527" s="71">
        <v>25633</v>
      </c>
      <c r="AC527" s="71">
        <v>0</v>
      </c>
      <c r="AD527" s="71">
        <v>3.7378164970923522</v>
      </c>
      <c r="AE527" s="72"/>
      <c r="AF527" s="71">
        <v>102104047.81635369</v>
      </c>
      <c r="AG527" s="71">
        <v>860169.04465103825</v>
      </c>
      <c r="AH527" s="71">
        <v>148830.1343785481</v>
      </c>
      <c r="AI527" s="71">
        <v>33958000.103777677</v>
      </c>
      <c r="AJ527" s="71">
        <v>48209136.535156094</v>
      </c>
      <c r="AK527" s="71">
        <v>0</v>
      </c>
      <c r="AL527" s="71">
        <v>0</v>
      </c>
      <c r="AM527" s="71">
        <v>3528410.920871695</v>
      </c>
      <c r="AN527" s="71">
        <v>0</v>
      </c>
      <c r="AO527" s="71">
        <v>0</v>
      </c>
      <c r="AP527" s="71">
        <v>188808594.55518878</v>
      </c>
      <c r="AQ527" s="72"/>
      <c r="AR527" s="71">
        <v>550</v>
      </c>
      <c r="AS527" s="71">
        <v>227</v>
      </c>
      <c r="AT527" s="71">
        <v>0</v>
      </c>
      <c r="AU527" s="71">
        <v>0</v>
      </c>
      <c r="AV527" s="71">
        <v>0</v>
      </c>
      <c r="AW527" s="71">
        <v>0</v>
      </c>
      <c r="AX527" s="71"/>
      <c r="AY527" s="72"/>
      <c r="AZ527" s="71">
        <v>2410.9</v>
      </c>
      <c r="BA527" s="71">
        <v>17113</v>
      </c>
      <c r="BB527" s="71">
        <v>0</v>
      </c>
      <c r="BC527" s="71">
        <v>0</v>
      </c>
      <c r="BD527" s="71">
        <v>0</v>
      </c>
      <c r="BE527" s="71">
        <v>0</v>
      </c>
      <c r="BF527" s="71"/>
      <c r="BG527" s="72"/>
      <c r="BH527" s="71">
        <v>0</v>
      </c>
      <c r="BI527" s="71">
        <v>0</v>
      </c>
      <c r="BJ527" s="71">
        <v>64.822000000000003</v>
      </c>
      <c r="BK527" s="71">
        <v>0</v>
      </c>
      <c r="BL527" s="71">
        <v>0</v>
      </c>
      <c r="BM527" s="71">
        <v>0</v>
      </c>
      <c r="BN527" s="72"/>
      <c r="BO527" s="71">
        <v>0</v>
      </c>
      <c r="BP527" s="71">
        <v>0</v>
      </c>
      <c r="BQ527" s="71">
        <v>12</v>
      </c>
      <c r="BR527" s="71">
        <v>0</v>
      </c>
      <c r="BS527" s="71">
        <v>0</v>
      </c>
      <c r="BT527" s="71">
        <v>0</v>
      </c>
      <c r="BU527"/>
      <c r="BV527" s="70">
        <v>64.822000000000003</v>
      </c>
      <c r="BW527" s="70">
        <v>0</v>
      </c>
      <c r="BX527" s="70">
        <v>0</v>
      </c>
      <c r="BY527" s="70">
        <v>0</v>
      </c>
      <c r="BZ527" s="70">
        <v>0</v>
      </c>
      <c r="CA527" s="70">
        <v>0</v>
      </c>
      <c r="CB527" s="70">
        <v>0</v>
      </c>
      <c r="CC527" s="70">
        <v>0</v>
      </c>
      <c r="CD527" s="70">
        <v>0</v>
      </c>
    </row>
    <row r="528" spans="1:82">
      <c r="A528" s="70" t="s">
        <v>2217</v>
      </c>
      <c r="B528" s="70">
        <v>271</v>
      </c>
      <c r="C528" s="70">
        <v>16</v>
      </c>
      <c r="D528" s="70">
        <v>16</v>
      </c>
      <c r="E528" s="70">
        <v>2019</v>
      </c>
      <c r="F528" s="70" t="s">
        <v>158</v>
      </c>
      <c r="G528" s="70" t="s">
        <v>2201</v>
      </c>
      <c r="H528" s="70" t="s">
        <v>2202</v>
      </c>
      <c r="I528" s="148"/>
      <c r="J528" s="71">
        <v>71.15401786152087</v>
      </c>
      <c r="K528" s="71">
        <v>1.0557598852088022</v>
      </c>
      <c r="L528" s="71">
        <v>0.67741586500506656</v>
      </c>
      <c r="M528" s="71">
        <v>20.748593129094768</v>
      </c>
      <c r="N528" s="71">
        <v>33.872281769914565</v>
      </c>
      <c r="O528" s="71">
        <v>24.545295704750224</v>
      </c>
      <c r="P528" s="71">
        <v>12.376947200004917</v>
      </c>
      <c r="Q528" s="71">
        <v>1.5796581998866499</v>
      </c>
      <c r="R528" s="71">
        <v>0</v>
      </c>
      <c r="S528" s="71">
        <v>3.611474973339047</v>
      </c>
      <c r="T528" s="72"/>
      <c r="U528" s="71">
        <v>13942400</v>
      </c>
      <c r="V528" s="71">
        <v>462</v>
      </c>
      <c r="W528" s="71">
        <v>16</v>
      </c>
      <c r="X528" s="71">
        <v>5271</v>
      </c>
      <c r="Y528" s="71">
        <v>10722</v>
      </c>
      <c r="Z528" s="71">
        <v>15367</v>
      </c>
      <c r="AA528" s="71">
        <v>2570</v>
      </c>
      <c r="AB528" s="71">
        <v>25598</v>
      </c>
      <c r="AC528" s="71">
        <v>0</v>
      </c>
      <c r="AD528" s="71">
        <v>3.611474973339047</v>
      </c>
      <c r="AE528" s="72"/>
      <c r="AF528" s="71">
        <v>98923984.326590419</v>
      </c>
      <c r="AG528" s="71">
        <v>830285.48780594883</v>
      </c>
      <c r="AH528" s="71">
        <v>158900.5809996395</v>
      </c>
      <c r="AI528" s="71">
        <v>34295744.120183133</v>
      </c>
      <c r="AJ528" s="71">
        <v>49020989.819550261</v>
      </c>
      <c r="AK528" s="71">
        <v>0</v>
      </c>
      <c r="AL528" s="71">
        <v>0</v>
      </c>
      <c r="AM528" s="71">
        <v>3486254.8983591716</v>
      </c>
      <c r="AN528" s="71">
        <v>0</v>
      </c>
      <c r="AO528" s="71">
        <v>0</v>
      </c>
      <c r="AP528" s="71">
        <v>186716159.23348856</v>
      </c>
      <c r="AQ528" s="72"/>
      <c r="AR528" s="71">
        <v>605</v>
      </c>
      <c r="AS528" s="71">
        <v>247</v>
      </c>
      <c r="AT528" s="71">
        <v>0</v>
      </c>
      <c r="AU528" s="71">
        <v>0</v>
      </c>
      <c r="AV528" s="71">
        <v>0</v>
      </c>
      <c r="AW528" s="71">
        <v>0</v>
      </c>
      <c r="AX528" s="71"/>
      <c r="AY528" s="72"/>
      <c r="AZ528" s="71">
        <v>2710.5</v>
      </c>
      <c r="BA528" s="71">
        <v>17972.5</v>
      </c>
      <c r="BB528" s="71">
        <v>0</v>
      </c>
      <c r="BC528" s="71">
        <v>0</v>
      </c>
      <c r="BD528" s="71">
        <v>0</v>
      </c>
      <c r="BE528" s="71">
        <v>0</v>
      </c>
      <c r="BF528" s="71"/>
      <c r="BG528" s="72"/>
      <c r="BH528" s="71">
        <v>0</v>
      </c>
      <c r="BI528" s="71">
        <v>0</v>
      </c>
      <c r="BJ528" s="71">
        <v>65.567999999999998</v>
      </c>
      <c r="BK528" s="71">
        <v>0</v>
      </c>
      <c r="BL528" s="71">
        <v>0</v>
      </c>
      <c r="BM528" s="71">
        <v>0</v>
      </c>
      <c r="BN528" s="72"/>
      <c r="BO528" s="71">
        <v>0</v>
      </c>
      <c r="BP528" s="71">
        <v>0</v>
      </c>
      <c r="BQ528" s="71">
        <v>13</v>
      </c>
      <c r="BR528" s="71">
        <v>0</v>
      </c>
      <c r="BS528" s="71">
        <v>0</v>
      </c>
      <c r="BT528" s="71">
        <v>0</v>
      </c>
      <c r="BU528"/>
      <c r="BV528" s="70">
        <v>65.567999999999998</v>
      </c>
      <c r="BW528" s="70">
        <v>0</v>
      </c>
      <c r="BX528" s="70">
        <v>0</v>
      </c>
      <c r="BY528" s="70">
        <v>0</v>
      </c>
      <c r="BZ528" s="70">
        <v>0</v>
      </c>
      <c r="CA528" s="70">
        <v>0</v>
      </c>
      <c r="CB528" s="70">
        <v>0</v>
      </c>
      <c r="CC528" s="70">
        <v>0</v>
      </c>
      <c r="CD528" s="70">
        <v>0</v>
      </c>
    </row>
    <row r="529" spans="1:82">
      <c r="A529" s="70" t="s">
        <v>2218</v>
      </c>
      <c r="B529" s="70">
        <v>272</v>
      </c>
      <c r="C529" s="70">
        <v>17</v>
      </c>
      <c r="D529" s="70">
        <v>16</v>
      </c>
      <c r="E529" s="70">
        <v>2020</v>
      </c>
      <c r="F529" s="70" t="s">
        <v>159</v>
      </c>
      <c r="G529" s="70" t="s">
        <v>2201</v>
      </c>
      <c r="H529" s="70" t="s">
        <v>2202</v>
      </c>
      <c r="I529" s="148"/>
      <c r="J529" s="71">
        <v>90.928542750039</v>
      </c>
      <c r="K529" s="71">
        <v>1.1087762352716308</v>
      </c>
      <c r="L529" s="71">
        <v>2.6598305292837003</v>
      </c>
      <c r="M529" s="71">
        <v>19.095401981004059</v>
      </c>
      <c r="N529" s="71">
        <v>32.106393915532244</v>
      </c>
      <c r="O529" s="71">
        <v>21.573721740581391</v>
      </c>
      <c r="P529" s="71">
        <v>11.798618695367614</v>
      </c>
      <c r="Q529" s="71">
        <v>1.50332156450226</v>
      </c>
      <c r="R529" s="71">
        <v>0</v>
      </c>
      <c r="S529" s="71">
        <v>3.2896246489956571</v>
      </c>
      <c r="T529" s="72"/>
      <c r="U529" s="71">
        <v>16529344</v>
      </c>
      <c r="V529" s="71">
        <v>415</v>
      </c>
      <c r="W529" s="71">
        <v>76</v>
      </c>
      <c r="X529" s="71">
        <v>5076</v>
      </c>
      <c r="Y529" s="71">
        <v>10786</v>
      </c>
      <c r="Z529" s="71">
        <v>15416</v>
      </c>
      <c r="AA529" s="71">
        <v>2604</v>
      </c>
      <c r="AB529" s="71">
        <v>25497</v>
      </c>
      <c r="AC529" s="71">
        <v>0</v>
      </c>
      <c r="AD529" s="71">
        <v>3.2896246489956571</v>
      </c>
      <c r="AE529" s="72"/>
      <c r="AF529" s="71">
        <v>128592141.86875381</v>
      </c>
      <c r="AG529" s="71">
        <v>842972.18081125722</v>
      </c>
      <c r="AH529" s="71">
        <v>655044.55755984585</v>
      </c>
      <c r="AI529" s="71">
        <v>31205761.254748642</v>
      </c>
      <c r="AJ529" s="71">
        <v>44784888.19612097</v>
      </c>
      <c r="AK529" s="71"/>
      <c r="AL529" s="71"/>
      <c r="AM529" s="71">
        <v>3327641.7775783334</v>
      </c>
      <c r="AN529" s="71"/>
      <c r="AO529" s="71"/>
      <c r="AP529" s="71">
        <v>209408449.83557287</v>
      </c>
      <c r="AQ529" s="72"/>
      <c r="AR529" s="71">
        <v>663</v>
      </c>
      <c r="AS529" s="71">
        <v>256</v>
      </c>
      <c r="AT529" s="71">
        <v>0</v>
      </c>
      <c r="AU529" s="71">
        <v>0</v>
      </c>
      <c r="AV529" s="71">
        <v>0</v>
      </c>
      <c r="AW529" s="71">
        <v>1</v>
      </c>
      <c r="AX529" s="71"/>
      <c r="AY529" s="72"/>
      <c r="AZ529" s="71">
        <v>2996.9999999999991</v>
      </c>
      <c r="BA529" s="71">
        <v>18458.3</v>
      </c>
      <c r="BB529" s="71">
        <v>0</v>
      </c>
      <c r="BC529" s="71">
        <v>0</v>
      </c>
      <c r="BD529" s="71">
        <v>0</v>
      </c>
      <c r="BE529" s="71">
        <v>49</v>
      </c>
      <c r="BF529" s="71"/>
      <c r="BG529" s="72"/>
      <c r="BH529" s="71">
        <v>0</v>
      </c>
      <c r="BI529" s="71">
        <v>0</v>
      </c>
      <c r="BJ529" s="71">
        <v>59.722000000000001</v>
      </c>
      <c r="BK529" s="71">
        <v>0</v>
      </c>
      <c r="BL529" s="71">
        <v>0</v>
      </c>
      <c r="BM529" s="71">
        <v>0</v>
      </c>
      <c r="BN529" s="72"/>
      <c r="BO529" s="71">
        <v>0</v>
      </c>
      <c r="BP529" s="71">
        <v>0</v>
      </c>
      <c r="BQ529" s="71">
        <v>12</v>
      </c>
      <c r="BR529" s="71">
        <v>0</v>
      </c>
      <c r="BS529" s="71">
        <v>0</v>
      </c>
      <c r="BT529" s="71">
        <v>0</v>
      </c>
      <c r="BU529"/>
      <c r="BV529" s="70">
        <v>59.722000000000001</v>
      </c>
      <c r="BW529" s="70">
        <v>0</v>
      </c>
      <c r="BX529" s="70">
        <v>0</v>
      </c>
      <c r="BY529" s="70">
        <v>0</v>
      </c>
      <c r="BZ529" s="70">
        <v>0</v>
      </c>
      <c r="CA529" s="70">
        <v>0</v>
      </c>
      <c r="CB529" s="70">
        <v>0</v>
      </c>
      <c r="CC529" s="70">
        <v>0</v>
      </c>
      <c r="CD529" s="70">
        <v>0</v>
      </c>
    </row>
    <row r="530" spans="1:82">
      <c r="A530" s="70" t="s">
        <v>2219</v>
      </c>
      <c r="B530" s="70">
        <v>272</v>
      </c>
      <c r="C530" s="70">
        <v>18</v>
      </c>
      <c r="D530" s="70">
        <v>16</v>
      </c>
      <c r="E530" s="70">
        <v>2021</v>
      </c>
      <c r="F530" s="70" t="s">
        <v>160</v>
      </c>
      <c r="G530" s="70" t="s">
        <v>2201</v>
      </c>
      <c r="H530" s="70" t="s">
        <v>2202</v>
      </c>
      <c r="I530" s="148"/>
      <c r="J530" s="71">
        <v>85.726312530124389</v>
      </c>
      <c r="K530" s="71">
        <v>1.2702415082382195</v>
      </c>
      <c r="L530" s="71">
        <v>2.2307137324182782</v>
      </c>
      <c r="M530" s="71">
        <v>21.267952350447814</v>
      </c>
      <c r="N530" s="71">
        <v>30.86404169402449</v>
      </c>
      <c r="O530" s="71">
        <v>21.001364330310654</v>
      </c>
      <c r="P530" s="71">
        <v>12.257756920494522</v>
      </c>
      <c r="Q530" s="71">
        <v>1.4774857526921099</v>
      </c>
      <c r="R530" s="71">
        <v>0</v>
      </c>
      <c r="S530" s="71">
        <v>3.6132003581387502</v>
      </c>
      <c r="T530" s="72"/>
      <c r="U530" s="71">
        <v>15969725</v>
      </c>
      <c r="V530" s="71">
        <v>415</v>
      </c>
      <c r="W530" s="71">
        <v>76</v>
      </c>
      <c r="X530" s="71">
        <v>5076</v>
      </c>
      <c r="Y530" s="71">
        <v>10839</v>
      </c>
      <c r="Z530" s="71">
        <v>15452</v>
      </c>
      <c r="AA530" s="71">
        <v>2638</v>
      </c>
      <c r="AB530" s="71">
        <v>25305</v>
      </c>
      <c r="AC530" s="71">
        <v>0</v>
      </c>
      <c r="AD530" s="71">
        <v>3.6132003581387502</v>
      </c>
      <c r="AE530" s="72"/>
      <c r="AF530" s="71">
        <v>119668485.07759885</v>
      </c>
      <c r="AG530" s="71">
        <v>1099293.2039731226</v>
      </c>
      <c r="AH530" s="71">
        <v>526954.26411400584</v>
      </c>
      <c r="AI530" s="71">
        <v>34875390.939114921</v>
      </c>
      <c r="AJ530" s="71">
        <v>46275836.047922261</v>
      </c>
      <c r="AK530" s="71">
        <v>0</v>
      </c>
      <c r="AL530" s="71">
        <v>0</v>
      </c>
      <c r="AM530" s="71">
        <v>3321632.6809764528</v>
      </c>
      <c r="AN530" s="71">
        <v>0</v>
      </c>
      <c r="AO530" s="71">
        <v>0</v>
      </c>
      <c r="AP530" s="71">
        <v>205767592.21369961</v>
      </c>
      <c r="AQ530" s="72"/>
      <c r="AR530" s="71">
        <v>721</v>
      </c>
      <c r="AS530" s="71">
        <v>257</v>
      </c>
      <c r="AT530" s="71">
        <v>0</v>
      </c>
      <c r="AU530" s="71">
        <v>0</v>
      </c>
      <c r="AV530" s="71">
        <v>0</v>
      </c>
      <c r="AW530" s="71">
        <v>1</v>
      </c>
      <c r="AX530" s="71"/>
      <c r="AY530" s="72"/>
      <c r="AZ530" s="71">
        <v>3299.9999999999991</v>
      </c>
      <c r="BA530" s="71">
        <v>18507.8</v>
      </c>
      <c r="BB530" s="71">
        <v>0</v>
      </c>
      <c r="BC530" s="71">
        <v>0</v>
      </c>
      <c r="BD530" s="71">
        <v>0</v>
      </c>
      <c r="BE530" s="71">
        <v>49</v>
      </c>
      <c r="BF530" s="71"/>
      <c r="BG530" s="72"/>
      <c r="BH530" s="71">
        <v>0</v>
      </c>
      <c r="BI530" s="71">
        <v>0</v>
      </c>
      <c r="BJ530" s="71">
        <v>44.856999999999999</v>
      </c>
      <c r="BK530" s="71">
        <v>0</v>
      </c>
      <c r="BL530" s="71">
        <v>0</v>
      </c>
      <c r="BM530" s="71">
        <v>0</v>
      </c>
      <c r="BN530" s="72"/>
      <c r="BO530" s="71">
        <v>0</v>
      </c>
      <c r="BP530" s="71">
        <v>0</v>
      </c>
      <c r="BQ530" s="71">
        <v>10</v>
      </c>
      <c r="BR530" s="71">
        <v>0</v>
      </c>
      <c r="BS530" s="71">
        <v>0</v>
      </c>
      <c r="BT530" s="71">
        <v>0</v>
      </c>
      <c r="BU530"/>
      <c r="BV530" s="70">
        <v>44.856999999999999</v>
      </c>
      <c r="BW530" s="70">
        <v>0</v>
      </c>
      <c r="BX530" s="70">
        <v>0</v>
      </c>
      <c r="BY530" s="70">
        <v>0</v>
      </c>
      <c r="BZ530" s="70">
        <v>0</v>
      </c>
      <c r="CA530" s="70">
        <v>0</v>
      </c>
      <c r="CB530" s="70">
        <v>0</v>
      </c>
      <c r="CC530" s="70">
        <v>0</v>
      </c>
      <c r="CD530" s="70">
        <v>0</v>
      </c>
    </row>
    <row r="531" spans="1:82">
      <c r="A531" s="70" t="s">
        <v>2220</v>
      </c>
      <c r="B531" s="70">
        <v>272</v>
      </c>
      <c r="C531" s="70">
        <v>19</v>
      </c>
      <c r="D531" s="70">
        <v>16</v>
      </c>
      <c r="E531" s="70">
        <v>2022</v>
      </c>
      <c r="F531" s="70" t="s">
        <v>161</v>
      </c>
      <c r="G531" s="70" t="s">
        <v>2201</v>
      </c>
      <c r="H531" s="70" t="s">
        <v>2202</v>
      </c>
      <c r="I531" s="148"/>
      <c r="J531" s="71">
        <v>69.735229372887531</v>
      </c>
      <c r="K531" s="71">
        <v>1.0400161231229548</v>
      </c>
      <c r="L531" s="71">
        <v>2.5188440255656785</v>
      </c>
      <c r="M531" s="71">
        <v>20.205812959766025</v>
      </c>
      <c r="N531" s="71">
        <v>35.102691495624363</v>
      </c>
      <c r="O531" s="71">
        <v>22.101328603588914</v>
      </c>
      <c r="P531" s="71">
        <v>12.30711911744554</v>
      </c>
      <c r="Q531" s="71">
        <v>1.4814007168482684</v>
      </c>
      <c r="R531" s="71">
        <v>0</v>
      </c>
      <c r="S531" s="71">
        <v>3.2572227363789281</v>
      </c>
      <c r="T531" s="72"/>
      <c r="U531" s="71">
        <v>14866185</v>
      </c>
      <c r="V531" s="71">
        <v>415</v>
      </c>
      <c r="W531" s="71">
        <v>76</v>
      </c>
      <c r="X531" s="71">
        <v>5076</v>
      </c>
      <c r="Y531" s="71">
        <v>10959</v>
      </c>
      <c r="Z531" s="71">
        <v>15450</v>
      </c>
      <c r="AA531" s="71">
        <v>2689</v>
      </c>
      <c r="AB531" s="71">
        <v>25164</v>
      </c>
      <c r="AC531" s="71">
        <v>0</v>
      </c>
      <c r="AD531" s="71">
        <v>3.2572227363789281</v>
      </c>
      <c r="AE531" s="72"/>
      <c r="AF531" s="71">
        <v>96365890.687025294</v>
      </c>
      <c r="AG531" s="71">
        <v>782996.70433125016</v>
      </c>
      <c r="AH531" s="71">
        <v>700490.53371049324</v>
      </c>
      <c r="AI531" s="71">
        <v>32422455.564785764</v>
      </c>
      <c r="AJ531" s="71">
        <v>55233235.099454165</v>
      </c>
      <c r="AK531" s="71">
        <v>0</v>
      </c>
      <c r="AL531" s="71">
        <v>0</v>
      </c>
      <c r="AM531" s="71">
        <v>3249359.2364606559</v>
      </c>
      <c r="AN531" s="71">
        <v>0</v>
      </c>
      <c r="AO531" s="71">
        <v>0</v>
      </c>
      <c r="AP531" s="71">
        <v>188754427.82576761</v>
      </c>
      <c r="AQ531" s="72"/>
      <c r="AR531" s="71">
        <v>783</v>
      </c>
      <c r="AS531" s="71">
        <v>259</v>
      </c>
      <c r="AT531" s="71">
        <v>0</v>
      </c>
      <c r="AU531" s="71">
        <v>0</v>
      </c>
      <c r="AV531" s="71">
        <v>0</v>
      </c>
      <c r="AW531" s="71">
        <v>1</v>
      </c>
      <c r="AX531" s="71"/>
      <c r="AY531" s="72"/>
      <c r="AZ531" s="71">
        <v>3670.9</v>
      </c>
      <c r="BA531" s="71">
        <v>18957.299999999996</v>
      </c>
      <c r="BB531" s="71">
        <v>0</v>
      </c>
      <c r="BC531" s="71">
        <v>0</v>
      </c>
      <c r="BD531" s="71">
        <v>0</v>
      </c>
      <c r="BE531" s="71">
        <v>49</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2221</v>
      </c>
      <c r="B532" s="70">
        <v>272</v>
      </c>
      <c r="C532" s="70">
        <v>20</v>
      </c>
      <c r="D532" s="70">
        <v>16</v>
      </c>
      <c r="E532" s="70">
        <v>2023</v>
      </c>
      <c r="F532" s="70" t="s">
        <v>1539</v>
      </c>
      <c r="G532" s="70" t="s">
        <v>2201</v>
      </c>
      <c r="H532" s="70" t="s">
        <v>2202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840</v>
      </c>
      <c r="AS532" s="71">
        <v>261</v>
      </c>
      <c r="AT532" s="71">
        <v>0</v>
      </c>
      <c r="AU532" s="71">
        <v>0</v>
      </c>
      <c r="AV532" s="71">
        <v>0</v>
      </c>
      <c r="AW532" s="71">
        <v>1</v>
      </c>
      <c r="AX532" s="71"/>
      <c r="AY532" s="72"/>
      <c r="AZ532" s="71">
        <v>4017.6000000000017</v>
      </c>
      <c r="BA532" s="71">
        <v>19056.199999999997</v>
      </c>
      <c r="BB532" s="71">
        <v>0</v>
      </c>
      <c r="BC532" s="71">
        <v>0</v>
      </c>
      <c r="BD532" s="71">
        <v>0</v>
      </c>
      <c r="BE532" s="71">
        <v>49</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2222</v>
      </c>
      <c r="B533" s="70">
        <v>272</v>
      </c>
      <c r="C533" s="70">
        <v>21</v>
      </c>
      <c r="D533" s="70">
        <v>16</v>
      </c>
      <c r="E533" s="70">
        <v>2024</v>
      </c>
      <c r="F533" s="70" t="s">
        <v>1554</v>
      </c>
      <c r="G533" s="70" t="s">
        <v>2201</v>
      </c>
      <c r="H533" s="70" t="s">
        <v>2202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2223</v>
      </c>
      <c r="B534" s="70">
        <v>18</v>
      </c>
      <c r="C534" s="70">
        <v>1</v>
      </c>
      <c r="D534" s="70">
        <v>2</v>
      </c>
      <c r="E534" s="70">
        <v>1990</v>
      </c>
      <c r="F534" s="70" t="s">
        <v>787</v>
      </c>
      <c r="G534" s="70" t="s">
        <v>2224</v>
      </c>
      <c r="H534" s="70" t="s">
        <v>2225</v>
      </c>
      <c r="I534" s="148"/>
      <c r="J534" s="71">
        <v>68.233784144625062</v>
      </c>
      <c r="K534" s="71">
        <v>2.9079164095724321</v>
      </c>
      <c r="L534" s="71">
        <v>15.54929259253432</v>
      </c>
      <c r="M534" s="71">
        <v>17.314888188589059</v>
      </c>
      <c r="N534" s="71">
        <v>24.765260274113871</v>
      </c>
      <c r="O534" s="71">
        <v>21.078904713659568</v>
      </c>
      <c r="P534" s="71">
        <v>36.987601652170319</v>
      </c>
      <c r="Q534" s="71">
        <v>1.99555227060767</v>
      </c>
      <c r="R534" s="71">
        <v>0</v>
      </c>
      <c r="S534" s="71">
        <v>2.037413448560907</v>
      </c>
      <c r="T534" s="72"/>
      <c r="U534" s="71">
        <v>1004037</v>
      </c>
      <c r="V534" s="71">
        <v>761</v>
      </c>
      <c r="W534" s="71">
        <v>207</v>
      </c>
      <c r="X534" s="71">
        <v>6963</v>
      </c>
      <c r="Y534" s="71">
        <v>11016</v>
      </c>
      <c r="Z534" s="71">
        <v>8670</v>
      </c>
      <c r="AA534" s="71">
        <v>8981</v>
      </c>
      <c r="AB534" s="71">
        <v>32401</v>
      </c>
      <c r="AC534" s="71">
        <v>0</v>
      </c>
      <c r="AD534" s="71">
        <v>2.037413448560907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2226</v>
      </c>
      <c r="B535" s="70">
        <v>19</v>
      </c>
      <c r="C535" s="70">
        <v>2</v>
      </c>
      <c r="D535" s="70">
        <v>2</v>
      </c>
      <c r="E535" s="70">
        <v>2005</v>
      </c>
      <c r="F535" s="70" t="s">
        <v>789</v>
      </c>
      <c r="G535" s="70" t="s">
        <v>2224</v>
      </c>
      <c r="H535" s="70" t="s">
        <v>2225</v>
      </c>
      <c r="I535" s="148"/>
      <c r="J535" s="71">
        <v>73.437267979103012</v>
      </c>
      <c r="K535" s="71">
        <v>1.878666217813622</v>
      </c>
      <c r="L535" s="71">
        <v>3.8948594590145031</v>
      </c>
      <c r="M535" s="71">
        <v>25.225028222390851</v>
      </c>
      <c r="N535" s="71">
        <v>31.521415215805948</v>
      </c>
      <c r="O535" s="71">
        <v>29.207965289330069</v>
      </c>
      <c r="P535" s="71">
        <v>36.553355039900751</v>
      </c>
      <c r="Q535" s="71">
        <v>1.75093349947097</v>
      </c>
      <c r="R535" s="71">
        <v>0</v>
      </c>
      <c r="S535" s="71">
        <v>2.8947748795649968</v>
      </c>
      <c r="T535" s="72"/>
      <c r="U535" s="71">
        <v>1608637</v>
      </c>
      <c r="V535" s="71">
        <v>592</v>
      </c>
      <c r="W535" s="71">
        <v>34</v>
      </c>
      <c r="X535" s="71">
        <v>5395</v>
      </c>
      <c r="Y535" s="71">
        <v>12677</v>
      </c>
      <c r="Z535" s="71">
        <v>13902</v>
      </c>
      <c r="AA535" s="71">
        <v>7269</v>
      </c>
      <c r="AB535" s="71">
        <v>29720</v>
      </c>
      <c r="AC535" s="71">
        <v>0</v>
      </c>
      <c r="AD535" s="71">
        <v>2.8947748795649968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2227</v>
      </c>
      <c r="B536" s="70">
        <v>20</v>
      </c>
      <c r="C536" s="70">
        <v>3</v>
      </c>
      <c r="D536" s="70">
        <v>2</v>
      </c>
      <c r="E536" s="70">
        <v>2006</v>
      </c>
      <c r="F536" s="70" t="s">
        <v>790</v>
      </c>
      <c r="G536" s="70" t="s">
        <v>2224</v>
      </c>
      <c r="H536" s="70" t="s">
        <v>2225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2228</v>
      </c>
      <c r="B537" s="70">
        <v>21</v>
      </c>
      <c r="C537" s="70">
        <v>4</v>
      </c>
      <c r="D537" s="70">
        <v>2</v>
      </c>
      <c r="E537" s="70">
        <v>2007</v>
      </c>
      <c r="F537" s="70" t="s">
        <v>791</v>
      </c>
      <c r="G537" s="70" t="s">
        <v>2224</v>
      </c>
      <c r="H537" s="70" t="s">
        <v>2225</v>
      </c>
      <c r="I537" s="148"/>
      <c r="J537" s="71">
        <v>94.434527637581837</v>
      </c>
      <c r="K537" s="71">
        <v>2.0755315227329119</v>
      </c>
      <c r="L537" s="71">
        <v>15.478902112097209</v>
      </c>
      <c r="M537" s="71">
        <v>28.802926281111599</v>
      </c>
      <c r="N537" s="71">
        <v>36.345592515808569</v>
      </c>
      <c r="O537" s="71">
        <v>27.825874381029578</v>
      </c>
      <c r="P537" s="71">
        <v>35.576995326171698</v>
      </c>
      <c r="Q537" s="71">
        <v>1.8062688812346599</v>
      </c>
      <c r="R537" s="71">
        <v>0</v>
      </c>
      <c r="S537" s="71">
        <v>2.2927963834498968</v>
      </c>
      <c r="T537" s="72"/>
      <c r="U537" s="71">
        <v>2351769</v>
      </c>
      <c r="V537" s="71">
        <v>665</v>
      </c>
      <c r="W537" s="71">
        <v>141</v>
      </c>
      <c r="X537" s="71">
        <v>7309</v>
      </c>
      <c r="Y537" s="71">
        <v>12692</v>
      </c>
      <c r="Z537" s="71">
        <v>13768</v>
      </c>
      <c r="AA537" s="71">
        <v>6967</v>
      </c>
      <c r="AB537" s="71">
        <v>29038</v>
      </c>
      <c r="AC537" s="71">
        <v>0</v>
      </c>
      <c r="AD537" s="71">
        <v>2.2927963834498968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2229</v>
      </c>
      <c r="B538" s="70">
        <v>22</v>
      </c>
      <c r="C538" s="70">
        <v>5</v>
      </c>
      <c r="D538" s="70">
        <v>2</v>
      </c>
      <c r="E538" s="70">
        <v>2008</v>
      </c>
      <c r="F538" s="70" t="s">
        <v>792</v>
      </c>
      <c r="G538" s="70" t="s">
        <v>2224</v>
      </c>
      <c r="H538" s="70" t="s">
        <v>2225</v>
      </c>
      <c r="I538" s="148"/>
      <c r="J538" s="71">
        <v>106.5280140821704</v>
      </c>
      <c r="K538" s="71">
        <v>1.478010279125461</v>
      </c>
      <c r="L538" s="71">
        <v>12.35872893728094</v>
      </c>
      <c r="M538" s="71">
        <v>30.430046432867769</v>
      </c>
      <c r="N538" s="71">
        <v>32.365134548259753</v>
      </c>
      <c r="O538" s="71">
        <v>26.907733785246919</v>
      </c>
      <c r="P538" s="71">
        <v>34.750945077248943</v>
      </c>
      <c r="Q538" s="71">
        <v>1.74864491909076</v>
      </c>
      <c r="R538" s="71">
        <v>0</v>
      </c>
      <c r="S538" s="71">
        <v>1.8996495399922959</v>
      </c>
      <c r="T538" s="72"/>
      <c r="U538" s="71">
        <v>2838234</v>
      </c>
      <c r="V538" s="71">
        <v>665</v>
      </c>
      <c r="W538" s="71">
        <v>141</v>
      </c>
      <c r="X538" s="71">
        <v>7309</v>
      </c>
      <c r="Y538" s="71">
        <v>12700</v>
      </c>
      <c r="Z538" s="71">
        <v>13781</v>
      </c>
      <c r="AA538" s="71">
        <v>6813</v>
      </c>
      <c r="AB538" s="71">
        <v>28574</v>
      </c>
      <c r="AC538" s="71">
        <v>0</v>
      </c>
      <c r="AD538" s="71">
        <v>1.8996495399922959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2230</v>
      </c>
      <c r="B539" s="70">
        <v>23</v>
      </c>
      <c r="C539" s="70">
        <v>6</v>
      </c>
      <c r="D539" s="70">
        <v>2</v>
      </c>
      <c r="E539" s="70">
        <v>2009</v>
      </c>
      <c r="F539" s="70" t="s">
        <v>176</v>
      </c>
      <c r="G539" s="1064" t="s">
        <v>2224</v>
      </c>
      <c r="H539" s="70" t="s">
        <v>2225</v>
      </c>
      <c r="I539" s="148"/>
      <c r="J539" s="71">
        <v>112.37568807236261</v>
      </c>
      <c r="K539" s="71">
        <v>1.7676930933715951</v>
      </c>
      <c r="L539" s="71">
        <v>14.747747886969121</v>
      </c>
      <c r="M539" s="71">
        <v>33.119437305843242</v>
      </c>
      <c r="N539" s="71">
        <v>31.687887843633479</v>
      </c>
      <c r="O539" s="71">
        <v>27.278602858566771</v>
      </c>
      <c r="P539" s="71">
        <v>33.209165775085047</v>
      </c>
      <c r="Q539" s="71">
        <v>1.6520888384675301</v>
      </c>
      <c r="R539" s="71">
        <v>0</v>
      </c>
      <c r="S539" s="71">
        <v>1.9510555983673239</v>
      </c>
      <c r="T539" s="72"/>
      <c r="U539" s="71">
        <v>2764510</v>
      </c>
      <c r="V539" s="71">
        <v>569</v>
      </c>
      <c r="W539" s="71">
        <v>259</v>
      </c>
      <c r="X539" s="71">
        <v>7652</v>
      </c>
      <c r="Y539" s="71">
        <v>12743</v>
      </c>
      <c r="Z539" s="71">
        <v>13790</v>
      </c>
      <c r="AA539" s="71">
        <v>6684</v>
      </c>
      <c r="AB539" s="71">
        <v>28339</v>
      </c>
      <c r="AC539" s="71">
        <v>0</v>
      </c>
      <c r="AD539" s="71">
        <v>1.9510555983673239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3.665</v>
      </c>
      <c r="BM539" s="71">
        <v>0</v>
      </c>
      <c r="BN539" s="72"/>
      <c r="BO539" s="71">
        <v>0</v>
      </c>
      <c r="BP539" s="71">
        <v>0</v>
      </c>
      <c r="BQ539" s="71">
        <v>0</v>
      </c>
      <c r="BR539" s="71">
        <v>0</v>
      </c>
      <c r="BS539" s="71">
        <v>1</v>
      </c>
      <c r="BT539" s="71">
        <v>0</v>
      </c>
      <c r="BU539"/>
      <c r="BV539" s="70">
        <v>3.665</v>
      </c>
      <c r="BW539" s="70">
        <v>0</v>
      </c>
      <c r="BX539" s="70">
        <v>0</v>
      </c>
      <c r="BY539" s="70">
        <v>0</v>
      </c>
      <c r="BZ539" s="70">
        <v>0</v>
      </c>
      <c r="CA539" s="70">
        <v>0</v>
      </c>
      <c r="CB539" s="70">
        <v>0</v>
      </c>
      <c r="CC539" s="70">
        <v>0</v>
      </c>
      <c r="CD539" s="70">
        <v>0</v>
      </c>
    </row>
    <row r="540" spans="1:82">
      <c r="A540" s="70" t="s">
        <v>2231</v>
      </c>
      <c r="B540" s="70">
        <v>24</v>
      </c>
      <c r="C540" s="70">
        <v>7</v>
      </c>
      <c r="D540" s="70">
        <v>2</v>
      </c>
      <c r="E540" s="70">
        <v>2010</v>
      </c>
      <c r="F540" s="70" t="s">
        <v>177</v>
      </c>
      <c r="G540" s="1064" t="s">
        <v>2224</v>
      </c>
      <c r="H540" s="70" t="s">
        <v>2225</v>
      </c>
      <c r="I540" s="148"/>
      <c r="J540" s="71">
        <v>85.845915537813497</v>
      </c>
      <c r="K540" s="71">
        <v>1.4481254502386429</v>
      </c>
      <c r="L540" s="71">
        <v>13.11626029445079</v>
      </c>
      <c r="M540" s="71">
        <v>30.820102574916181</v>
      </c>
      <c r="N540" s="71">
        <v>30.54905786785028</v>
      </c>
      <c r="O540" s="71">
        <v>27.16227592642587</v>
      </c>
      <c r="P540" s="71">
        <v>33.320884962840523</v>
      </c>
      <c r="Q540" s="71">
        <v>1.7033693756966799</v>
      </c>
      <c r="R540" s="71">
        <v>0</v>
      </c>
      <c r="S540" s="71">
        <v>2.1216739562559628</v>
      </c>
      <c r="T540" s="72"/>
      <c r="U540" s="71">
        <v>2295816</v>
      </c>
      <c r="V540" s="71">
        <v>569</v>
      </c>
      <c r="W540" s="71">
        <v>259</v>
      </c>
      <c r="X540" s="71">
        <v>7652</v>
      </c>
      <c r="Y540" s="71">
        <v>12751</v>
      </c>
      <c r="Z540" s="71">
        <v>13795</v>
      </c>
      <c r="AA540" s="71">
        <v>6539</v>
      </c>
      <c r="AB540" s="71">
        <v>27998</v>
      </c>
      <c r="AC540" s="71">
        <v>0</v>
      </c>
      <c r="AD540" s="71">
        <v>2.1216739562559628</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3.95</v>
      </c>
      <c r="BM540" s="71">
        <v>0</v>
      </c>
      <c r="BN540" s="72"/>
      <c r="BO540" s="71">
        <v>0</v>
      </c>
      <c r="BP540" s="71">
        <v>0</v>
      </c>
      <c r="BQ540" s="71">
        <v>0</v>
      </c>
      <c r="BR540" s="71">
        <v>0</v>
      </c>
      <c r="BS540" s="71">
        <v>1</v>
      </c>
      <c r="BT540" s="71">
        <v>0</v>
      </c>
      <c r="BU540"/>
      <c r="BV540" s="70">
        <v>3.95</v>
      </c>
      <c r="BW540" s="70">
        <v>0</v>
      </c>
      <c r="BX540" s="70">
        <v>0</v>
      </c>
      <c r="BY540" s="70">
        <v>0</v>
      </c>
      <c r="BZ540" s="70">
        <v>0</v>
      </c>
      <c r="CA540" s="70">
        <v>0</v>
      </c>
      <c r="CB540" s="70">
        <v>0</v>
      </c>
      <c r="CC540" s="70">
        <v>0</v>
      </c>
      <c r="CD540" s="70">
        <v>0</v>
      </c>
    </row>
    <row r="541" spans="1:82">
      <c r="A541" s="70" t="s">
        <v>2232</v>
      </c>
      <c r="B541" s="70">
        <v>25</v>
      </c>
      <c r="C541" s="70">
        <v>8</v>
      </c>
      <c r="D541" s="70">
        <v>2</v>
      </c>
      <c r="E541" s="70">
        <v>2011</v>
      </c>
      <c r="F541" s="70" t="s">
        <v>178</v>
      </c>
      <c r="G541" s="70" t="s">
        <v>2224</v>
      </c>
      <c r="H541" s="70" t="s">
        <v>2225</v>
      </c>
      <c r="I541" s="148"/>
      <c r="J541" s="71">
        <v>91.309114748884681</v>
      </c>
      <c r="K541" s="71">
        <v>2.1088965385376701</v>
      </c>
      <c r="L541" s="71">
        <v>12.62925566550372</v>
      </c>
      <c r="M541" s="71">
        <v>43.219659598885428</v>
      </c>
      <c r="N541" s="71">
        <v>41.39426100964409</v>
      </c>
      <c r="O541" s="71">
        <v>26.669516469907371</v>
      </c>
      <c r="P541" s="71">
        <v>31.670129524436408</v>
      </c>
      <c r="Q541" s="71">
        <v>1.93934255024373</v>
      </c>
      <c r="R541" s="71">
        <v>0</v>
      </c>
      <c r="S541" s="71">
        <v>2.1083479457451451</v>
      </c>
      <c r="T541" s="72"/>
      <c r="U541" s="71">
        <v>2303936</v>
      </c>
      <c r="V541" s="71">
        <v>569</v>
      </c>
      <c r="W541" s="71">
        <v>259</v>
      </c>
      <c r="X541" s="71">
        <v>7652</v>
      </c>
      <c r="Y541" s="71">
        <v>12717</v>
      </c>
      <c r="Z541" s="71">
        <v>13839</v>
      </c>
      <c r="AA541" s="71">
        <v>6400</v>
      </c>
      <c r="AB541" s="71">
        <v>27635</v>
      </c>
      <c r="AC541" s="71">
        <v>0</v>
      </c>
      <c r="AD541" s="71">
        <v>2.1083479457451451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3.2690000000000001</v>
      </c>
      <c r="BM541" s="71">
        <v>0</v>
      </c>
      <c r="BN541" s="72"/>
      <c r="BO541" s="71">
        <v>0</v>
      </c>
      <c r="BP541" s="71">
        <v>0</v>
      </c>
      <c r="BQ541" s="71">
        <v>0</v>
      </c>
      <c r="BR541" s="71">
        <v>0</v>
      </c>
      <c r="BS541" s="71">
        <v>1</v>
      </c>
      <c r="BT541" s="71">
        <v>0</v>
      </c>
      <c r="BU541"/>
      <c r="BV541" s="70">
        <v>3.2690000000000001</v>
      </c>
      <c r="BW541" s="70">
        <v>0</v>
      </c>
      <c r="BX541" s="70">
        <v>0</v>
      </c>
      <c r="BY541" s="70">
        <v>0</v>
      </c>
      <c r="BZ541" s="70">
        <v>0</v>
      </c>
      <c r="CA541" s="70">
        <v>0</v>
      </c>
      <c r="CB541" s="70">
        <v>0</v>
      </c>
      <c r="CC541" s="70">
        <v>0</v>
      </c>
      <c r="CD541" s="70">
        <v>0</v>
      </c>
    </row>
    <row r="542" spans="1:82">
      <c r="A542" s="70" t="s">
        <v>2233</v>
      </c>
      <c r="B542" s="70">
        <v>26</v>
      </c>
      <c r="C542" s="70">
        <v>9</v>
      </c>
      <c r="D542" s="70">
        <v>2</v>
      </c>
      <c r="E542" s="70">
        <v>2012</v>
      </c>
      <c r="F542" s="70" t="s">
        <v>179</v>
      </c>
      <c r="G542" s="70" t="s">
        <v>2224</v>
      </c>
      <c r="H542" s="70" t="s">
        <v>2225</v>
      </c>
      <c r="I542" s="148"/>
      <c r="J542" s="71">
        <v>97.013920940828896</v>
      </c>
      <c r="K542" s="71">
        <v>2.5465556741113291</v>
      </c>
      <c r="L542" s="71">
        <v>12.3479168148189</v>
      </c>
      <c r="M542" s="71">
        <v>44.135060838510441</v>
      </c>
      <c r="N542" s="71">
        <v>51.593706019625088</v>
      </c>
      <c r="O542" s="71">
        <v>26.601135189131757</v>
      </c>
      <c r="P542" s="71">
        <v>31.268053257223283</v>
      </c>
      <c r="Q542" s="71">
        <v>2.0982120738529599</v>
      </c>
      <c r="R542" s="71">
        <v>0</v>
      </c>
      <c r="S542" s="71">
        <v>2.6549566904012738</v>
      </c>
      <c r="T542" s="72"/>
      <c r="U542" s="71">
        <v>2372787</v>
      </c>
      <c r="V542" s="71">
        <v>569</v>
      </c>
      <c r="W542" s="71">
        <v>259</v>
      </c>
      <c r="X542" s="71">
        <v>7652</v>
      </c>
      <c r="Y542" s="71">
        <v>12828</v>
      </c>
      <c r="Z542" s="71">
        <v>13913</v>
      </c>
      <c r="AA542" s="71">
        <v>6283</v>
      </c>
      <c r="AB542" s="71">
        <v>27519</v>
      </c>
      <c r="AC542" s="71">
        <v>0</v>
      </c>
      <c r="AD542" s="71">
        <v>2.6549566904012738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5.165</v>
      </c>
      <c r="BM542" s="71">
        <v>0</v>
      </c>
      <c r="BN542" s="72"/>
      <c r="BO542" s="71">
        <v>0</v>
      </c>
      <c r="BP542" s="71">
        <v>0</v>
      </c>
      <c r="BQ542" s="71">
        <v>0</v>
      </c>
      <c r="BR542" s="71">
        <v>0</v>
      </c>
      <c r="BS542" s="71">
        <v>1</v>
      </c>
      <c r="BT542" s="71">
        <v>0</v>
      </c>
      <c r="BU542"/>
      <c r="BV542" s="70">
        <v>5.165</v>
      </c>
      <c r="BW542" s="70">
        <v>0</v>
      </c>
      <c r="BX542" s="70">
        <v>0</v>
      </c>
      <c r="BY542" s="70">
        <v>0</v>
      </c>
      <c r="BZ542" s="70">
        <v>0</v>
      </c>
      <c r="CA542" s="70">
        <v>0</v>
      </c>
      <c r="CB542" s="70">
        <v>0</v>
      </c>
      <c r="CC542" s="70">
        <v>0</v>
      </c>
      <c r="CD542" s="70">
        <v>0</v>
      </c>
    </row>
    <row r="543" spans="1:82">
      <c r="A543" s="70" t="s">
        <v>2234</v>
      </c>
      <c r="B543" s="70">
        <v>27</v>
      </c>
      <c r="C543" s="70">
        <v>10</v>
      </c>
      <c r="D543" s="70">
        <v>2</v>
      </c>
      <c r="E543" s="70">
        <v>2013</v>
      </c>
      <c r="F543" s="70" t="s">
        <v>180</v>
      </c>
      <c r="G543" s="70" t="s">
        <v>2224</v>
      </c>
      <c r="H543" s="70" t="s">
        <v>2225</v>
      </c>
      <c r="I543" s="148"/>
      <c r="J543" s="71">
        <v>87.651279991017375</v>
      </c>
      <c r="K543" s="71">
        <v>2.565147969879769</v>
      </c>
      <c r="L543" s="71">
        <v>12.71951526825983</v>
      </c>
      <c r="M543" s="71">
        <v>45.744890567479949</v>
      </c>
      <c r="N543" s="71">
        <v>53.226836673374819</v>
      </c>
      <c r="O543" s="71">
        <v>25.725930454929404</v>
      </c>
      <c r="P543" s="71">
        <v>30.901321208423028</v>
      </c>
      <c r="Q543" s="71">
        <v>2.1223088662419598</v>
      </c>
      <c r="R543" s="71">
        <v>0</v>
      </c>
      <c r="S543" s="71">
        <v>2.4990748028488849</v>
      </c>
      <c r="T543" s="72"/>
      <c r="U543" s="71">
        <v>2274158</v>
      </c>
      <c r="V543" s="71">
        <v>569</v>
      </c>
      <c r="W543" s="71">
        <v>259</v>
      </c>
      <c r="X543" s="71">
        <v>7652</v>
      </c>
      <c r="Y543" s="71">
        <v>12947</v>
      </c>
      <c r="Z543" s="71">
        <v>14056</v>
      </c>
      <c r="AA543" s="71">
        <v>6186</v>
      </c>
      <c r="AB543" s="71">
        <v>27436</v>
      </c>
      <c r="AC543" s="71">
        <v>0</v>
      </c>
      <c r="AD543" s="71">
        <v>2.4990748028488849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6.5</v>
      </c>
      <c r="BM543" s="71">
        <v>0</v>
      </c>
      <c r="BN543" s="72"/>
      <c r="BO543" s="71">
        <v>0</v>
      </c>
      <c r="BP543" s="71">
        <v>0</v>
      </c>
      <c r="BQ543" s="71">
        <v>0</v>
      </c>
      <c r="BR543" s="71">
        <v>0</v>
      </c>
      <c r="BS543" s="71">
        <v>1</v>
      </c>
      <c r="BT543" s="71">
        <v>0</v>
      </c>
      <c r="BU543"/>
      <c r="BV543" s="70">
        <v>6.5</v>
      </c>
      <c r="BW543" s="70">
        <v>0</v>
      </c>
      <c r="BX543" s="70">
        <v>0</v>
      </c>
      <c r="BY543" s="70">
        <v>0</v>
      </c>
      <c r="BZ543" s="70">
        <v>0</v>
      </c>
      <c r="CA543" s="70">
        <v>0</v>
      </c>
      <c r="CB543" s="70">
        <v>0</v>
      </c>
      <c r="CC543" s="70">
        <v>0</v>
      </c>
      <c r="CD543" s="70">
        <v>0</v>
      </c>
    </row>
    <row r="544" spans="1:82">
      <c r="A544" s="70" t="s">
        <v>2235</v>
      </c>
      <c r="B544" s="70">
        <v>28</v>
      </c>
      <c r="C544" s="70">
        <v>11</v>
      </c>
      <c r="D544" s="70">
        <v>2</v>
      </c>
      <c r="E544" s="70">
        <v>2014</v>
      </c>
      <c r="F544" s="70" t="s">
        <v>181</v>
      </c>
      <c r="G544" s="70" t="s">
        <v>2224</v>
      </c>
      <c r="H544" s="70" t="s">
        <v>2225</v>
      </c>
      <c r="I544" s="148"/>
      <c r="J544" s="71">
        <v>82.019339238426298</v>
      </c>
      <c r="K544" s="71">
        <v>1.8168549302024279</v>
      </c>
      <c r="L544" s="71">
        <v>16.57148535336988</v>
      </c>
      <c r="M544" s="71">
        <v>43.777572451443163</v>
      </c>
      <c r="N544" s="71">
        <v>53.067580080523392</v>
      </c>
      <c r="O544" s="71">
        <v>24.653566971285127</v>
      </c>
      <c r="P544" s="71">
        <v>30.459382069502244</v>
      </c>
      <c r="Q544" s="71">
        <v>2.01656133096211</v>
      </c>
      <c r="R544" s="71">
        <v>0</v>
      </c>
      <c r="S544" s="71">
        <v>2.256522598593258</v>
      </c>
      <c r="T544" s="72"/>
      <c r="U544" s="71">
        <v>2294387</v>
      </c>
      <c r="V544" s="71">
        <v>458</v>
      </c>
      <c r="W544" s="71">
        <v>309</v>
      </c>
      <c r="X544" s="71">
        <v>7477</v>
      </c>
      <c r="Y544" s="71">
        <v>12942</v>
      </c>
      <c r="Z544" s="71">
        <v>14187</v>
      </c>
      <c r="AA544" s="71">
        <v>6066</v>
      </c>
      <c r="AB544" s="71">
        <v>27171</v>
      </c>
      <c r="AC544" s="71">
        <v>0</v>
      </c>
      <c r="AD544" s="71">
        <v>2.256522598593258</v>
      </c>
      <c r="AE544" s="72"/>
      <c r="AF544" s="71"/>
      <c r="AG544" s="71"/>
      <c r="AH544" s="71"/>
      <c r="AI544" s="71"/>
      <c r="AJ544" s="71"/>
      <c r="AK544" s="71"/>
      <c r="AL544" s="71"/>
      <c r="AM544" s="71"/>
      <c r="AN544" s="71"/>
      <c r="AO544" s="71"/>
      <c r="AP544" s="71"/>
      <c r="AQ544" s="72"/>
      <c r="AR544" s="71">
        <v>530</v>
      </c>
      <c r="AS544" s="71">
        <v>103</v>
      </c>
      <c r="AT544" s="71">
        <v>2</v>
      </c>
      <c r="AU544" s="71">
        <v>0</v>
      </c>
      <c r="AV544" s="71">
        <v>0</v>
      </c>
      <c r="AW544" s="71">
        <v>0</v>
      </c>
      <c r="AX544" s="71"/>
      <c r="AY544" s="72"/>
      <c r="AZ544" s="71">
        <v>2393.1469999999999</v>
      </c>
      <c r="BA544" s="71">
        <v>4265.76</v>
      </c>
      <c r="BB544" s="71">
        <v>1750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2236</v>
      </c>
      <c r="B545" s="70">
        <v>29</v>
      </c>
      <c r="C545" s="70">
        <v>12</v>
      </c>
      <c r="D545" s="70">
        <v>2</v>
      </c>
      <c r="E545" s="70">
        <v>2015</v>
      </c>
      <c r="F545" s="70" t="s">
        <v>182</v>
      </c>
      <c r="G545" s="70" t="s">
        <v>2224</v>
      </c>
      <c r="H545" s="70" t="s">
        <v>2225</v>
      </c>
      <c r="I545" s="148"/>
      <c r="J545" s="71">
        <v>80.53864475556361</v>
      </c>
      <c r="K545" s="71">
        <v>2.0169546419978759</v>
      </c>
      <c r="L545" s="71">
        <v>19.747208572684261</v>
      </c>
      <c r="M545" s="71">
        <v>41.859847166895022</v>
      </c>
      <c r="N545" s="71">
        <v>44.886028884787777</v>
      </c>
      <c r="O545" s="71">
        <v>24.5683085332074</v>
      </c>
      <c r="P545" s="71">
        <v>29.810057070200482</v>
      </c>
      <c r="Q545" s="71">
        <v>1.955411483507</v>
      </c>
      <c r="R545" s="71">
        <v>0</v>
      </c>
      <c r="S545" s="71">
        <v>2.539008564132943</v>
      </c>
      <c r="T545" s="72"/>
      <c r="U545" s="71">
        <v>2325939</v>
      </c>
      <c r="V545" s="71">
        <v>458</v>
      </c>
      <c r="W545" s="71">
        <v>309</v>
      </c>
      <c r="X545" s="71">
        <v>7477</v>
      </c>
      <c r="Y545" s="71">
        <v>12950</v>
      </c>
      <c r="Z545" s="71">
        <v>14274</v>
      </c>
      <c r="AA545" s="71">
        <v>5932</v>
      </c>
      <c r="AB545" s="71">
        <v>26914</v>
      </c>
      <c r="AC545" s="71">
        <v>0</v>
      </c>
      <c r="AD545" s="71">
        <v>2.539008564132943</v>
      </c>
      <c r="AE545" s="72"/>
      <c r="AF545" s="71">
        <v>26411968.22543823</v>
      </c>
      <c r="AG545" s="71">
        <v>1601272.7101559211</v>
      </c>
      <c r="AH545" s="71">
        <v>2420413.8189049452</v>
      </c>
      <c r="AI545" s="71">
        <v>46437173.754003227</v>
      </c>
      <c r="AJ545" s="71">
        <v>63751015.587746121</v>
      </c>
      <c r="AK545" s="71">
        <v>0</v>
      </c>
      <c r="AL545" s="71">
        <v>0</v>
      </c>
      <c r="AM545" s="71">
        <v>3688450.80001625</v>
      </c>
      <c r="AN545" s="71">
        <v>0</v>
      </c>
      <c r="AO545" s="71">
        <v>0</v>
      </c>
      <c r="AP545" s="71">
        <v>144310294.8962647</v>
      </c>
      <c r="AQ545" s="72"/>
      <c r="AR545" s="71">
        <v>566</v>
      </c>
      <c r="AS545" s="71">
        <v>138</v>
      </c>
      <c r="AT545" s="71">
        <v>2</v>
      </c>
      <c r="AU545" s="71">
        <v>0</v>
      </c>
      <c r="AV545" s="71">
        <v>0</v>
      </c>
      <c r="AW545" s="71">
        <v>0</v>
      </c>
      <c r="AX545" s="71"/>
      <c r="AY545" s="72"/>
      <c r="AZ545" s="71">
        <v>2596.9409999999998</v>
      </c>
      <c r="BA545" s="71">
        <v>5126.8600000000006</v>
      </c>
      <c r="BB545" s="71">
        <v>1750</v>
      </c>
      <c r="BC545" s="71">
        <v>0</v>
      </c>
      <c r="BD545" s="71">
        <v>0</v>
      </c>
      <c r="BE545" s="71">
        <v>0</v>
      </c>
      <c r="BF545" s="71"/>
      <c r="BG545" s="72"/>
      <c r="BH545" s="71">
        <v>0</v>
      </c>
      <c r="BI545" s="71">
        <v>0</v>
      </c>
      <c r="BJ545" s="71">
        <v>0</v>
      </c>
      <c r="BK545" s="71">
        <v>0</v>
      </c>
      <c r="BL545" s="71">
        <v>6.0069999999999997</v>
      </c>
      <c r="BM545" s="71">
        <v>0</v>
      </c>
      <c r="BN545" s="72"/>
      <c r="BO545" s="71">
        <v>0</v>
      </c>
      <c r="BP545" s="71">
        <v>0</v>
      </c>
      <c r="BQ545" s="71">
        <v>0</v>
      </c>
      <c r="BR545" s="71">
        <v>0</v>
      </c>
      <c r="BS545" s="71">
        <v>1</v>
      </c>
      <c r="BT545" s="71">
        <v>0</v>
      </c>
      <c r="BU545"/>
      <c r="BV545" s="70">
        <v>6.0069999999999997</v>
      </c>
      <c r="BW545" s="70">
        <v>0</v>
      </c>
      <c r="BX545" s="70">
        <v>0</v>
      </c>
      <c r="BY545" s="70">
        <v>0</v>
      </c>
      <c r="BZ545" s="70">
        <v>0</v>
      </c>
      <c r="CA545" s="70">
        <v>0</v>
      </c>
      <c r="CB545" s="70">
        <v>0</v>
      </c>
      <c r="CC545" s="70">
        <v>0</v>
      </c>
      <c r="CD545" s="70">
        <v>0</v>
      </c>
    </row>
    <row r="546" spans="1:82">
      <c r="A546" s="70" t="s">
        <v>2237</v>
      </c>
      <c r="B546" s="70">
        <v>30</v>
      </c>
      <c r="C546" s="70">
        <v>13</v>
      </c>
      <c r="D546" s="70">
        <v>2</v>
      </c>
      <c r="E546" s="70">
        <v>2016</v>
      </c>
      <c r="F546" s="70" t="s">
        <v>155</v>
      </c>
      <c r="G546" s="70" t="s">
        <v>2224</v>
      </c>
      <c r="H546" s="70" t="s">
        <v>2225</v>
      </c>
      <c r="I546" s="148"/>
      <c r="J546" s="71">
        <v>97.120882064193793</v>
      </c>
      <c r="K546" s="71">
        <v>1.7342811762642683</v>
      </c>
      <c r="L546" s="71">
        <v>18.950852520464345</v>
      </c>
      <c r="M546" s="71">
        <v>30.463416828499589</v>
      </c>
      <c r="N546" s="71">
        <v>33.159379358498441</v>
      </c>
      <c r="O546" s="71">
        <v>24.371981243826657</v>
      </c>
      <c r="P546" s="71">
        <v>28.302055265903686</v>
      </c>
      <c r="Q546" s="71">
        <v>1.8817078539866452</v>
      </c>
      <c r="R546" s="71">
        <v>0</v>
      </c>
      <c r="S546" s="71">
        <v>2.6617920808747142</v>
      </c>
      <c r="T546" s="72"/>
      <c r="U546" s="71">
        <v>2967111</v>
      </c>
      <c r="V546" s="71">
        <v>458</v>
      </c>
      <c r="W546" s="71">
        <v>309</v>
      </c>
      <c r="X546" s="71">
        <v>7477</v>
      </c>
      <c r="Y546" s="71">
        <v>12947</v>
      </c>
      <c r="Z546" s="71">
        <v>14334</v>
      </c>
      <c r="AA546" s="71">
        <v>5825</v>
      </c>
      <c r="AB546" s="71">
        <v>26641</v>
      </c>
      <c r="AC546" s="71">
        <v>0</v>
      </c>
      <c r="AD546" s="71">
        <v>2.6617920808747142</v>
      </c>
      <c r="AE546" s="72"/>
      <c r="AF546" s="71">
        <v>35364576.782384627</v>
      </c>
      <c r="AG546" s="71">
        <v>1575195.8710783939</v>
      </c>
      <c r="AH546" s="71">
        <v>2087339.6839815199</v>
      </c>
      <c r="AI546" s="71">
        <v>43818639.391292527</v>
      </c>
      <c r="AJ546" s="71">
        <v>59018900.366412707</v>
      </c>
      <c r="AK546" s="71">
        <v>0</v>
      </c>
      <c r="AL546" s="71">
        <v>0</v>
      </c>
      <c r="AM546" s="71">
        <v>3653873.7929499871</v>
      </c>
      <c r="AN546" s="71">
        <v>0</v>
      </c>
      <c r="AO546" s="71">
        <v>0</v>
      </c>
      <c r="AP546" s="71">
        <v>145518525.88809976</v>
      </c>
      <c r="AQ546" s="72"/>
      <c r="AR546" s="71">
        <v>621</v>
      </c>
      <c r="AS546" s="71">
        <v>160</v>
      </c>
      <c r="AT546" s="71">
        <v>1</v>
      </c>
      <c r="AU546" s="71">
        <v>1</v>
      </c>
      <c r="AV546" s="71">
        <v>0</v>
      </c>
      <c r="AW546" s="71">
        <v>0</v>
      </c>
      <c r="AX546" s="71"/>
      <c r="AY546" s="72"/>
      <c r="AZ546" s="71">
        <v>2865.5210000000002</v>
      </c>
      <c r="BA546" s="71">
        <v>31622.76</v>
      </c>
      <c r="BB546" s="71">
        <v>1500</v>
      </c>
      <c r="BC546" s="71">
        <v>90</v>
      </c>
      <c r="BD546" s="71">
        <v>0</v>
      </c>
      <c r="BE546" s="71">
        <v>0</v>
      </c>
      <c r="BF546" s="71"/>
      <c r="BG546" s="72"/>
      <c r="BH546" s="71">
        <v>0</v>
      </c>
      <c r="BI546" s="71">
        <v>0</v>
      </c>
      <c r="BJ546" s="71">
        <v>4.0289999999999999</v>
      </c>
      <c r="BK546" s="71">
        <v>0</v>
      </c>
      <c r="BL546" s="71">
        <v>6.2450000000000001</v>
      </c>
      <c r="BM546" s="71">
        <v>0</v>
      </c>
      <c r="BN546" s="72"/>
      <c r="BO546" s="71">
        <v>0</v>
      </c>
      <c r="BP546" s="71">
        <v>0</v>
      </c>
      <c r="BQ546" s="71">
        <v>1</v>
      </c>
      <c r="BR546" s="71">
        <v>0</v>
      </c>
      <c r="BS546" s="71">
        <v>1</v>
      </c>
      <c r="BT546" s="71">
        <v>0</v>
      </c>
      <c r="BU546"/>
      <c r="BV546" s="70">
        <v>10.273999999999999</v>
      </c>
      <c r="BW546" s="70">
        <v>0</v>
      </c>
      <c r="BX546" s="70">
        <v>0</v>
      </c>
      <c r="BY546" s="70">
        <v>0</v>
      </c>
      <c r="BZ546" s="70">
        <v>0</v>
      </c>
      <c r="CA546" s="70">
        <v>0</v>
      </c>
      <c r="CB546" s="70">
        <v>0</v>
      </c>
      <c r="CC546" s="70">
        <v>0</v>
      </c>
      <c r="CD546" s="70">
        <v>0</v>
      </c>
    </row>
    <row r="547" spans="1:82">
      <c r="A547" s="70" t="s">
        <v>2238</v>
      </c>
      <c r="B547" s="70">
        <v>31</v>
      </c>
      <c r="C547" s="70">
        <v>14</v>
      </c>
      <c r="D547" s="70">
        <v>2</v>
      </c>
      <c r="E547" s="70">
        <v>2017</v>
      </c>
      <c r="F547" s="70" t="s">
        <v>156</v>
      </c>
      <c r="G547" s="70" t="s">
        <v>2224</v>
      </c>
      <c r="H547" s="70" t="s">
        <v>2225</v>
      </c>
      <c r="I547" s="148"/>
      <c r="J547" s="71">
        <v>99.576214687887514</v>
      </c>
      <c r="K547" s="71">
        <v>1.8104711661855919</v>
      </c>
      <c r="L547" s="71">
        <v>17.988945720682441</v>
      </c>
      <c r="M547" s="71">
        <v>29.027308146158312</v>
      </c>
      <c r="N547" s="71">
        <v>40.654490880019758</v>
      </c>
      <c r="O547" s="71">
        <v>24.069623760654341</v>
      </c>
      <c r="P547" s="71">
        <v>27.823439344825982</v>
      </c>
      <c r="Q547" s="71">
        <v>1.8036705378398199</v>
      </c>
      <c r="R547" s="71">
        <v>0</v>
      </c>
      <c r="S547" s="71">
        <v>2.6540987284477646</v>
      </c>
      <c r="T547" s="72"/>
      <c r="U547" s="71">
        <v>3133850</v>
      </c>
      <c r="V547" s="71">
        <v>458</v>
      </c>
      <c r="W547" s="71">
        <v>309</v>
      </c>
      <c r="X547" s="71">
        <v>7477</v>
      </c>
      <c r="Y547" s="71">
        <v>12995</v>
      </c>
      <c r="Z547" s="71">
        <v>14391</v>
      </c>
      <c r="AA547" s="71">
        <v>5763</v>
      </c>
      <c r="AB547" s="71">
        <v>26407</v>
      </c>
      <c r="AC547" s="71">
        <v>0</v>
      </c>
      <c r="AD547" s="71">
        <v>2.6540987284477651</v>
      </c>
      <c r="AE547" s="72"/>
      <c r="AF547" s="71">
        <v>37271076.017482832</v>
      </c>
      <c r="AG547" s="71">
        <v>1607724.8155713929</v>
      </c>
      <c r="AH547" s="71">
        <v>2570083.9657019102</v>
      </c>
      <c r="AI547" s="71">
        <v>42856640.627557948</v>
      </c>
      <c r="AJ547" s="71">
        <v>63712154.701814823</v>
      </c>
      <c r="AK547" s="71">
        <v>0</v>
      </c>
      <c r="AL547" s="71">
        <v>0</v>
      </c>
      <c r="AM547" s="71">
        <v>3627447.2576065562</v>
      </c>
      <c r="AN547" s="71">
        <v>0</v>
      </c>
      <c r="AO547" s="71">
        <v>0</v>
      </c>
      <c r="AP547" s="71">
        <v>151645127.38573548</v>
      </c>
      <c r="AQ547" s="72"/>
      <c r="AR547" s="71">
        <v>657</v>
      </c>
      <c r="AS547" s="71">
        <v>173</v>
      </c>
      <c r="AT547" s="71">
        <v>1</v>
      </c>
      <c r="AU547" s="71">
        <v>1</v>
      </c>
      <c r="AV547" s="71">
        <v>0</v>
      </c>
      <c r="AW547" s="71">
        <v>0</v>
      </c>
      <c r="AX547" s="71"/>
      <c r="AY547" s="72"/>
      <c r="AZ547" s="71">
        <v>3047.8209999999999</v>
      </c>
      <c r="BA547" s="71">
        <v>39538.46</v>
      </c>
      <c r="BB547" s="71">
        <v>1500</v>
      </c>
      <c r="BC547" s="71">
        <v>90</v>
      </c>
      <c r="BD547" s="71">
        <v>0</v>
      </c>
      <c r="BE547" s="71">
        <v>0</v>
      </c>
      <c r="BF547" s="71"/>
      <c r="BG547" s="72"/>
      <c r="BH547" s="71">
        <v>0</v>
      </c>
      <c r="BI547" s="71">
        <v>0</v>
      </c>
      <c r="BJ547" s="71">
        <v>3.4319999999999999</v>
      </c>
      <c r="BK547" s="71">
        <v>0</v>
      </c>
      <c r="BL547" s="71">
        <v>5.2859999999999996</v>
      </c>
      <c r="BM547" s="71">
        <v>0</v>
      </c>
      <c r="BN547" s="72"/>
      <c r="BO547" s="71">
        <v>0</v>
      </c>
      <c r="BP547" s="71">
        <v>0</v>
      </c>
      <c r="BQ547" s="71">
        <v>1</v>
      </c>
      <c r="BR547" s="71">
        <v>0</v>
      </c>
      <c r="BS547" s="71">
        <v>1</v>
      </c>
      <c r="BT547" s="71">
        <v>0</v>
      </c>
      <c r="BU547"/>
      <c r="BV547" s="70">
        <v>8.718</v>
      </c>
      <c r="BW547" s="70">
        <v>0</v>
      </c>
      <c r="BX547" s="70">
        <v>0</v>
      </c>
      <c r="BY547" s="70">
        <v>0</v>
      </c>
      <c r="BZ547" s="70">
        <v>0</v>
      </c>
      <c r="CA547" s="70">
        <v>0</v>
      </c>
      <c r="CB547" s="70">
        <v>0</v>
      </c>
      <c r="CC547" s="70">
        <v>0</v>
      </c>
      <c r="CD547" s="70">
        <v>0</v>
      </c>
    </row>
    <row r="548" spans="1:82">
      <c r="A548" s="70" t="s">
        <v>2239</v>
      </c>
      <c r="B548" s="70">
        <v>32</v>
      </c>
      <c r="C548" s="70">
        <v>15</v>
      </c>
      <c r="D548" s="70">
        <v>2</v>
      </c>
      <c r="E548" s="70">
        <v>2018</v>
      </c>
      <c r="F548" s="70" t="s">
        <v>183</v>
      </c>
      <c r="G548" s="70" t="s">
        <v>2224</v>
      </c>
      <c r="H548" s="70" t="s">
        <v>2225</v>
      </c>
      <c r="I548" s="148"/>
      <c r="J548" s="71">
        <v>103.04619302010094</v>
      </c>
      <c r="K548" s="71">
        <v>1.8170462404586618</v>
      </c>
      <c r="L548" s="71">
        <v>16.049515839653569</v>
      </c>
      <c r="M548" s="71">
        <v>27.944398783722527</v>
      </c>
      <c r="N548" s="71">
        <v>31.225844880773916</v>
      </c>
      <c r="O548" s="71">
        <v>23.663359518341675</v>
      </c>
      <c r="P548" s="71">
        <v>27.235785689556199</v>
      </c>
      <c r="Q548" s="71">
        <v>1.66812015373346</v>
      </c>
      <c r="R548" s="71">
        <v>0</v>
      </c>
      <c r="S548" s="71">
        <v>2.5025445461037785</v>
      </c>
      <c r="T548" s="72"/>
      <c r="U548" s="71">
        <v>3288452</v>
      </c>
      <c r="V548" s="71">
        <v>458</v>
      </c>
      <c r="W548" s="71">
        <v>309</v>
      </c>
      <c r="X548" s="71">
        <v>7477</v>
      </c>
      <c r="Y548" s="71">
        <v>13064</v>
      </c>
      <c r="Z548" s="71">
        <v>14419</v>
      </c>
      <c r="AA548" s="71">
        <v>5698</v>
      </c>
      <c r="AB548" s="71">
        <v>26319</v>
      </c>
      <c r="AC548" s="71">
        <v>0</v>
      </c>
      <c r="AD548" s="71">
        <v>2.502544546103779</v>
      </c>
      <c r="AE548" s="72"/>
      <c r="AF548" s="71">
        <v>38793910.506129242</v>
      </c>
      <c r="AG548" s="71">
        <v>1628305.911186686</v>
      </c>
      <c r="AH548" s="71">
        <v>2325769.0276779821</v>
      </c>
      <c r="AI548" s="71">
        <v>40439434.141588807</v>
      </c>
      <c r="AJ548" s="71">
        <v>52484330.592829853</v>
      </c>
      <c r="AK548" s="71">
        <v>0</v>
      </c>
      <c r="AL548" s="71">
        <v>0</v>
      </c>
      <c r="AM548" s="71">
        <v>3622839.582819887</v>
      </c>
      <c r="AN548" s="71">
        <v>0</v>
      </c>
      <c r="AO548" s="71">
        <v>0</v>
      </c>
      <c r="AP548" s="71">
        <v>139294589.76223245</v>
      </c>
      <c r="AQ548" s="72"/>
      <c r="AR548" s="71">
        <v>687</v>
      </c>
      <c r="AS548" s="71">
        <v>180</v>
      </c>
      <c r="AT548" s="71">
        <v>1</v>
      </c>
      <c r="AU548" s="71">
        <v>1</v>
      </c>
      <c r="AV548" s="71">
        <v>0</v>
      </c>
      <c r="AW548" s="71">
        <v>0</v>
      </c>
      <c r="AX548" s="71"/>
      <c r="AY548" s="72"/>
      <c r="AZ548" s="71">
        <v>3216.0209999999997</v>
      </c>
      <c r="BA548" s="71">
        <v>39938.559999999998</v>
      </c>
      <c r="BB548" s="71">
        <v>1500</v>
      </c>
      <c r="BC548" s="71">
        <v>90</v>
      </c>
      <c r="BD548" s="71">
        <v>0</v>
      </c>
      <c r="BE548" s="71">
        <v>0</v>
      </c>
      <c r="BF548" s="71"/>
      <c r="BG548" s="72"/>
      <c r="BH548" s="71">
        <v>0</v>
      </c>
      <c r="BI548" s="71">
        <v>0</v>
      </c>
      <c r="BJ548" s="71">
        <v>3.476</v>
      </c>
      <c r="BK548" s="71">
        <v>0</v>
      </c>
      <c r="BL548" s="71">
        <v>5.0839999999999996</v>
      </c>
      <c r="BM548" s="71">
        <v>0</v>
      </c>
      <c r="BN548" s="72"/>
      <c r="BO548" s="71">
        <v>0</v>
      </c>
      <c r="BP548" s="71">
        <v>0</v>
      </c>
      <c r="BQ548" s="71">
        <v>1</v>
      </c>
      <c r="BR548" s="71">
        <v>0</v>
      </c>
      <c r="BS548" s="71">
        <v>1</v>
      </c>
      <c r="BT548" s="71">
        <v>0</v>
      </c>
      <c r="BU548"/>
      <c r="BV548" s="70">
        <v>8.56</v>
      </c>
      <c r="BW548" s="70">
        <v>0</v>
      </c>
      <c r="BX548" s="70">
        <v>0</v>
      </c>
      <c r="BY548" s="70">
        <v>0</v>
      </c>
      <c r="BZ548" s="70">
        <v>0</v>
      </c>
      <c r="CA548" s="70">
        <v>0</v>
      </c>
      <c r="CB548" s="70">
        <v>0</v>
      </c>
      <c r="CC548" s="70">
        <v>0</v>
      </c>
      <c r="CD548" s="70">
        <v>0</v>
      </c>
    </row>
    <row r="549" spans="1:82">
      <c r="A549" s="70" t="s">
        <v>2240</v>
      </c>
      <c r="B549" s="70">
        <v>33</v>
      </c>
      <c r="C549" s="70">
        <v>16</v>
      </c>
      <c r="D549" s="70">
        <v>2</v>
      </c>
      <c r="E549" s="70">
        <v>2019</v>
      </c>
      <c r="F549" s="70" t="s">
        <v>158</v>
      </c>
      <c r="G549" s="70" t="s">
        <v>2224</v>
      </c>
      <c r="H549" s="70" t="s">
        <v>2225</v>
      </c>
      <c r="I549" s="148"/>
      <c r="J549" s="71">
        <v>109.01809726474882</v>
      </c>
      <c r="K549" s="71">
        <v>1.3804616219950103</v>
      </c>
      <c r="L549" s="71">
        <v>15.933037508965917</v>
      </c>
      <c r="M549" s="71">
        <v>23.278199288607617</v>
      </c>
      <c r="N549" s="71">
        <v>22.409453270090243</v>
      </c>
      <c r="O549" s="71">
        <v>23.149279016655491</v>
      </c>
      <c r="P549" s="71">
        <v>26.974039403590481</v>
      </c>
      <c r="Q549" s="71">
        <v>1.6098962074631999</v>
      </c>
      <c r="R549" s="71">
        <v>0</v>
      </c>
      <c r="S549" s="71">
        <v>2.8442407758406234</v>
      </c>
      <c r="T549" s="72"/>
      <c r="U549" s="71">
        <v>3720894</v>
      </c>
      <c r="V549" s="71">
        <v>458</v>
      </c>
      <c r="W549" s="71">
        <v>309</v>
      </c>
      <c r="X549" s="71">
        <v>7477</v>
      </c>
      <c r="Y549" s="71">
        <v>13083</v>
      </c>
      <c r="Z549" s="71">
        <v>14493</v>
      </c>
      <c r="AA549" s="71">
        <v>5601</v>
      </c>
      <c r="AB549" s="71">
        <v>26088</v>
      </c>
      <c r="AC549" s="71">
        <v>0</v>
      </c>
      <c r="AD549" s="71">
        <v>2.844240775840623</v>
      </c>
      <c r="AE549" s="72"/>
      <c r="AF549" s="71">
        <v>40608289.142530292</v>
      </c>
      <c r="AG549" s="71">
        <v>1121382.4282470371</v>
      </c>
      <c r="AH549" s="71">
        <v>2579131.4999897392</v>
      </c>
      <c r="AI549" s="71">
        <v>42056180.696925312</v>
      </c>
      <c r="AJ549" s="71">
        <v>44909367.129855908</v>
      </c>
      <c r="AK549" s="71">
        <v>0</v>
      </c>
      <c r="AL549" s="71">
        <v>0</v>
      </c>
      <c r="AM549" s="71">
        <v>3552989.2096411469</v>
      </c>
      <c r="AN549" s="71">
        <v>0</v>
      </c>
      <c r="AO549" s="71">
        <v>0</v>
      </c>
      <c r="AP549" s="71">
        <v>134827340.10718945</v>
      </c>
      <c r="AQ549" s="72"/>
      <c r="AR549" s="71">
        <v>734</v>
      </c>
      <c r="AS549" s="71">
        <v>183</v>
      </c>
      <c r="AT549" s="71">
        <v>1</v>
      </c>
      <c r="AU549" s="71">
        <v>1</v>
      </c>
      <c r="AV549" s="71">
        <v>0</v>
      </c>
      <c r="AW549" s="71">
        <v>0</v>
      </c>
      <c r="AX549" s="71"/>
      <c r="AY549" s="72"/>
      <c r="AZ549" s="71">
        <v>3464.6560000000009</v>
      </c>
      <c r="BA549" s="71">
        <v>41610.36</v>
      </c>
      <c r="BB549" s="71">
        <v>1500</v>
      </c>
      <c r="BC549" s="71">
        <v>90</v>
      </c>
      <c r="BD549" s="71">
        <v>0</v>
      </c>
      <c r="BE549" s="71">
        <v>0</v>
      </c>
      <c r="BF549" s="71"/>
      <c r="BG549" s="72"/>
      <c r="BH549" s="71">
        <v>0</v>
      </c>
      <c r="BI549" s="71">
        <v>0</v>
      </c>
      <c r="BJ549" s="71">
        <v>3.8410000000000002</v>
      </c>
      <c r="BK549" s="71">
        <v>0</v>
      </c>
      <c r="BL549" s="71">
        <v>4.75</v>
      </c>
      <c r="BM549" s="71">
        <v>0</v>
      </c>
      <c r="BN549" s="72"/>
      <c r="BO549" s="71">
        <v>0</v>
      </c>
      <c r="BP549" s="71">
        <v>0</v>
      </c>
      <c r="BQ549" s="71">
        <v>1</v>
      </c>
      <c r="BR549" s="71">
        <v>0</v>
      </c>
      <c r="BS549" s="71">
        <v>1</v>
      </c>
      <c r="BT549" s="71">
        <v>0</v>
      </c>
      <c r="BU549"/>
      <c r="BV549" s="70">
        <v>8.5909999999999993</v>
      </c>
      <c r="BW549" s="70">
        <v>0</v>
      </c>
      <c r="BX549" s="70">
        <v>0</v>
      </c>
      <c r="BY549" s="70">
        <v>0</v>
      </c>
      <c r="BZ549" s="70">
        <v>0</v>
      </c>
      <c r="CA549" s="70">
        <v>0</v>
      </c>
      <c r="CB549" s="70">
        <v>0</v>
      </c>
      <c r="CC549" s="70">
        <v>0</v>
      </c>
      <c r="CD549" s="70">
        <v>0</v>
      </c>
    </row>
    <row r="550" spans="1:82">
      <c r="A550" s="70" t="s">
        <v>2241</v>
      </c>
      <c r="B550" s="70">
        <v>34</v>
      </c>
      <c r="C550" s="70">
        <v>17</v>
      </c>
      <c r="D550" s="70">
        <v>2</v>
      </c>
      <c r="E550" s="70">
        <v>2020</v>
      </c>
      <c r="F550" s="70" t="s">
        <v>159</v>
      </c>
      <c r="G550" s="70" t="s">
        <v>2224</v>
      </c>
      <c r="H550" s="70" t="s">
        <v>2225</v>
      </c>
      <c r="I550" s="148"/>
      <c r="J550" s="71">
        <v>104.3407098842242</v>
      </c>
      <c r="K550" s="71">
        <v>1.8257690739942705</v>
      </c>
      <c r="L550" s="71">
        <v>17.886898947276318</v>
      </c>
      <c r="M550" s="71">
        <v>32.185049060011401</v>
      </c>
      <c r="N550" s="71">
        <v>40.017436950965099</v>
      </c>
      <c r="O550" s="71">
        <v>20.268046962171791</v>
      </c>
      <c r="P550" s="71">
        <v>25.160418439084619</v>
      </c>
      <c r="Q550" s="71">
        <v>1.52773130398941</v>
      </c>
      <c r="R550" s="71">
        <v>0</v>
      </c>
      <c r="S550" s="71">
        <v>3.4784205141442168</v>
      </c>
      <c r="T550" s="72"/>
      <c r="U550" s="71">
        <v>3345845</v>
      </c>
      <c r="V550" s="71">
        <v>447</v>
      </c>
      <c r="W550" s="71">
        <v>303</v>
      </c>
      <c r="X550" s="71">
        <v>7570</v>
      </c>
      <c r="Y550" s="71">
        <v>13070</v>
      </c>
      <c r="Z550" s="71">
        <v>14483</v>
      </c>
      <c r="AA550" s="71">
        <v>5553</v>
      </c>
      <c r="AB550" s="71">
        <v>25911</v>
      </c>
      <c r="AC550" s="71">
        <v>0</v>
      </c>
      <c r="AD550" s="71">
        <v>3.4784205141442168</v>
      </c>
      <c r="AE550" s="72"/>
      <c r="AF550" s="71">
        <v>34970985.578355446</v>
      </c>
      <c r="AG550" s="71">
        <v>1534635.7062025284</v>
      </c>
      <c r="AH550" s="71">
        <v>3073783.4584877947</v>
      </c>
      <c r="AI550" s="71">
        <v>45107042.478357509</v>
      </c>
      <c r="AJ550" s="71">
        <v>62053429.0634197</v>
      </c>
      <c r="AK550" s="71"/>
      <c r="AL550" s="71"/>
      <c r="AM550" s="71">
        <v>3381673.3772142683</v>
      </c>
      <c r="AN550" s="71"/>
      <c r="AO550" s="71"/>
      <c r="AP550" s="71">
        <v>150121549.66203725</v>
      </c>
      <c r="AQ550" s="72"/>
      <c r="AR550" s="71">
        <v>776</v>
      </c>
      <c r="AS550" s="71">
        <v>195</v>
      </c>
      <c r="AT550" s="71">
        <v>1</v>
      </c>
      <c r="AU550" s="71">
        <v>1</v>
      </c>
      <c r="AV550" s="71">
        <v>0</v>
      </c>
      <c r="AW550" s="71">
        <v>0</v>
      </c>
      <c r="AX550" s="71"/>
      <c r="AY550" s="72"/>
      <c r="AZ550" s="71">
        <v>3720.830000000004</v>
      </c>
      <c r="BA550" s="71">
        <v>43711.059999999983</v>
      </c>
      <c r="BB550" s="71">
        <v>1500</v>
      </c>
      <c r="BC550" s="71">
        <v>90</v>
      </c>
      <c r="BD550" s="71">
        <v>0</v>
      </c>
      <c r="BE550" s="71">
        <v>0</v>
      </c>
      <c r="BF550" s="71"/>
      <c r="BG550" s="72"/>
      <c r="BH550" s="71">
        <v>0</v>
      </c>
      <c r="BI550" s="71">
        <v>0</v>
      </c>
      <c r="BJ550" s="71">
        <v>3.3820000000000001</v>
      </c>
      <c r="BK550" s="71">
        <v>0</v>
      </c>
      <c r="BL550" s="71">
        <v>3.496</v>
      </c>
      <c r="BM550" s="71">
        <v>0</v>
      </c>
      <c r="BN550" s="72"/>
      <c r="BO550" s="71">
        <v>0</v>
      </c>
      <c r="BP550" s="71">
        <v>0</v>
      </c>
      <c r="BQ550" s="71">
        <v>1</v>
      </c>
      <c r="BR550" s="71">
        <v>0</v>
      </c>
      <c r="BS550" s="71">
        <v>1</v>
      </c>
      <c r="BT550" s="71">
        <v>0</v>
      </c>
      <c r="BU550"/>
      <c r="BV550" s="70">
        <v>6.8780000000000001</v>
      </c>
      <c r="BW550" s="70">
        <v>0</v>
      </c>
      <c r="BX550" s="70">
        <v>0</v>
      </c>
      <c r="BY550" s="70">
        <v>0</v>
      </c>
      <c r="BZ550" s="70">
        <v>0</v>
      </c>
      <c r="CA550" s="70">
        <v>0</v>
      </c>
      <c r="CB550" s="70">
        <v>0</v>
      </c>
      <c r="CC550" s="70">
        <v>0</v>
      </c>
      <c r="CD550" s="70">
        <v>0</v>
      </c>
    </row>
    <row r="551" spans="1:82">
      <c r="A551" s="70" t="s">
        <v>2242</v>
      </c>
      <c r="B551" s="70">
        <v>34</v>
      </c>
      <c r="C551" s="70">
        <v>18</v>
      </c>
      <c r="D551" s="70">
        <v>2</v>
      </c>
      <c r="E551" s="70">
        <v>2021</v>
      </c>
      <c r="F551" s="70" t="s">
        <v>160</v>
      </c>
      <c r="G551" s="70" t="s">
        <v>2224</v>
      </c>
      <c r="H551" s="70" t="s">
        <v>2225</v>
      </c>
      <c r="I551" s="148"/>
      <c r="J551" s="71">
        <v>97.292674984029446</v>
      </c>
      <c r="K551" s="71">
        <v>1.8647408490537678</v>
      </c>
      <c r="L551" s="71">
        <v>17.403660637907379</v>
      </c>
      <c r="M551" s="71">
        <v>31.132646420602335</v>
      </c>
      <c r="N551" s="71">
        <v>32.116556686726263</v>
      </c>
      <c r="O551" s="71">
        <v>19.666693105073463</v>
      </c>
      <c r="P551" s="71">
        <v>25.537768019347194</v>
      </c>
      <c r="Q551" s="71">
        <v>1.49914736953656</v>
      </c>
      <c r="R551" s="71">
        <v>0</v>
      </c>
      <c r="S551" s="71">
        <v>2.8073931399386161</v>
      </c>
      <c r="T551" s="72"/>
      <c r="U551" s="71">
        <v>3456284</v>
      </c>
      <c r="V551" s="71">
        <v>447</v>
      </c>
      <c r="W551" s="71">
        <v>303</v>
      </c>
      <c r="X551" s="71">
        <v>7570</v>
      </c>
      <c r="Y551" s="71">
        <v>13135</v>
      </c>
      <c r="Z551" s="71">
        <v>14470</v>
      </c>
      <c r="AA551" s="71">
        <v>5496</v>
      </c>
      <c r="AB551" s="71">
        <v>25676</v>
      </c>
      <c r="AC551" s="71">
        <v>0</v>
      </c>
      <c r="AD551" s="71">
        <v>2.8073931399386161</v>
      </c>
      <c r="AE551" s="72"/>
      <c r="AF551" s="71">
        <v>31952074.681326598</v>
      </c>
      <c r="AG551" s="71">
        <v>1640106.295806315</v>
      </c>
      <c r="AH551" s="71">
        <v>2958963.4416671018</v>
      </c>
      <c r="AI551" s="71">
        <v>48185687.419975966</v>
      </c>
      <c r="AJ551" s="71">
        <v>51003632.048484161</v>
      </c>
      <c r="AK551" s="71">
        <v>0</v>
      </c>
      <c r="AL551" s="71">
        <v>0</v>
      </c>
      <c r="AM551" s="71">
        <v>3370331.5833531478</v>
      </c>
      <c r="AN551" s="71">
        <v>0</v>
      </c>
      <c r="AO551" s="71">
        <v>0</v>
      </c>
      <c r="AP551" s="71">
        <v>139110795.4706133</v>
      </c>
      <c r="AQ551" s="72"/>
      <c r="AR551" s="71">
        <v>821</v>
      </c>
      <c r="AS551" s="71">
        <v>202</v>
      </c>
      <c r="AT551" s="71">
        <v>1</v>
      </c>
      <c r="AU551" s="71">
        <v>1</v>
      </c>
      <c r="AV551" s="71">
        <v>0</v>
      </c>
      <c r="AW551" s="71">
        <v>0</v>
      </c>
      <c r="AX551" s="71"/>
      <c r="AY551" s="72"/>
      <c r="AZ551" s="71">
        <v>3937.8130000000051</v>
      </c>
      <c r="BA551" s="71">
        <v>44714.059999999983</v>
      </c>
      <c r="BB551" s="71">
        <v>1500</v>
      </c>
      <c r="BC551" s="71">
        <v>90</v>
      </c>
      <c r="BD551" s="71">
        <v>0</v>
      </c>
      <c r="BE551" s="71">
        <v>0</v>
      </c>
      <c r="BF551" s="71"/>
      <c r="BG551" s="72"/>
      <c r="BH551" s="71">
        <v>0</v>
      </c>
      <c r="BI551" s="71">
        <v>0</v>
      </c>
      <c r="BJ551" s="71">
        <v>4.258</v>
      </c>
      <c r="BK551" s="71">
        <v>0</v>
      </c>
      <c r="BL551" s="71">
        <v>5.0629999999999997</v>
      </c>
      <c r="BM551" s="71">
        <v>0</v>
      </c>
      <c r="BN551" s="72"/>
      <c r="BO551" s="71">
        <v>0</v>
      </c>
      <c r="BP551" s="71">
        <v>0</v>
      </c>
      <c r="BQ551" s="71">
        <v>1</v>
      </c>
      <c r="BR551" s="71">
        <v>0</v>
      </c>
      <c r="BS551" s="71">
        <v>1</v>
      </c>
      <c r="BT551" s="71">
        <v>0</v>
      </c>
      <c r="BU551"/>
      <c r="BV551" s="70">
        <v>9.3209999999999997</v>
      </c>
      <c r="BW551" s="70">
        <v>0</v>
      </c>
      <c r="BX551" s="70">
        <v>0</v>
      </c>
      <c r="BY551" s="70">
        <v>0</v>
      </c>
      <c r="BZ551" s="70">
        <v>0</v>
      </c>
      <c r="CA551" s="70">
        <v>0</v>
      </c>
      <c r="CB551" s="70">
        <v>0</v>
      </c>
      <c r="CC551" s="70">
        <v>0</v>
      </c>
      <c r="CD551" s="70">
        <v>0</v>
      </c>
    </row>
    <row r="552" spans="1:82">
      <c r="A552" s="70" t="s">
        <v>2243</v>
      </c>
      <c r="B552" s="70">
        <v>34</v>
      </c>
      <c r="C552" s="70">
        <v>19</v>
      </c>
      <c r="D552" s="70">
        <v>2</v>
      </c>
      <c r="E552" s="70">
        <v>2022</v>
      </c>
      <c r="F552" s="70" t="s">
        <v>161</v>
      </c>
      <c r="G552" s="70" t="s">
        <v>2224</v>
      </c>
      <c r="H552" s="70" t="s">
        <v>2225</v>
      </c>
      <c r="I552" s="148"/>
      <c r="J552" s="71">
        <v>102.57441261415323</v>
      </c>
      <c r="K552" s="71">
        <v>1.3622701239688595</v>
      </c>
      <c r="L552" s="71">
        <v>13.718870619658235</v>
      </c>
      <c r="M552" s="71">
        <v>23.766368329451769</v>
      </c>
      <c r="N552" s="71">
        <v>29.506623220170042</v>
      </c>
      <c r="O552" s="71">
        <v>20.592144029039641</v>
      </c>
      <c r="P552" s="71">
        <v>25.154305195046742</v>
      </c>
      <c r="Q552" s="71">
        <v>1.4941754726723058</v>
      </c>
      <c r="R552" s="71">
        <v>0</v>
      </c>
      <c r="S552" s="71">
        <v>2.5646755031466748</v>
      </c>
      <c r="T552" s="72"/>
      <c r="U552" s="71">
        <v>4235192</v>
      </c>
      <c r="V552" s="71">
        <v>447</v>
      </c>
      <c r="W552" s="71">
        <v>303</v>
      </c>
      <c r="X552" s="71">
        <v>7570</v>
      </c>
      <c r="Y552" s="71">
        <v>13128</v>
      </c>
      <c r="Z552" s="71">
        <v>14395</v>
      </c>
      <c r="AA552" s="71">
        <v>5496</v>
      </c>
      <c r="AB552" s="71">
        <v>25381</v>
      </c>
      <c r="AC552" s="71">
        <v>0</v>
      </c>
      <c r="AD552" s="71">
        <v>2.5646755031466748</v>
      </c>
      <c r="AE552" s="72"/>
      <c r="AF552" s="71">
        <v>39385082.554288104</v>
      </c>
      <c r="AG552" s="71">
        <v>952612.99979754421</v>
      </c>
      <c r="AH552" s="71">
        <v>2626107.9405142851</v>
      </c>
      <c r="AI552" s="71">
        <v>42094331.972400226</v>
      </c>
      <c r="AJ552" s="71">
        <v>61892261.516327851</v>
      </c>
      <c r="AK552" s="71">
        <v>0</v>
      </c>
      <c r="AL552" s="71">
        <v>0</v>
      </c>
      <c r="AM552" s="71">
        <v>3277379.8593470003</v>
      </c>
      <c r="AN552" s="71">
        <v>0</v>
      </c>
      <c r="AO552" s="71">
        <v>0</v>
      </c>
      <c r="AP552" s="71">
        <v>150227776.842675</v>
      </c>
      <c r="AQ552" s="72"/>
      <c r="AR552" s="71">
        <v>869</v>
      </c>
      <c r="AS552" s="71">
        <v>208</v>
      </c>
      <c r="AT552" s="71">
        <v>1</v>
      </c>
      <c r="AU552" s="71">
        <v>1</v>
      </c>
      <c r="AV552" s="71">
        <v>0</v>
      </c>
      <c r="AW552" s="71">
        <v>0</v>
      </c>
      <c r="AX552" s="71"/>
      <c r="AY552" s="72"/>
      <c r="AZ552" s="71">
        <v>4196.4130000000041</v>
      </c>
      <c r="BA552" s="71">
        <v>45237.159999999982</v>
      </c>
      <c r="BB552" s="71">
        <v>1500</v>
      </c>
      <c r="BC552" s="71">
        <v>90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2244</v>
      </c>
      <c r="B553" s="70">
        <v>34</v>
      </c>
      <c r="C553" s="70">
        <v>20</v>
      </c>
      <c r="D553" s="70">
        <v>2</v>
      </c>
      <c r="E553" s="70">
        <v>2023</v>
      </c>
      <c r="F553" s="70" t="s">
        <v>1539</v>
      </c>
      <c r="G553" s="70" t="s">
        <v>2224</v>
      </c>
      <c r="H553" s="70" t="s">
        <v>2225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906</v>
      </c>
      <c r="AS553" s="71">
        <v>216</v>
      </c>
      <c r="AT553" s="71">
        <v>1</v>
      </c>
      <c r="AU553" s="71">
        <v>1</v>
      </c>
      <c r="AV553" s="71">
        <v>0</v>
      </c>
      <c r="AW553" s="71">
        <v>0</v>
      </c>
      <c r="AX553" s="71"/>
      <c r="AY553" s="72"/>
      <c r="AZ553" s="71">
        <v>4395.5910000000058</v>
      </c>
      <c r="BA553" s="71">
        <v>45845.059999999983</v>
      </c>
      <c r="BB553" s="71">
        <v>1500</v>
      </c>
      <c r="BC553" s="71">
        <v>90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2245</v>
      </c>
      <c r="B554" s="70">
        <v>34</v>
      </c>
      <c r="C554" s="70">
        <v>21</v>
      </c>
      <c r="D554" s="70">
        <v>2</v>
      </c>
      <c r="E554" s="70">
        <v>2024</v>
      </c>
      <c r="F554" s="70" t="s">
        <v>1554</v>
      </c>
      <c r="G554" s="70" t="s">
        <v>2224</v>
      </c>
      <c r="H554" s="70" t="s">
        <v>2225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2246</v>
      </c>
      <c r="B555" s="70">
        <v>137</v>
      </c>
      <c r="C555" s="70">
        <v>1</v>
      </c>
      <c r="D555" s="70">
        <v>9</v>
      </c>
      <c r="E555" s="70">
        <v>1990</v>
      </c>
      <c r="F555" s="70" t="s">
        <v>787</v>
      </c>
      <c r="G555" s="70" t="s">
        <v>2247</v>
      </c>
      <c r="H555" s="70" t="s">
        <v>2248</v>
      </c>
      <c r="I555" s="148"/>
      <c r="J555" s="71">
        <v>81.111261451356853</v>
      </c>
      <c r="K555" s="71">
        <v>2.169631158094377</v>
      </c>
      <c r="L555" s="71">
        <v>0.76433037082340927</v>
      </c>
      <c r="M555" s="71">
        <v>9.7259875740217581</v>
      </c>
      <c r="N555" s="71">
        <v>18.335842821467612</v>
      </c>
      <c r="O555" s="71">
        <v>18.771652052383569</v>
      </c>
      <c r="P555" s="71">
        <v>27.679954426482212</v>
      </c>
      <c r="Q555" s="71">
        <v>1.5524794322770199</v>
      </c>
      <c r="R555" s="71">
        <v>0</v>
      </c>
      <c r="S555" s="71">
        <v>1.2460359905747731</v>
      </c>
      <c r="T555" s="72"/>
      <c r="U555" s="71">
        <v>3739825</v>
      </c>
      <c r="V555" s="71">
        <v>745</v>
      </c>
      <c r="W555" s="71">
        <v>8</v>
      </c>
      <c r="X555" s="71">
        <v>4136</v>
      </c>
      <c r="Y555" s="71">
        <v>6954</v>
      </c>
      <c r="Z555" s="71">
        <v>7721</v>
      </c>
      <c r="AA555" s="71">
        <v>6721</v>
      </c>
      <c r="AB555" s="71">
        <v>25207</v>
      </c>
      <c r="AC555" s="71">
        <v>0</v>
      </c>
      <c r="AD555" s="71">
        <v>1.2460359905747731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2249</v>
      </c>
      <c r="B556" s="70">
        <v>138</v>
      </c>
      <c r="C556" s="70">
        <v>2</v>
      </c>
      <c r="D556" s="70">
        <v>9</v>
      </c>
      <c r="E556" s="70">
        <v>2005</v>
      </c>
      <c r="F556" s="70" t="s">
        <v>789</v>
      </c>
      <c r="G556" s="70" t="s">
        <v>2247</v>
      </c>
      <c r="H556" s="70" t="s">
        <v>2248</v>
      </c>
      <c r="I556" s="148"/>
      <c r="J556" s="71">
        <v>54.943440884296429</v>
      </c>
      <c r="K556" s="71">
        <v>1.5021726753498481</v>
      </c>
      <c r="L556" s="71">
        <v>3.68882451372445</v>
      </c>
      <c r="M556" s="71">
        <v>23.220819063949929</v>
      </c>
      <c r="N556" s="71">
        <v>34.032321613224191</v>
      </c>
      <c r="O556" s="71">
        <v>31.651416852521749</v>
      </c>
      <c r="P556" s="71">
        <v>28.03479905729078</v>
      </c>
      <c r="Q556" s="71">
        <v>1.5930431300704899</v>
      </c>
      <c r="R556" s="71">
        <v>0</v>
      </c>
      <c r="S556" s="71">
        <v>1.554508872</v>
      </c>
      <c r="T556" s="72"/>
      <c r="U556" s="71">
        <v>3641205</v>
      </c>
      <c r="V556" s="71">
        <v>651</v>
      </c>
      <c r="W556" s="71">
        <v>44</v>
      </c>
      <c r="X556" s="71">
        <v>4940</v>
      </c>
      <c r="Y556" s="71">
        <v>9250</v>
      </c>
      <c r="Z556" s="71">
        <v>15065</v>
      </c>
      <c r="AA556" s="71">
        <v>5575</v>
      </c>
      <c r="AB556" s="71">
        <v>27040</v>
      </c>
      <c r="AC556" s="71">
        <v>0</v>
      </c>
      <c r="AD556" s="71">
        <v>1.554508872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2250</v>
      </c>
      <c r="B557" s="70">
        <v>139</v>
      </c>
      <c r="C557" s="70">
        <v>3</v>
      </c>
      <c r="D557" s="70">
        <v>9</v>
      </c>
      <c r="E557" s="70">
        <v>2006</v>
      </c>
      <c r="F557" s="70" t="s">
        <v>790</v>
      </c>
      <c r="G557" s="70" t="s">
        <v>2247</v>
      </c>
      <c r="H557" s="70" t="s">
        <v>2248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2251</v>
      </c>
      <c r="B558" s="70">
        <v>140</v>
      </c>
      <c r="C558" s="70">
        <v>4</v>
      </c>
      <c r="D558" s="70">
        <v>9</v>
      </c>
      <c r="E558" s="70">
        <v>2007</v>
      </c>
      <c r="F558" s="70" t="s">
        <v>791</v>
      </c>
      <c r="G558" s="1064" t="s">
        <v>2247</v>
      </c>
      <c r="H558" s="70" t="s">
        <v>2248</v>
      </c>
      <c r="I558" s="148"/>
      <c r="J558" s="71">
        <v>51.399301900620621</v>
      </c>
      <c r="K558" s="71">
        <v>1.3437701348624711</v>
      </c>
      <c r="L558" s="71">
        <v>9.3251456486726685</v>
      </c>
      <c r="M558" s="71">
        <v>23.807358624392428</v>
      </c>
      <c r="N558" s="71">
        <v>32.830468051549147</v>
      </c>
      <c r="O558" s="71">
        <v>30.511855427832909</v>
      </c>
      <c r="P558" s="71">
        <v>27.391273565320081</v>
      </c>
      <c r="Q558" s="71">
        <v>1.67159803173149</v>
      </c>
      <c r="R558" s="71">
        <v>0</v>
      </c>
      <c r="S558" s="71">
        <v>1.6298606499999999</v>
      </c>
      <c r="T558" s="72"/>
      <c r="U558" s="71">
        <v>3687435</v>
      </c>
      <c r="V558" s="71">
        <v>590</v>
      </c>
      <c r="W558" s="71">
        <v>121</v>
      </c>
      <c r="X558" s="71">
        <v>6093</v>
      </c>
      <c r="Y558" s="71">
        <v>9478</v>
      </c>
      <c r="Z558" s="71">
        <v>15097</v>
      </c>
      <c r="AA558" s="71">
        <v>5364</v>
      </c>
      <c r="AB558" s="71">
        <v>26873</v>
      </c>
      <c r="AC558" s="71">
        <v>0</v>
      </c>
      <c r="AD558" s="71">
        <v>1.6298606499999999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2252</v>
      </c>
      <c r="B559" s="70">
        <v>141</v>
      </c>
      <c r="C559" s="70">
        <v>5</v>
      </c>
      <c r="D559" s="70">
        <v>9</v>
      </c>
      <c r="E559" s="70">
        <v>2008</v>
      </c>
      <c r="F559" s="70" t="s">
        <v>792</v>
      </c>
      <c r="G559" s="1064" t="s">
        <v>2247</v>
      </c>
      <c r="H559" s="70" t="s">
        <v>2248</v>
      </c>
      <c r="I559" s="148"/>
      <c r="J559" s="71">
        <v>49.216758389410209</v>
      </c>
      <c r="K559" s="71">
        <v>0.9947023283598635</v>
      </c>
      <c r="L559" s="71">
        <v>7.9984352838667023</v>
      </c>
      <c r="M559" s="71">
        <v>26.007395133544851</v>
      </c>
      <c r="N559" s="71">
        <v>33.015430670710543</v>
      </c>
      <c r="O559" s="71">
        <v>29.777944122980969</v>
      </c>
      <c r="P559" s="71">
        <v>26.24810852304757</v>
      </c>
      <c r="Q559" s="71">
        <v>1.6392245678856701</v>
      </c>
      <c r="R559" s="71">
        <v>0</v>
      </c>
      <c r="S559" s="71">
        <v>1.2215332640000001</v>
      </c>
      <c r="T559" s="72"/>
      <c r="U559" s="71">
        <v>4003632</v>
      </c>
      <c r="V559" s="71">
        <v>590</v>
      </c>
      <c r="W559" s="71">
        <v>121</v>
      </c>
      <c r="X559" s="71">
        <v>6093</v>
      </c>
      <c r="Y559" s="71">
        <v>9575</v>
      </c>
      <c r="Z559" s="71">
        <v>15251</v>
      </c>
      <c r="AA559" s="71">
        <v>5146</v>
      </c>
      <c r="AB559" s="71">
        <v>26786</v>
      </c>
      <c r="AC559" s="71">
        <v>0</v>
      </c>
      <c r="AD559" s="71">
        <v>1.2215332640000001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2253</v>
      </c>
      <c r="B560" s="70">
        <v>142</v>
      </c>
      <c r="C560" s="70">
        <v>6</v>
      </c>
      <c r="D560" s="70">
        <v>9</v>
      </c>
      <c r="E560" s="70">
        <v>2009</v>
      </c>
      <c r="F560" s="70" t="s">
        <v>176</v>
      </c>
      <c r="G560" s="70" t="s">
        <v>2247</v>
      </c>
      <c r="H560" s="70" t="s">
        <v>2248</v>
      </c>
      <c r="I560" s="148"/>
      <c r="J560" s="71">
        <v>40.841027648451643</v>
      </c>
      <c r="K560" s="71">
        <v>1.2711221234715411</v>
      </c>
      <c r="L560" s="71">
        <v>7.5524173084158743</v>
      </c>
      <c r="M560" s="71">
        <v>28.84870887325329</v>
      </c>
      <c r="N560" s="71">
        <v>33.191053424659053</v>
      </c>
      <c r="O560" s="71">
        <v>30.243840399175291</v>
      </c>
      <c r="P560" s="71">
        <v>25.5179945273544</v>
      </c>
      <c r="Q560" s="71">
        <v>1.5566560628377799</v>
      </c>
      <c r="R560" s="71">
        <v>0</v>
      </c>
      <c r="S560" s="71">
        <v>1.5389269560000001</v>
      </c>
      <c r="T560" s="72"/>
      <c r="U560" s="71">
        <v>3483780</v>
      </c>
      <c r="V560" s="71">
        <v>642</v>
      </c>
      <c r="W560" s="71">
        <v>200</v>
      </c>
      <c r="X560" s="71">
        <v>6886</v>
      </c>
      <c r="Y560" s="71">
        <v>9669</v>
      </c>
      <c r="Z560" s="71">
        <v>15289</v>
      </c>
      <c r="AA560" s="71">
        <v>5136</v>
      </c>
      <c r="AB560" s="71">
        <v>26702</v>
      </c>
      <c r="AC560" s="71">
        <v>0</v>
      </c>
      <c r="AD560" s="71">
        <v>1.5389269560000001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13.93</v>
      </c>
      <c r="BK560" s="71">
        <v>0</v>
      </c>
      <c r="BL560" s="71">
        <v>6.5819999999999999</v>
      </c>
      <c r="BM560" s="71">
        <v>0</v>
      </c>
      <c r="BN560" s="72"/>
      <c r="BO560" s="71">
        <v>0</v>
      </c>
      <c r="BP560" s="71">
        <v>0</v>
      </c>
      <c r="BQ560" s="71">
        <v>2</v>
      </c>
      <c r="BR560" s="71">
        <v>0</v>
      </c>
      <c r="BS560" s="71">
        <v>2</v>
      </c>
      <c r="BT560" s="71">
        <v>0</v>
      </c>
      <c r="BU560"/>
      <c r="BV560" s="70">
        <v>20.512</v>
      </c>
      <c r="BW560" s="70">
        <v>0</v>
      </c>
      <c r="BX560" s="70">
        <v>0</v>
      </c>
      <c r="BY560" s="70">
        <v>0</v>
      </c>
      <c r="BZ560" s="70">
        <v>0</v>
      </c>
      <c r="CA560" s="70">
        <v>0</v>
      </c>
      <c r="CB560" s="70">
        <v>0</v>
      </c>
      <c r="CC560" s="70">
        <v>0</v>
      </c>
      <c r="CD560" s="70">
        <v>0</v>
      </c>
    </row>
    <row r="561" spans="1:82">
      <c r="A561" s="70" t="s">
        <v>2254</v>
      </c>
      <c r="B561" s="70">
        <v>143</v>
      </c>
      <c r="C561" s="70">
        <v>7</v>
      </c>
      <c r="D561" s="70">
        <v>9</v>
      </c>
      <c r="E561" s="70">
        <v>2010</v>
      </c>
      <c r="F561" s="70" t="s">
        <v>177</v>
      </c>
      <c r="G561" s="70" t="s">
        <v>2247</v>
      </c>
      <c r="H561" s="70" t="s">
        <v>2248</v>
      </c>
      <c r="I561" s="148"/>
      <c r="J561" s="71">
        <v>36.339392880700679</v>
      </c>
      <c r="K561" s="71">
        <v>1.243297618583306</v>
      </c>
      <c r="L561" s="71">
        <v>6.4616394996165978</v>
      </c>
      <c r="M561" s="71">
        <v>26.951052285071981</v>
      </c>
      <c r="N561" s="71">
        <v>27.86160829405404</v>
      </c>
      <c r="O561" s="71">
        <v>30.3737055774589</v>
      </c>
      <c r="P561" s="71">
        <v>25.707885706917018</v>
      </c>
      <c r="Q561" s="71">
        <v>1.6191682464744399</v>
      </c>
      <c r="R561" s="71">
        <v>0</v>
      </c>
      <c r="S561" s="71">
        <v>1.7985961699999999</v>
      </c>
      <c r="T561" s="72"/>
      <c r="U561" s="71">
        <v>3610890</v>
      </c>
      <c r="V561" s="71">
        <v>642</v>
      </c>
      <c r="W561" s="71">
        <v>200</v>
      </c>
      <c r="X561" s="71">
        <v>6886</v>
      </c>
      <c r="Y561" s="71">
        <v>9758</v>
      </c>
      <c r="Z561" s="71">
        <v>15426</v>
      </c>
      <c r="AA561" s="71">
        <v>5045</v>
      </c>
      <c r="AB561" s="71">
        <v>26614</v>
      </c>
      <c r="AC561" s="71">
        <v>0</v>
      </c>
      <c r="AD561" s="71">
        <v>1.7985961699999999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14.510999999999999</v>
      </c>
      <c r="BK561" s="71">
        <v>0</v>
      </c>
      <c r="BL561" s="71">
        <v>7.63</v>
      </c>
      <c r="BM561" s="71">
        <v>0</v>
      </c>
      <c r="BN561" s="72"/>
      <c r="BO561" s="71">
        <v>0</v>
      </c>
      <c r="BP561" s="71">
        <v>0</v>
      </c>
      <c r="BQ561" s="71">
        <v>2</v>
      </c>
      <c r="BR561" s="71">
        <v>0</v>
      </c>
      <c r="BS561" s="71">
        <v>2</v>
      </c>
      <c r="BT561" s="71">
        <v>0</v>
      </c>
      <c r="BU561"/>
      <c r="BV561" s="70">
        <v>22.140999999999998</v>
      </c>
      <c r="BW561" s="70">
        <v>0</v>
      </c>
      <c r="BX561" s="70">
        <v>0</v>
      </c>
      <c r="BY561" s="70">
        <v>0</v>
      </c>
      <c r="BZ561" s="70">
        <v>0</v>
      </c>
      <c r="CA561" s="70">
        <v>0</v>
      </c>
      <c r="CB561" s="70">
        <v>0</v>
      </c>
      <c r="CC561" s="70">
        <v>0</v>
      </c>
      <c r="CD561" s="70">
        <v>0</v>
      </c>
    </row>
    <row r="562" spans="1:82">
      <c r="A562" s="70" t="s">
        <v>2255</v>
      </c>
      <c r="B562" s="70">
        <v>144</v>
      </c>
      <c r="C562" s="70">
        <v>8</v>
      </c>
      <c r="D562" s="70">
        <v>9</v>
      </c>
      <c r="E562" s="70">
        <v>2011</v>
      </c>
      <c r="F562" s="70" t="s">
        <v>178</v>
      </c>
      <c r="G562" s="70" t="s">
        <v>2247</v>
      </c>
      <c r="H562" s="70" t="s">
        <v>2248</v>
      </c>
      <c r="I562" s="148"/>
      <c r="J562" s="71">
        <v>46.427579689229923</v>
      </c>
      <c r="K562" s="71">
        <v>1.77112428763298</v>
      </c>
      <c r="L562" s="71">
        <v>8.9599669376001962</v>
      </c>
      <c r="M562" s="71">
        <v>36.842191493948732</v>
      </c>
      <c r="N562" s="71">
        <v>42.447597124474377</v>
      </c>
      <c r="O562" s="71">
        <v>29.895527783631266</v>
      </c>
      <c r="P562" s="71">
        <v>24.415690480245193</v>
      </c>
      <c r="Q562" s="71">
        <v>1.8626390435523501</v>
      </c>
      <c r="R562" s="71">
        <v>0</v>
      </c>
      <c r="S562" s="71">
        <v>2.153033701</v>
      </c>
      <c r="T562" s="72"/>
      <c r="U562" s="71">
        <v>3640898</v>
      </c>
      <c r="V562" s="71">
        <v>642</v>
      </c>
      <c r="W562" s="71">
        <v>200</v>
      </c>
      <c r="X562" s="71">
        <v>6886</v>
      </c>
      <c r="Y562" s="71">
        <v>9857</v>
      </c>
      <c r="Z562" s="71">
        <v>15513</v>
      </c>
      <c r="AA562" s="71">
        <v>4934</v>
      </c>
      <c r="AB562" s="71">
        <v>26542</v>
      </c>
      <c r="AC562" s="71">
        <v>0</v>
      </c>
      <c r="AD562" s="71">
        <v>2.153033701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10.167999999999999</v>
      </c>
      <c r="BK562" s="71">
        <v>0</v>
      </c>
      <c r="BL562" s="71">
        <v>5.157</v>
      </c>
      <c r="BM562" s="71">
        <v>0</v>
      </c>
      <c r="BN562" s="72"/>
      <c r="BO562" s="71">
        <v>0</v>
      </c>
      <c r="BP562" s="71">
        <v>0</v>
      </c>
      <c r="BQ562" s="71">
        <v>1</v>
      </c>
      <c r="BR562" s="71">
        <v>0</v>
      </c>
      <c r="BS562" s="71">
        <v>2</v>
      </c>
      <c r="BT562" s="71">
        <v>0</v>
      </c>
      <c r="BU562"/>
      <c r="BV562" s="70">
        <v>15.324999999999999</v>
      </c>
      <c r="BW562" s="70">
        <v>0</v>
      </c>
      <c r="BX562" s="70">
        <v>0</v>
      </c>
      <c r="BY562" s="70">
        <v>0</v>
      </c>
      <c r="BZ562" s="70">
        <v>0</v>
      </c>
      <c r="CA562" s="70">
        <v>0</v>
      </c>
      <c r="CB562" s="70">
        <v>0</v>
      </c>
      <c r="CC562" s="70">
        <v>0</v>
      </c>
      <c r="CD562" s="70">
        <v>0</v>
      </c>
    </row>
    <row r="563" spans="1:82">
      <c r="A563" s="70" t="s">
        <v>2256</v>
      </c>
      <c r="B563" s="70">
        <v>145</v>
      </c>
      <c r="C563" s="70">
        <v>9</v>
      </c>
      <c r="D563" s="70">
        <v>9</v>
      </c>
      <c r="E563" s="70">
        <v>2012</v>
      </c>
      <c r="F563" s="70" t="s">
        <v>179</v>
      </c>
      <c r="G563" s="70" t="s">
        <v>2247</v>
      </c>
      <c r="H563" s="70" t="s">
        <v>2248</v>
      </c>
      <c r="I563" s="148"/>
      <c r="J563" s="71">
        <v>46.131950277423677</v>
      </c>
      <c r="K563" s="71">
        <v>1.814399986641277</v>
      </c>
      <c r="L563" s="71">
        <v>8.9551325745769468</v>
      </c>
      <c r="M563" s="71">
        <v>42.839438101931648</v>
      </c>
      <c r="N563" s="71">
        <v>52.043810395396427</v>
      </c>
      <c r="O563" s="71">
        <v>30.10002668601317</v>
      </c>
      <c r="P563" s="71">
        <v>24.335632727649507</v>
      </c>
      <c r="Q563" s="71">
        <v>2.0351566799405201</v>
      </c>
      <c r="R563" s="71">
        <v>0</v>
      </c>
      <c r="S563" s="71">
        <v>1.3932615690000001</v>
      </c>
      <c r="T563" s="72"/>
      <c r="U563" s="71">
        <v>3306359</v>
      </c>
      <c r="V563" s="71">
        <v>642</v>
      </c>
      <c r="W563" s="71">
        <v>200</v>
      </c>
      <c r="X563" s="71">
        <v>6886</v>
      </c>
      <c r="Y563" s="71">
        <v>10094</v>
      </c>
      <c r="Z563" s="71">
        <v>15743</v>
      </c>
      <c r="AA563" s="71">
        <v>4890</v>
      </c>
      <c r="AB563" s="71">
        <v>26692</v>
      </c>
      <c r="AC563" s="71">
        <v>0</v>
      </c>
      <c r="AD563" s="71">
        <v>1.3932615690000001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7.891</v>
      </c>
      <c r="BM563" s="71">
        <v>0</v>
      </c>
      <c r="BN563" s="72"/>
      <c r="BO563" s="71">
        <v>0</v>
      </c>
      <c r="BP563" s="71">
        <v>0</v>
      </c>
      <c r="BQ563" s="71">
        <v>0</v>
      </c>
      <c r="BR563" s="71">
        <v>0</v>
      </c>
      <c r="BS563" s="71">
        <v>2</v>
      </c>
      <c r="BT563" s="71">
        <v>0</v>
      </c>
      <c r="BU563"/>
      <c r="BV563" s="70">
        <v>7.891</v>
      </c>
      <c r="BW563" s="70">
        <v>0</v>
      </c>
      <c r="BX563" s="70">
        <v>0</v>
      </c>
      <c r="BY563" s="70">
        <v>0</v>
      </c>
      <c r="BZ563" s="70">
        <v>0</v>
      </c>
      <c r="CA563" s="70">
        <v>0</v>
      </c>
      <c r="CB563" s="70">
        <v>0</v>
      </c>
      <c r="CC563" s="70">
        <v>0</v>
      </c>
      <c r="CD563" s="70">
        <v>0</v>
      </c>
    </row>
    <row r="564" spans="1:82">
      <c r="A564" s="70" t="s">
        <v>2257</v>
      </c>
      <c r="B564" s="70">
        <v>146</v>
      </c>
      <c r="C564" s="70">
        <v>10</v>
      </c>
      <c r="D564" s="70">
        <v>9</v>
      </c>
      <c r="E564" s="70">
        <v>2013</v>
      </c>
      <c r="F564" s="70" t="s">
        <v>180</v>
      </c>
      <c r="G564" s="70" t="s">
        <v>2247</v>
      </c>
      <c r="H564" s="70" t="s">
        <v>2248</v>
      </c>
      <c r="I564" s="148"/>
      <c r="J564" s="71">
        <v>47.915540221161088</v>
      </c>
      <c r="K564" s="71">
        <v>1.538113307625546</v>
      </c>
      <c r="L564" s="71">
        <v>8.0370758352864673</v>
      </c>
      <c r="M564" s="71">
        <v>40.112941485707587</v>
      </c>
      <c r="N564" s="71">
        <v>52.749615768438503</v>
      </c>
      <c r="O564" s="71">
        <v>29.19424563791825</v>
      </c>
      <c r="P564" s="71">
        <v>23.887830264901215</v>
      </c>
      <c r="Q564" s="71">
        <v>2.0601928865221701</v>
      </c>
      <c r="R564" s="71">
        <v>0</v>
      </c>
      <c r="S564" s="71">
        <v>1.68926088008</v>
      </c>
      <c r="T564" s="72"/>
      <c r="U564" s="71">
        <v>3421929</v>
      </c>
      <c r="V564" s="71">
        <v>642</v>
      </c>
      <c r="W564" s="71">
        <v>200</v>
      </c>
      <c r="X564" s="71">
        <v>6886</v>
      </c>
      <c r="Y564" s="71">
        <v>10163</v>
      </c>
      <c r="Z564" s="71">
        <v>15951</v>
      </c>
      <c r="AA564" s="71">
        <v>4782</v>
      </c>
      <c r="AB564" s="71">
        <v>26633</v>
      </c>
      <c r="AC564" s="71">
        <v>0</v>
      </c>
      <c r="AD564" s="71">
        <v>1.68926088008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17.222999999999999</v>
      </c>
      <c r="BK564" s="71">
        <v>0</v>
      </c>
      <c r="BL564" s="71">
        <v>9.6490000000000009</v>
      </c>
      <c r="BM564" s="71">
        <v>0</v>
      </c>
      <c r="BN564" s="72"/>
      <c r="BO564" s="71">
        <v>0</v>
      </c>
      <c r="BP564" s="71">
        <v>0</v>
      </c>
      <c r="BQ564" s="71">
        <v>1</v>
      </c>
      <c r="BR564" s="71">
        <v>0</v>
      </c>
      <c r="BS564" s="71">
        <v>2</v>
      </c>
      <c r="BT564" s="71">
        <v>0</v>
      </c>
      <c r="BU564"/>
      <c r="BV564" s="70">
        <v>26.872</v>
      </c>
      <c r="BW564" s="70">
        <v>0</v>
      </c>
      <c r="BX564" s="70">
        <v>0</v>
      </c>
      <c r="BY564" s="70">
        <v>0</v>
      </c>
      <c r="BZ564" s="70">
        <v>0</v>
      </c>
      <c r="CA564" s="70">
        <v>0</v>
      </c>
      <c r="CB564" s="70">
        <v>0</v>
      </c>
      <c r="CC564" s="70">
        <v>0</v>
      </c>
      <c r="CD564" s="70">
        <v>0</v>
      </c>
    </row>
    <row r="565" spans="1:82">
      <c r="A565" s="70" t="s">
        <v>2258</v>
      </c>
      <c r="B565" s="70">
        <v>147</v>
      </c>
      <c r="C565" s="70">
        <v>11</v>
      </c>
      <c r="D565" s="70">
        <v>9</v>
      </c>
      <c r="E565" s="70">
        <v>2014</v>
      </c>
      <c r="F565" s="70" t="s">
        <v>181</v>
      </c>
      <c r="G565" s="70" t="s">
        <v>2247</v>
      </c>
      <c r="H565" s="70" t="s">
        <v>2248</v>
      </c>
      <c r="I565" s="148"/>
      <c r="J565" s="71">
        <v>49.332922634316702</v>
      </c>
      <c r="K565" s="71">
        <v>1.269402789326689</v>
      </c>
      <c r="L565" s="71">
        <v>2.7044381605121788</v>
      </c>
      <c r="M565" s="71">
        <v>43.812728238474413</v>
      </c>
      <c r="N565" s="71">
        <v>47.291655301336633</v>
      </c>
      <c r="O565" s="71">
        <v>28.118655611641969</v>
      </c>
      <c r="P565" s="71">
        <v>23.911568977080396</v>
      </c>
      <c r="Q565" s="71">
        <v>1.9629763587139499</v>
      </c>
      <c r="R565" s="71">
        <v>0</v>
      </c>
      <c r="S565" s="71">
        <v>1.5276182905</v>
      </c>
      <c r="T565" s="72"/>
      <c r="U565" s="71">
        <v>3650495</v>
      </c>
      <c r="V565" s="71">
        <v>447</v>
      </c>
      <c r="W565" s="71">
        <v>61</v>
      </c>
      <c r="X565" s="71">
        <v>7015</v>
      </c>
      <c r="Y565" s="71">
        <v>10222</v>
      </c>
      <c r="Z565" s="71">
        <v>16181</v>
      </c>
      <c r="AA565" s="71">
        <v>4762</v>
      </c>
      <c r="AB565" s="71">
        <v>26449</v>
      </c>
      <c r="AC565" s="71">
        <v>0</v>
      </c>
      <c r="AD565" s="71">
        <v>1.5276182905</v>
      </c>
      <c r="AE565" s="72"/>
      <c r="AF565" s="71"/>
      <c r="AG565" s="71"/>
      <c r="AH565" s="71"/>
      <c r="AI565" s="71"/>
      <c r="AJ565" s="71"/>
      <c r="AK565" s="71"/>
      <c r="AL565" s="71"/>
      <c r="AM565" s="71"/>
      <c r="AN565" s="71"/>
      <c r="AO565" s="71"/>
      <c r="AP565" s="71"/>
      <c r="AQ565" s="72"/>
      <c r="AR565" s="71">
        <v>566</v>
      </c>
      <c r="AS565" s="71">
        <v>127</v>
      </c>
      <c r="AT565" s="71">
        <v>0</v>
      </c>
      <c r="AU565" s="71">
        <v>0</v>
      </c>
      <c r="AV565" s="71">
        <v>0</v>
      </c>
      <c r="AW565" s="71">
        <v>0</v>
      </c>
      <c r="AX565" s="71"/>
      <c r="AY565" s="72"/>
      <c r="AZ565" s="71">
        <v>2593.2440000000001</v>
      </c>
      <c r="BA565" s="71">
        <v>6356.1</v>
      </c>
      <c r="BB565" s="71">
        <v>0</v>
      </c>
      <c r="BC565" s="71">
        <v>0</v>
      </c>
      <c r="BD565" s="71">
        <v>0</v>
      </c>
      <c r="BE565" s="71">
        <v>0</v>
      </c>
      <c r="BF565" s="71"/>
      <c r="BG565" s="72"/>
      <c r="BH565" s="71">
        <v>0</v>
      </c>
      <c r="BI565" s="71">
        <v>0</v>
      </c>
      <c r="BJ565" s="71">
        <v>17.052</v>
      </c>
      <c r="BK565" s="71">
        <v>0</v>
      </c>
      <c r="BL565" s="71">
        <v>6.008</v>
      </c>
      <c r="BM565" s="71">
        <v>0</v>
      </c>
      <c r="BN565" s="72"/>
      <c r="BO565" s="71">
        <v>0</v>
      </c>
      <c r="BP565" s="71">
        <v>0</v>
      </c>
      <c r="BQ565" s="71">
        <v>1</v>
      </c>
      <c r="BR565" s="71">
        <v>0</v>
      </c>
      <c r="BS565" s="71">
        <v>1</v>
      </c>
      <c r="BT565" s="71">
        <v>0</v>
      </c>
      <c r="BU565"/>
      <c r="BV565" s="70">
        <v>23.06</v>
      </c>
      <c r="BW565" s="70">
        <v>0</v>
      </c>
      <c r="BX565" s="70">
        <v>0</v>
      </c>
      <c r="BY565" s="70">
        <v>0</v>
      </c>
      <c r="BZ565" s="70">
        <v>0</v>
      </c>
      <c r="CA565" s="70">
        <v>0</v>
      </c>
      <c r="CB565" s="70">
        <v>0</v>
      </c>
      <c r="CC565" s="70">
        <v>0</v>
      </c>
      <c r="CD565" s="70">
        <v>0</v>
      </c>
    </row>
    <row r="566" spans="1:82">
      <c r="A566" s="70" t="s">
        <v>2259</v>
      </c>
      <c r="B566" s="70">
        <v>148</v>
      </c>
      <c r="C566" s="70">
        <v>12</v>
      </c>
      <c r="D566" s="70">
        <v>9</v>
      </c>
      <c r="E566" s="70">
        <v>2015</v>
      </c>
      <c r="F566" s="70" t="s">
        <v>182</v>
      </c>
      <c r="G566" s="70" t="s">
        <v>2247</v>
      </c>
      <c r="H566" s="70" t="s">
        <v>2248</v>
      </c>
      <c r="I566" s="148"/>
      <c r="J566" s="71">
        <v>46.831953324435929</v>
      </c>
      <c r="K566" s="71">
        <v>1.133041286650474</v>
      </c>
      <c r="L566" s="71">
        <v>2.611762757656062</v>
      </c>
      <c r="M566" s="71">
        <v>39.890861427824291</v>
      </c>
      <c r="N566" s="71">
        <v>42.534095254801862</v>
      </c>
      <c r="O566" s="71">
        <v>27.738745994197174</v>
      </c>
      <c r="P566" s="71">
        <v>23.292247896220374</v>
      </c>
      <c r="Q566" s="71">
        <v>1.9149431697553001</v>
      </c>
      <c r="R566" s="71">
        <v>0</v>
      </c>
      <c r="S566" s="71">
        <v>2.5827611300000002</v>
      </c>
      <c r="T566" s="72"/>
      <c r="U566" s="71">
        <v>3560359</v>
      </c>
      <c r="V566" s="71">
        <v>447</v>
      </c>
      <c r="W566" s="71">
        <v>61</v>
      </c>
      <c r="X566" s="71">
        <v>7015</v>
      </c>
      <c r="Y566" s="71">
        <v>10350</v>
      </c>
      <c r="Z566" s="71">
        <v>16116</v>
      </c>
      <c r="AA566" s="71">
        <v>4635</v>
      </c>
      <c r="AB566" s="71">
        <v>26357</v>
      </c>
      <c r="AC566" s="71">
        <v>0</v>
      </c>
      <c r="AD566" s="71">
        <v>2.5827611300000002</v>
      </c>
      <c r="AE566" s="72"/>
      <c r="AF566" s="71">
        <v>41759824.059687063</v>
      </c>
      <c r="AG566" s="71">
        <v>766903.91260266514</v>
      </c>
      <c r="AH566" s="71">
        <v>478185.90151138999</v>
      </c>
      <c r="AI566" s="71">
        <v>42878314.768236414</v>
      </c>
      <c r="AJ566" s="71">
        <v>57219860.571361661</v>
      </c>
      <c r="AK566" s="71">
        <v>0</v>
      </c>
      <c r="AL566" s="71">
        <v>0</v>
      </c>
      <c r="AM566" s="71">
        <v>3612116.2865433712</v>
      </c>
      <c r="AN566" s="71">
        <v>0</v>
      </c>
      <c r="AO566" s="71">
        <v>0</v>
      </c>
      <c r="AP566" s="71">
        <v>146715205.49994257</v>
      </c>
      <c r="AQ566" s="72"/>
      <c r="AR566" s="71">
        <v>600</v>
      </c>
      <c r="AS566" s="71">
        <v>183</v>
      </c>
      <c r="AT566" s="71">
        <v>0</v>
      </c>
      <c r="AU566" s="71">
        <v>0</v>
      </c>
      <c r="AV566" s="71">
        <v>0</v>
      </c>
      <c r="AW566" s="71">
        <v>0</v>
      </c>
      <c r="AX566" s="71"/>
      <c r="AY566" s="72"/>
      <c r="AZ566" s="71">
        <v>2778.1640000000002</v>
      </c>
      <c r="BA566" s="71">
        <v>9863.7000000000007</v>
      </c>
      <c r="BB566" s="71">
        <v>0</v>
      </c>
      <c r="BC566" s="71">
        <v>0</v>
      </c>
      <c r="BD566" s="71">
        <v>0</v>
      </c>
      <c r="BE566" s="71">
        <v>0</v>
      </c>
      <c r="BF566" s="71"/>
      <c r="BG566" s="72"/>
      <c r="BH566" s="71">
        <v>0</v>
      </c>
      <c r="BI566" s="71">
        <v>0</v>
      </c>
      <c r="BJ566" s="71">
        <v>16.492999999999999</v>
      </c>
      <c r="BK566" s="71">
        <v>0</v>
      </c>
      <c r="BL566" s="71">
        <v>5.2949999999999999</v>
      </c>
      <c r="BM566" s="71">
        <v>0</v>
      </c>
      <c r="BN566" s="72"/>
      <c r="BO566" s="71">
        <v>0</v>
      </c>
      <c r="BP566" s="71">
        <v>0</v>
      </c>
      <c r="BQ566" s="71">
        <v>1</v>
      </c>
      <c r="BR566" s="71">
        <v>0</v>
      </c>
      <c r="BS566" s="71">
        <v>1</v>
      </c>
      <c r="BT566" s="71">
        <v>0</v>
      </c>
      <c r="BU566"/>
      <c r="BV566" s="70">
        <v>21.788</v>
      </c>
      <c r="BW566" s="70">
        <v>0</v>
      </c>
      <c r="BX566" s="70">
        <v>0</v>
      </c>
      <c r="BY566" s="70">
        <v>0</v>
      </c>
      <c r="BZ566" s="70">
        <v>0</v>
      </c>
      <c r="CA566" s="70">
        <v>0</v>
      </c>
      <c r="CB566" s="70">
        <v>0</v>
      </c>
      <c r="CC566" s="70">
        <v>0</v>
      </c>
      <c r="CD566" s="70">
        <v>0</v>
      </c>
    </row>
    <row r="567" spans="1:82">
      <c r="A567" s="70" t="s">
        <v>2260</v>
      </c>
      <c r="B567" s="70">
        <v>149</v>
      </c>
      <c r="C567" s="70">
        <v>13</v>
      </c>
      <c r="D567" s="70">
        <v>9</v>
      </c>
      <c r="E567" s="70">
        <v>2016</v>
      </c>
      <c r="F567" s="70" t="s">
        <v>155</v>
      </c>
      <c r="G567" s="70" t="s">
        <v>2247</v>
      </c>
      <c r="H567" s="70" t="s">
        <v>2248</v>
      </c>
      <c r="I567" s="148"/>
      <c r="J567" s="71">
        <v>41.919280547560476</v>
      </c>
      <c r="K567" s="71">
        <v>1.0748191705845085</v>
      </c>
      <c r="L567" s="71">
        <v>2.8177822805848489</v>
      </c>
      <c r="M567" s="71">
        <v>28.399294684727725</v>
      </c>
      <c r="N567" s="71">
        <v>35.88455154255827</v>
      </c>
      <c r="O567" s="71">
        <v>27.398500471816853</v>
      </c>
      <c r="P567" s="71">
        <v>22.515317442437372</v>
      </c>
      <c r="Q567" s="71">
        <v>1.8522542983726504</v>
      </c>
      <c r="R567" s="71">
        <v>0</v>
      </c>
      <c r="S567" s="71">
        <v>2.5953901470433003</v>
      </c>
      <c r="T567" s="72"/>
      <c r="U567" s="71">
        <v>3761068</v>
      </c>
      <c r="V567" s="71">
        <v>447</v>
      </c>
      <c r="W567" s="71">
        <v>61</v>
      </c>
      <c r="X567" s="71">
        <v>7015</v>
      </c>
      <c r="Y567" s="71">
        <v>10452</v>
      </c>
      <c r="Z567" s="71">
        <v>16114</v>
      </c>
      <c r="AA567" s="71">
        <v>4634</v>
      </c>
      <c r="AB567" s="71">
        <v>26224</v>
      </c>
      <c r="AC567" s="71">
        <v>0</v>
      </c>
      <c r="AD567" s="71">
        <v>2.5953901470432998</v>
      </c>
      <c r="AE567" s="72"/>
      <c r="AF567" s="71">
        <v>41558897.263851076</v>
      </c>
      <c r="AG567" s="71">
        <v>764517.80219478859</v>
      </c>
      <c r="AH567" s="71">
        <v>444894.96993268689</v>
      </c>
      <c r="AI567" s="71">
        <v>41309287.625237763</v>
      </c>
      <c r="AJ567" s="71">
        <v>61668567.136464268</v>
      </c>
      <c r="AK567" s="71">
        <v>0</v>
      </c>
      <c r="AL567" s="71">
        <v>0</v>
      </c>
      <c r="AM567" s="71">
        <v>3596681.2937322338</v>
      </c>
      <c r="AN567" s="71">
        <v>0</v>
      </c>
      <c r="AO567" s="71">
        <v>0</v>
      </c>
      <c r="AP567" s="71">
        <v>149342846.09141281</v>
      </c>
      <c r="AQ567" s="72"/>
      <c r="AR567" s="71">
        <v>639</v>
      </c>
      <c r="AS567" s="71">
        <v>205</v>
      </c>
      <c r="AT567" s="71">
        <v>0</v>
      </c>
      <c r="AU567" s="71">
        <v>0</v>
      </c>
      <c r="AV567" s="71">
        <v>0</v>
      </c>
      <c r="AW567" s="71">
        <v>0</v>
      </c>
      <c r="AX567" s="71"/>
      <c r="AY567" s="72"/>
      <c r="AZ567" s="71">
        <v>2983.444</v>
      </c>
      <c r="BA567" s="71">
        <v>10562.8</v>
      </c>
      <c r="BB567" s="71">
        <v>0</v>
      </c>
      <c r="BC567" s="71">
        <v>0</v>
      </c>
      <c r="BD567" s="71">
        <v>0</v>
      </c>
      <c r="BE567" s="71">
        <v>0</v>
      </c>
      <c r="BF567" s="71"/>
      <c r="BG567" s="72"/>
      <c r="BH567" s="71">
        <v>0</v>
      </c>
      <c r="BI567" s="71">
        <v>0</v>
      </c>
      <c r="BJ567" s="71">
        <v>16.013000000000002</v>
      </c>
      <c r="BK567" s="71">
        <v>0</v>
      </c>
      <c r="BL567" s="71">
        <v>4.8250000000000002</v>
      </c>
      <c r="BM567" s="71">
        <v>0</v>
      </c>
      <c r="BN567" s="72"/>
      <c r="BO567" s="71">
        <v>0</v>
      </c>
      <c r="BP567" s="71">
        <v>0</v>
      </c>
      <c r="BQ567" s="71">
        <v>1</v>
      </c>
      <c r="BR567" s="71">
        <v>0</v>
      </c>
      <c r="BS567" s="71">
        <v>1</v>
      </c>
      <c r="BT567" s="71">
        <v>0</v>
      </c>
      <c r="BU567"/>
      <c r="BV567" s="70">
        <v>20.838000000000001</v>
      </c>
      <c r="BW567" s="70">
        <v>0</v>
      </c>
      <c r="BX567" s="70">
        <v>0</v>
      </c>
      <c r="BY567" s="70">
        <v>0</v>
      </c>
      <c r="BZ567" s="70">
        <v>0</v>
      </c>
      <c r="CA567" s="70">
        <v>0</v>
      </c>
      <c r="CB567" s="70">
        <v>0</v>
      </c>
      <c r="CC567" s="70">
        <v>0</v>
      </c>
      <c r="CD567" s="70">
        <v>0</v>
      </c>
    </row>
    <row r="568" spans="1:82">
      <c r="A568" s="70" t="s">
        <v>2261</v>
      </c>
      <c r="B568" s="70">
        <v>150</v>
      </c>
      <c r="C568" s="70">
        <v>14</v>
      </c>
      <c r="D568" s="70">
        <v>9</v>
      </c>
      <c r="E568" s="70">
        <v>2017</v>
      </c>
      <c r="F568" s="70" t="s">
        <v>156</v>
      </c>
      <c r="G568" s="70" t="s">
        <v>2247</v>
      </c>
      <c r="H568" s="70" t="s">
        <v>2248</v>
      </c>
      <c r="I568" s="148"/>
      <c r="J568" s="71">
        <v>40.495182556683865</v>
      </c>
      <c r="K568" s="71">
        <v>1.0891996578852259</v>
      </c>
      <c r="L568" s="71">
        <v>2.6636521911504105</v>
      </c>
      <c r="M568" s="71">
        <v>28.72829975351468</v>
      </c>
      <c r="N568" s="71">
        <v>36.205939036611092</v>
      </c>
      <c r="O568" s="71">
        <v>27.128712208867583</v>
      </c>
      <c r="P568" s="71">
        <v>22.073358439101924</v>
      </c>
      <c r="Q568" s="71">
        <v>1.7848189807358701</v>
      </c>
      <c r="R568" s="71">
        <v>0</v>
      </c>
      <c r="S568" s="71">
        <v>1.96447660277</v>
      </c>
      <c r="T568" s="72"/>
      <c r="U568" s="71">
        <v>3646077</v>
      </c>
      <c r="V568" s="71">
        <v>447</v>
      </c>
      <c r="W568" s="71">
        <v>61</v>
      </c>
      <c r="X568" s="71">
        <v>7015</v>
      </c>
      <c r="Y568" s="71">
        <v>10579</v>
      </c>
      <c r="Z568" s="71">
        <v>16220</v>
      </c>
      <c r="AA568" s="71">
        <v>4572</v>
      </c>
      <c r="AB568" s="71">
        <v>26131</v>
      </c>
      <c r="AC568" s="71">
        <v>0</v>
      </c>
      <c r="AD568" s="71">
        <v>1.96447660277</v>
      </c>
      <c r="AE568" s="72"/>
      <c r="AF568" s="71">
        <v>41492142.776650243</v>
      </c>
      <c r="AG568" s="71">
        <v>779024.16144595726</v>
      </c>
      <c r="AH568" s="71">
        <v>555886.85860138095</v>
      </c>
      <c r="AI568" s="71">
        <v>42936411.959328838</v>
      </c>
      <c r="AJ568" s="71">
        <v>58906675.996651083</v>
      </c>
      <c r="AK568" s="71">
        <v>0</v>
      </c>
      <c r="AL568" s="71">
        <v>0</v>
      </c>
      <c r="AM568" s="71">
        <v>3589533.998126138</v>
      </c>
      <c r="AN568" s="71">
        <v>0</v>
      </c>
      <c r="AO568" s="71">
        <v>0</v>
      </c>
      <c r="AP568" s="71">
        <v>148259675.75080365</v>
      </c>
      <c r="AQ568" s="72"/>
      <c r="AR568" s="71">
        <v>674</v>
      </c>
      <c r="AS568" s="71">
        <v>231</v>
      </c>
      <c r="AT568" s="71">
        <v>0</v>
      </c>
      <c r="AU568" s="71">
        <v>0</v>
      </c>
      <c r="AV568" s="71">
        <v>0</v>
      </c>
      <c r="AW568" s="71">
        <v>0</v>
      </c>
      <c r="AX568" s="71"/>
      <c r="AY568" s="72"/>
      <c r="AZ568" s="71">
        <v>3182.3939999999998</v>
      </c>
      <c r="BA568" s="71">
        <v>11704.5</v>
      </c>
      <c r="BB568" s="71">
        <v>0</v>
      </c>
      <c r="BC568" s="71">
        <v>0</v>
      </c>
      <c r="BD568" s="71">
        <v>0</v>
      </c>
      <c r="BE568" s="71">
        <v>0</v>
      </c>
      <c r="BF568" s="71"/>
      <c r="BG568" s="72"/>
      <c r="BH568" s="71">
        <v>0</v>
      </c>
      <c r="BI568" s="71">
        <v>0</v>
      </c>
      <c r="BJ568" s="71">
        <v>12.574999999999999</v>
      </c>
      <c r="BK568" s="71">
        <v>0</v>
      </c>
      <c r="BL568" s="71">
        <v>3.4609999999999999</v>
      </c>
      <c r="BM568" s="71">
        <v>0</v>
      </c>
      <c r="BN568" s="72"/>
      <c r="BO568" s="71">
        <v>0</v>
      </c>
      <c r="BP568" s="71">
        <v>0</v>
      </c>
      <c r="BQ568" s="71">
        <v>1</v>
      </c>
      <c r="BR568" s="71">
        <v>0</v>
      </c>
      <c r="BS568" s="71">
        <v>1</v>
      </c>
      <c r="BT568" s="71">
        <v>0</v>
      </c>
      <c r="BU568"/>
      <c r="BV568" s="70">
        <v>16.036000000000001</v>
      </c>
      <c r="BW568" s="70">
        <v>0</v>
      </c>
      <c r="BX568" s="70">
        <v>0</v>
      </c>
      <c r="BY568" s="70">
        <v>0</v>
      </c>
      <c r="BZ568" s="70">
        <v>0</v>
      </c>
      <c r="CA568" s="70">
        <v>0</v>
      </c>
      <c r="CB568" s="70">
        <v>0</v>
      </c>
      <c r="CC568" s="70">
        <v>0</v>
      </c>
      <c r="CD568" s="70">
        <v>0</v>
      </c>
    </row>
    <row r="569" spans="1:82">
      <c r="A569" s="70" t="s">
        <v>2262</v>
      </c>
      <c r="B569" s="70">
        <v>151</v>
      </c>
      <c r="C569" s="70">
        <v>15</v>
      </c>
      <c r="D569" s="70">
        <v>9</v>
      </c>
      <c r="E569" s="70">
        <v>2018</v>
      </c>
      <c r="F569" s="70" t="s">
        <v>183</v>
      </c>
      <c r="G569" s="70" t="s">
        <v>2247</v>
      </c>
      <c r="H569" s="70" t="s">
        <v>2248</v>
      </c>
      <c r="I569" s="148"/>
      <c r="J569" s="71">
        <v>38.254205653720909</v>
      </c>
      <c r="K569" s="71">
        <v>1.0318847778701095</v>
      </c>
      <c r="L569" s="71">
        <v>2.4332177070857393</v>
      </c>
      <c r="M569" s="71">
        <v>28.419542896890679</v>
      </c>
      <c r="N569" s="71">
        <v>34.981729249892304</v>
      </c>
      <c r="O569" s="71">
        <v>26.786417508729649</v>
      </c>
      <c r="P569" s="71">
        <v>21.848855104766827</v>
      </c>
      <c r="Q569" s="71">
        <v>1.6458101003836301</v>
      </c>
      <c r="R569" s="71">
        <v>0</v>
      </c>
      <c r="S569" s="71">
        <v>2.3850032264999999</v>
      </c>
      <c r="T569" s="72"/>
      <c r="U569" s="71">
        <v>3702198</v>
      </c>
      <c r="V569" s="71">
        <v>447</v>
      </c>
      <c r="W569" s="71">
        <v>61</v>
      </c>
      <c r="X569" s="71">
        <v>7015</v>
      </c>
      <c r="Y569" s="71">
        <v>10640</v>
      </c>
      <c r="Z569" s="71">
        <v>16322</v>
      </c>
      <c r="AA569" s="71">
        <v>4571</v>
      </c>
      <c r="AB569" s="71">
        <v>25967</v>
      </c>
      <c r="AC569" s="71">
        <v>0</v>
      </c>
      <c r="AD569" s="71">
        <v>2.3850032264999999</v>
      </c>
      <c r="AE569" s="72"/>
      <c r="AF569" s="71">
        <v>41266544.986748897</v>
      </c>
      <c r="AG569" s="71">
        <v>694611.16398805473</v>
      </c>
      <c r="AH569" s="71">
        <v>512118.04885887093</v>
      </c>
      <c r="AI569" s="71">
        <v>40779236.224685557</v>
      </c>
      <c r="AJ569" s="71">
        <v>56912115.479933262</v>
      </c>
      <c r="AK569" s="71">
        <v>0</v>
      </c>
      <c r="AL569" s="71">
        <v>0</v>
      </c>
      <c r="AM569" s="71">
        <v>3574386.391849386</v>
      </c>
      <c r="AN569" s="71">
        <v>0</v>
      </c>
      <c r="AO569" s="71">
        <v>0</v>
      </c>
      <c r="AP569" s="71">
        <v>143739012.29606405</v>
      </c>
      <c r="AQ569" s="72"/>
      <c r="AR569" s="71">
        <v>724</v>
      </c>
      <c r="AS569" s="71">
        <v>262</v>
      </c>
      <c r="AT569" s="71">
        <v>0</v>
      </c>
      <c r="AU569" s="71">
        <v>0</v>
      </c>
      <c r="AV569" s="71">
        <v>0</v>
      </c>
      <c r="AW569" s="71">
        <v>0</v>
      </c>
      <c r="AX569" s="71"/>
      <c r="AY569" s="72"/>
      <c r="AZ569" s="71">
        <v>3484.793999999999</v>
      </c>
      <c r="BA569" s="71">
        <v>12693</v>
      </c>
      <c r="BB569" s="71">
        <v>0</v>
      </c>
      <c r="BC569" s="71">
        <v>0</v>
      </c>
      <c r="BD569" s="71">
        <v>0</v>
      </c>
      <c r="BE569" s="71">
        <v>0</v>
      </c>
      <c r="BF569" s="71"/>
      <c r="BG569" s="72"/>
      <c r="BH569" s="71">
        <v>0</v>
      </c>
      <c r="BI569" s="71">
        <v>0</v>
      </c>
      <c r="BJ569" s="71">
        <v>12.933999999999999</v>
      </c>
      <c r="BK569" s="71">
        <v>0</v>
      </c>
      <c r="BL569" s="71">
        <v>3.3010000000000002</v>
      </c>
      <c r="BM569" s="71">
        <v>0</v>
      </c>
      <c r="BN569" s="72"/>
      <c r="BO569" s="71">
        <v>0</v>
      </c>
      <c r="BP569" s="71">
        <v>0</v>
      </c>
      <c r="BQ569" s="71">
        <v>1</v>
      </c>
      <c r="BR569" s="71">
        <v>0</v>
      </c>
      <c r="BS569" s="71">
        <v>1</v>
      </c>
      <c r="BT569" s="71">
        <v>0</v>
      </c>
      <c r="BU569"/>
      <c r="BV569" s="70">
        <v>16.234999999999999</v>
      </c>
      <c r="BW569" s="70">
        <v>0</v>
      </c>
      <c r="BX569" s="70">
        <v>0</v>
      </c>
      <c r="BY569" s="70">
        <v>0</v>
      </c>
      <c r="BZ569" s="70">
        <v>0</v>
      </c>
      <c r="CA569" s="70">
        <v>0</v>
      </c>
      <c r="CB569" s="70">
        <v>0</v>
      </c>
      <c r="CC569" s="70">
        <v>0</v>
      </c>
      <c r="CD569" s="70">
        <v>0</v>
      </c>
    </row>
    <row r="570" spans="1:82">
      <c r="A570" s="70" t="s">
        <v>2263</v>
      </c>
      <c r="B570" s="70">
        <v>152</v>
      </c>
      <c r="C570" s="70">
        <v>16</v>
      </c>
      <c r="D570" s="70">
        <v>9</v>
      </c>
      <c r="E570" s="70">
        <v>2019</v>
      </c>
      <c r="F570" s="70" t="s">
        <v>158</v>
      </c>
      <c r="G570" s="70" t="s">
        <v>2247</v>
      </c>
      <c r="H570" s="70" t="s">
        <v>2248</v>
      </c>
      <c r="I570" s="148"/>
      <c r="J570" s="71">
        <v>31.180048483917602</v>
      </c>
      <c r="K570" s="71">
        <v>0.88213945009629036</v>
      </c>
      <c r="L570" s="71">
        <v>2.3953830059231507</v>
      </c>
      <c r="M570" s="71">
        <v>24.000607826157854</v>
      </c>
      <c r="N570" s="71">
        <v>27.69461789739832</v>
      </c>
      <c r="O570" s="71">
        <v>26.163333353537361</v>
      </c>
      <c r="P570" s="71">
        <v>21.8306232130826</v>
      </c>
      <c r="Q570" s="71">
        <v>1.5930493175276901</v>
      </c>
      <c r="R570" s="71">
        <v>0</v>
      </c>
      <c r="S570" s="71">
        <v>2.0111278213800001</v>
      </c>
      <c r="T570" s="72"/>
      <c r="U570" s="71">
        <v>3683981</v>
      </c>
      <c r="V570" s="71">
        <v>447</v>
      </c>
      <c r="W570" s="71">
        <v>61</v>
      </c>
      <c r="X570" s="71">
        <v>7015</v>
      </c>
      <c r="Y570" s="71">
        <v>10711</v>
      </c>
      <c r="Z570" s="71">
        <v>16380</v>
      </c>
      <c r="AA570" s="71">
        <v>4533</v>
      </c>
      <c r="AB570" s="71">
        <v>25815</v>
      </c>
      <c r="AC570" s="71">
        <v>0</v>
      </c>
      <c r="AD570" s="71">
        <v>2.0111278213800001</v>
      </c>
      <c r="AE570" s="72"/>
      <c r="AF570" s="71">
        <v>40344367.633290537</v>
      </c>
      <c r="AG570" s="71">
        <v>674986.30057789374</v>
      </c>
      <c r="AH570" s="71">
        <v>562982.10044491373</v>
      </c>
      <c r="AI570" s="71">
        <v>43051362.297878213</v>
      </c>
      <c r="AJ570" s="71">
        <v>53084070.598610237</v>
      </c>
      <c r="AK570" s="71">
        <v>0</v>
      </c>
      <c r="AL570" s="71">
        <v>0</v>
      </c>
      <c r="AM570" s="71">
        <v>3515808.6647840464</v>
      </c>
      <c r="AN570" s="71">
        <v>0</v>
      </c>
      <c r="AO570" s="71">
        <v>0</v>
      </c>
      <c r="AP570" s="71">
        <v>141233577.59558585</v>
      </c>
      <c r="AQ570" s="72"/>
      <c r="AR570" s="71">
        <v>767</v>
      </c>
      <c r="AS570" s="71">
        <v>298</v>
      </c>
      <c r="AT570" s="71">
        <v>0</v>
      </c>
      <c r="AU570" s="71">
        <v>0</v>
      </c>
      <c r="AV570" s="71">
        <v>0</v>
      </c>
      <c r="AW570" s="71">
        <v>0</v>
      </c>
      <c r="AX570" s="71"/>
      <c r="AY570" s="72"/>
      <c r="AZ570" s="71">
        <v>3717.360000000001</v>
      </c>
      <c r="BA570" s="71">
        <v>14466</v>
      </c>
      <c r="BB570" s="71">
        <v>0</v>
      </c>
      <c r="BC570" s="71">
        <v>0</v>
      </c>
      <c r="BD570" s="71">
        <v>0</v>
      </c>
      <c r="BE570" s="71">
        <v>0</v>
      </c>
      <c r="BF570" s="71"/>
      <c r="BG570" s="72"/>
      <c r="BH570" s="71">
        <v>0</v>
      </c>
      <c r="BI570" s="71">
        <v>0</v>
      </c>
      <c r="BJ570" s="71">
        <v>12.68</v>
      </c>
      <c r="BK570" s="71">
        <v>0</v>
      </c>
      <c r="BL570" s="71">
        <v>3.2589999999999999</v>
      </c>
      <c r="BM570" s="71">
        <v>0</v>
      </c>
      <c r="BN570" s="72"/>
      <c r="BO570" s="71">
        <v>0</v>
      </c>
      <c r="BP570" s="71">
        <v>0</v>
      </c>
      <c r="BQ570" s="71">
        <v>1</v>
      </c>
      <c r="BR570" s="71">
        <v>0</v>
      </c>
      <c r="BS570" s="71">
        <v>1</v>
      </c>
      <c r="BT570" s="71">
        <v>0</v>
      </c>
      <c r="BU570"/>
      <c r="BV570" s="70">
        <v>15.939</v>
      </c>
      <c r="BW570" s="70">
        <v>0</v>
      </c>
      <c r="BX570" s="70">
        <v>0</v>
      </c>
      <c r="BY570" s="70">
        <v>0</v>
      </c>
      <c r="BZ570" s="70">
        <v>0</v>
      </c>
      <c r="CA570" s="70">
        <v>0</v>
      </c>
      <c r="CB570" s="70">
        <v>0</v>
      </c>
      <c r="CC570" s="70">
        <v>0</v>
      </c>
      <c r="CD570" s="70">
        <v>0</v>
      </c>
    </row>
    <row r="571" spans="1:82">
      <c r="A571" s="70" t="s">
        <v>2264</v>
      </c>
      <c r="B571" s="70">
        <v>153</v>
      </c>
      <c r="C571" s="70">
        <v>17</v>
      </c>
      <c r="D571" s="70">
        <v>9</v>
      </c>
      <c r="E571" s="70">
        <v>2020</v>
      </c>
      <c r="F571" s="70" t="s">
        <v>159</v>
      </c>
      <c r="G571" s="70" t="s">
        <v>2247</v>
      </c>
      <c r="H571" s="70" t="s">
        <v>2248</v>
      </c>
      <c r="I571" s="148"/>
      <c r="J571" s="71">
        <v>37.023775693642321</v>
      </c>
      <c r="K571" s="71">
        <v>1.4772921707472184</v>
      </c>
      <c r="L571" s="71">
        <v>6.5851100221763099</v>
      </c>
      <c r="M571" s="71">
        <v>26.964579263410471</v>
      </c>
      <c r="N571" s="71">
        <v>40.750592937975604</v>
      </c>
      <c r="O571" s="71">
        <v>23.201267043143417</v>
      </c>
      <c r="P571" s="71">
        <v>20.276044032937811</v>
      </c>
      <c r="Q571" s="71">
        <v>1.50821530454437</v>
      </c>
      <c r="R571" s="71">
        <v>0</v>
      </c>
      <c r="S571" s="71">
        <v>2.4524005489579999</v>
      </c>
      <c r="T571" s="72"/>
      <c r="U571" s="71">
        <v>3495869</v>
      </c>
      <c r="V571" s="71">
        <v>593</v>
      </c>
      <c r="W571" s="71">
        <v>162</v>
      </c>
      <c r="X571" s="71">
        <v>6784</v>
      </c>
      <c r="Y571" s="71">
        <v>10779</v>
      </c>
      <c r="Z571" s="71">
        <v>16579</v>
      </c>
      <c r="AA571" s="71">
        <v>4475</v>
      </c>
      <c r="AB571" s="71">
        <v>25580</v>
      </c>
      <c r="AC571" s="71">
        <v>0</v>
      </c>
      <c r="AD571" s="71">
        <v>2.4524005489579999</v>
      </c>
      <c r="AE571" s="72"/>
      <c r="AF571" s="71">
        <v>36911816.150467947</v>
      </c>
      <c r="AG571" s="71">
        <v>950402.72712615551</v>
      </c>
      <c r="AH571" s="71">
        <v>1648055.5734894464</v>
      </c>
      <c r="AI571" s="71">
        <v>37197501.011170991</v>
      </c>
      <c r="AJ571" s="71">
        <v>67483554.512920156</v>
      </c>
      <c r="AK571" s="71"/>
      <c r="AL571" s="71"/>
      <c r="AM571" s="71">
        <v>3338474.1997275664</v>
      </c>
      <c r="AN571" s="71"/>
      <c r="AO571" s="71"/>
      <c r="AP571" s="71">
        <v>147529804.17490226</v>
      </c>
      <c r="AQ571" s="72"/>
      <c r="AR571" s="71">
        <v>811</v>
      </c>
      <c r="AS571" s="71">
        <v>330</v>
      </c>
      <c r="AT571" s="71">
        <v>0</v>
      </c>
      <c r="AU571" s="71">
        <v>0</v>
      </c>
      <c r="AV571" s="71">
        <v>0</v>
      </c>
      <c r="AW571" s="71">
        <v>0</v>
      </c>
      <c r="AX571" s="71"/>
      <c r="AY571" s="72"/>
      <c r="AZ571" s="71">
        <v>3963.2330000000002</v>
      </c>
      <c r="BA571" s="71">
        <v>16262.7</v>
      </c>
      <c r="BB571" s="71">
        <v>0</v>
      </c>
      <c r="BC571" s="71">
        <v>0</v>
      </c>
      <c r="BD571" s="71">
        <v>0</v>
      </c>
      <c r="BE571" s="71">
        <v>0</v>
      </c>
      <c r="BF571" s="71"/>
      <c r="BG571" s="72"/>
      <c r="BH571" s="71">
        <v>0</v>
      </c>
      <c r="BI571" s="71">
        <v>0</v>
      </c>
      <c r="BJ571" s="71">
        <v>10.9</v>
      </c>
      <c r="BK571" s="71">
        <v>0</v>
      </c>
      <c r="BL571" s="71">
        <v>2.4900000000000002</v>
      </c>
      <c r="BM571" s="71">
        <v>0</v>
      </c>
      <c r="BN571" s="72"/>
      <c r="BO571" s="71">
        <v>0</v>
      </c>
      <c r="BP571" s="71">
        <v>0</v>
      </c>
      <c r="BQ571" s="71">
        <v>1</v>
      </c>
      <c r="BR571" s="71">
        <v>0</v>
      </c>
      <c r="BS571" s="71">
        <v>1</v>
      </c>
      <c r="BT571" s="71">
        <v>0</v>
      </c>
      <c r="BU571"/>
      <c r="BV571" s="70">
        <v>13.39</v>
      </c>
      <c r="BW571" s="70">
        <v>0</v>
      </c>
      <c r="BX571" s="70">
        <v>0</v>
      </c>
      <c r="BY571" s="70">
        <v>0</v>
      </c>
      <c r="BZ571" s="70">
        <v>0</v>
      </c>
      <c r="CA571" s="70">
        <v>0</v>
      </c>
      <c r="CB571" s="70">
        <v>0</v>
      </c>
      <c r="CC571" s="70">
        <v>0</v>
      </c>
      <c r="CD571" s="70">
        <v>0</v>
      </c>
    </row>
    <row r="572" spans="1:82">
      <c r="A572" s="70" t="s">
        <v>2265</v>
      </c>
      <c r="B572" s="70">
        <v>153</v>
      </c>
      <c r="C572" s="70">
        <v>18</v>
      </c>
      <c r="D572" s="70">
        <v>9</v>
      </c>
      <c r="E572" s="70">
        <v>2021</v>
      </c>
      <c r="F572" s="70" t="s">
        <v>160</v>
      </c>
      <c r="G572" s="70" t="s">
        <v>2247</v>
      </c>
      <c r="H572" s="70" t="s">
        <v>2248</v>
      </c>
      <c r="I572" s="148"/>
      <c r="J572" s="71">
        <v>31.107420656005498</v>
      </c>
      <c r="K572" s="71">
        <v>1.4640356124892209</v>
      </c>
      <c r="L572" s="71">
        <v>6.774964070312433</v>
      </c>
      <c r="M572" s="71">
        <v>28.773918417507581</v>
      </c>
      <c r="N572" s="71">
        <v>36.48496470490479</v>
      </c>
      <c r="O572" s="71">
        <v>22.529032820297012</v>
      </c>
      <c r="P572" s="71">
        <v>20.714586941457384</v>
      </c>
      <c r="Q572" s="71">
        <v>1.4777776882291001</v>
      </c>
      <c r="R572" s="71">
        <v>0</v>
      </c>
      <c r="S572" s="71">
        <v>1.8331981008</v>
      </c>
      <c r="T572" s="72"/>
      <c r="U572" s="71">
        <v>3450660</v>
      </c>
      <c r="V572" s="71">
        <v>593</v>
      </c>
      <c r="W572" s="71">
        <v>162</v>
      </c>
      <c r="X572" s="71">
        <v>6784</v>
      </c>
      <c r="Y572" s="71">
        <v>10753</v>
      </c>
      <c r="Z572" s="71">
        <v>16576</v>
      </c>
      <c r="AA572" s="71">
        <v>4458</v>
      </c>
      <c r="AB572" s="71">
        <v>25310</v>
      </c>
      <c r="AC572" s="71">
        <v>0</v>
      </c>
      <c r="AD572" s="71">
        <v>1.8331981008</v>
      </c>
      <c r="AE572" s="72"/>
      <c r="AF572" s="71">
        <v>33288261.232119091</v>
      </c>
      <c r="AG572" s="71">
        <v>969778.28034299973</v>
      </c>
      <c r="AH572" s="71">
        <v>1748940.6344227516</v>
      </c>
      <c r="AI572" s="71">
        <v>43698626.332024999</v>
      </c>
      <c r="AJ572" s="71">
        <v>62604482.252124831</v>
      </c>
      <c r="AK572" s="71">
        <v>0</v>
      </c>
      <c r="AL572" s="71">
        <v>0</v>
      </c>
      <c r="AM572" s="71">
        <v>3322289.0004154923</v>
      </c>
      <c r="AN572" s="71">
        <v>0</v>
      </c>
      <c r="AO572" s="71">
        <v>0</v>
      </c>
      <c r="AP572" s="71">
        <v>145632377.7314502</v>
      </c>
      <c r="AQ572" s="72"/>
      <c r="AR572" s="71">
        <v>845</v>
      </c>
      <c r="AS572" s="71">
        <v>344</v>
      </c>
      <c r="AT572" s="71">
        <v>0</v>
      </c>
      <c r="AU572" s="71">
        <v>0</v>
      </c>
      <c r="AV572" s="71">
        <v>0</v>
      </c>
      <c r="AW572" s="71">
        <v>0</v>
      </c>
      <c r="AX572" s="71"/>
      <c r="AY572" s="72"/>
      <c r="AZ572" s="71">
        <v>4175.9100000000017</v>
      </c>
      <c r="BA572" s="71">
        <v>16890.8</v>
      </c>
      <c r="BB572" s="71">
        <v>0</v>
      </c>
      <c r="BC572" s="71">
        <v>0</v>
      </c>
      <c r="BD572" s="71">
        <v>0</v>
      </c>
      <c r="BE572" s="71">
        <v>0</v>
      </c>
      <c r="BF572" s="71"/>
      <c r="BG572" s="72"/>
      <c r="BH572" s="71">
        <v>0</v>
      </c>
      <c r="BI572" s="71">
        <v>0</v>
      </c>
      <c r="BJ572" s="71">
        <v>13.007</v>
      </c>
      <c r="BK572" s="71">
        <v>0</v>
      </c>
      <c r="BL572" s="71">
        <v>3.5110000000000001</v>
      </c>
      <c r="BM572" s="71">
        <v>0</v>
      </c>
      <c r="BN572" s="72"/>
      <c r="BO572" s="71">
        <v>0</v>
      </c>
      <c r="BP572" s="71">
        <v>0</v>
      </c>
      <c r="BQ572" s="71">
        <v>1</v>
      </c>
      <c r="BR572" s="71">
        <v>0</v>
      </c>
      <c r="BS572" s="71">
        <v>1</v>
      </c>
      <c r="BT572" s="71">
        <v>0</v>
      </c>
      <c r="BU572"/>
      <c r="BV572" s="70">
        <v>16.518000000000001</v>
      </c>
      <c r="BW572" s="70">
        <v>0</v>
      </c>
      <c r="BX572" s="70">
        <v>0</v>
      </c>
      <c r="BY572" s="70">
        <v>0</v>
      </c>
      <c r="BZ572" s="70">
        <v>0</v>
      </c>
      <c r="CA572" s="70">
        <v>0</v>
      </c>
      <c r="CB572" s="70">
        <v>0</v>
      </c>
      <c r="CC572" s="70">
        <v>0</v>
      </c>
      <c r="CD572" s="70">
        <v>0</v>
      </c>
    </row>
    <row r="573" spans="1:82">
      <c r="A573" s="70" t="s">
        <v>2266</v>
      </c>
      <c r="B573" s="70">
        <v>153</v>
      </c>
      <c r="C573" s="70">
        <v>19</v>
      </c>
      <c r="D573" s="70">
        <v>9</v>
      </c>
      <c r="E573" s="70">
        <v>2022</v>
      </c>
      <c r="F573" s="70" t="s">
        <v>161</v>
      </c>
      <c r="G573" s="70" t="s">
        <v>2247</v>
      </c>
      <c r="H573" s="70" t="s">
        <v>2248</v>
      </c>
      <c r="I573" s="148"/>
      <c r="J573" s="71">
        <v>24.421111701899793</v>
      </c>
      <c r="K573" s="71">
        <v>1.2269110882434051</v>
      </c>
      <c r="L573" s="71">
        <v>5.1232232529195025</v>
      </c>
      <c r="M573" s="71">
        <v>24.168409421814278</v>
      </c>
      <c r="N573" s="71">
        <v>30.399289845041146</v>
      </c>
      <c r="O573" s="71">
        <v>23.752133342005852</v>
      </c>
      <c r="P573" s="71">
        <v>20.522544485915137</v>
      </c>
      <c r="Q573" s="71">
        <v>1.4774564374002939</v>
      </c>
      <c r="R573" s="71">
        <v>0</v>
      </c>
      <c r="S573" s="71">
        <v>1.7370650024200001</v>
      </c>
      <c r="T573" s="72"/>
      <c r="U573" s="71">
        <v>3424410</v>
      </c>
      <c r="V573" s="71">
        <v>593</v>
      </c>
      <c r="W573" s="71">
        <v>162</v>
      </c>
      <c r="X573" s="71">
        <v>6784</v>
      </c>
      <c r="Y573" s="71">
        <v>10827</v>
      </c>
      <c r="Z573" s="71">
        <v>16604</v>
      </c>
      <c r="AA573" s="71">
        <v>4484</v>
      </c>
      <c r="AB573" s="71">
        <v>25097</v>
      </c>
      <c r="AC573" s="71">
        <v>0</v>
      </c>
      <c r="AD573" s="71">
        <v>1.7370650024200001</v>
      </c>
      <c r="AE573" s="72"/>
      <c r="AF573" s="71">
        <v>29868529.806973957</v>
      </c>
      <c r="AG573" s="71">
        <v>955844.29489652743</v>
      </c>
      <c r="AH573" s="71">
        <v>1610873.8178181872</v>
      </c>
      <c r="AI573" s="71">
        <v>42478096.461998448</v>
      </c>
      <c r="AJ573" s="71">
        <v>64930596.995915152</v>
      </c>
      <c r="AK573" s="71">
        <v>0</v>
      </c>
      <c r="AL573" s="71">
        <v>0</v>
      </c>
      <c r="AM573" s="71">
        <v>3240707.7077353792</v>
      </c>
      <c r="AN573" s="71">
        <v>0</v>
      </c>
      <c r="AO573" s="71">
        <v>0</v>
      </c>
      <c r="AP573" s="71">
        <v>143084649.08533767</v>
      </c>
      <c r="AQ573" s="72"/>
      <c r="AR573" s="71">
        <v>896</v>
      </c>
      <c r="AS573" s="71">
        <v>358</v>
      </c>
      <c r="AT573" s="71">
        <v>0</v>
      </c>
      <c r="AU573" s="71">
        <v>0</v>
      </c>
      <c r="AV573" s="71">
        <v>0</v>
      </c>
      <c r="AW573" s="71">
        <v>0</v>
      </c>
      <c r="AX573" s="71"/>
      <c r="AY573" s="72"/>
      <c r="AZ573" s="71">
        <v>4524.9690000000037</v>
      </c>
      <c r="BA573" s="71">
        <v>18090.299999999996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2267</v>
      </c>
      <c r="B574" s="70">
        <v>153</v>
      </c>
      <c r="C574" s="70">
        <v>20</v>
      </c>
      <c r="D574" s="70">
        <v>9</v>
      </c>
      <c r="E574" s="70">
        <v>2023</v>
      </c>
      <c r="F574" s="70" t="s">
        <v>1539</v>
      </c>
      <c r="G574" s="70" t="s">
        <v>2247</v>
      </c>
      <c r="H574" s="70" t="s">
        <v>2248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967</v>
      </c>
      <c r="AS574" s="71">
        <v>360</v>
      </c>
      <c r="AT574" s="71">
        <v>0</v>
      </c>
      <c r="AU574" s="71">
        <v>0</v>
      </c>
      <c r="AV574" s="71">
        <v>0</v>
      </c>
      <c r="AW574" s="71">
        <v>0</v>
      </c>
      <c r="AX574" s="71"/>
      <c r="AY574" s="72"/>
      <c r="AZ574" s="71">
        <v>4911.5090000000055</v>
      </c>
      <c r="BA574" s="71">
        <v>18237.299999999996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2268</v>
      </c>
      <c r="B575" s="70">
        <v>153</v>
      </c>
      <c r="C575" s="70">
        <v>21</v>
      </c>
      <c r="D575" s="70">
        <v>9</v>
      </c>
      <c r="E575" s="70">
        <v>2024</v>
      </c>
      <c r="F575" s="70" t="s">
        <v>1554</v>
      </c>
      <c r="G575" s="70" t="s">
        <v>2247</v>
      </c>
      <c r="H575" s="70" t="s">
        <v>2248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2269</v>
      </c>
      <c r="B576" s="70">
        <v>341</v>
      </c>
      <c r="C576" s="70">
        <v>1</v>
      </c>
      <c r="D576" s="70">
        <v>21</v>
      </c>
      <c r="E576" s="70">
        <v>1990</v>
      </c>
      <c r="F576" s="70" t="s">
        <v>787</v>
      </c>
      <c r="G576" s="70" t="s">
        <v>2270</v>
      </c>
      <c r="H576" s="70" t="s">
        <v>2271</v>
      </c>
      <c r="I576" s="148"/>
      <c r="J576" s="71">
        <v>60.303872164701659</v>
      </c>
      <c r="K576" s="71">
        <v>7.8137270761751632</v>
      </c>
      <c r="L576" s="71">
        <v>3.689721677512229</v>
      </c>
      <c r="M576" s="71">
        <v>20.668260682317289</v>
      </c>
      <c r="N576" s="71">
        <v>33.795494449776683</v>
      </c>
      <c r="O576" s="71">
        <v>25.280098179080991</v>
      </c>
      <c r="P576" s="71">
        <v>35.175493342744318</v>
      </c>
      <c r="Q576" s="71">
        <v>2.0484574093519101</v>
      </c>
      <c r="R576" s="71">
        <v>0</v>
      </c>
      <c r="S576" s="71">
        <v>1.671218065782468</v>
      </c>
      <c r="T576" s="72"/>
      <c r="U576" s="71">
        <v>9798684</v>
      </c>
      <c r="V576" s="71">
        <v>2246</v>
      </c>
      <c r="W576" s="71">
        <v>53</v>
      </c>
      <c r="X576" s="71">
        <v>8669</v>
      </c>
      <c r="Y576" s="71">
        <v>8785</v>
      </c>
      <c r="Z576" s="71">
        <v>10398</v>
      </c>
      <c r="AA576" s="71">
        <v>8541</v>
      </c>
      <c r="AB576" s="71">
        <v>33260</v>
      </c>
      <c r="AC576" s="71">
        <v>0</v>
      </c>
      <c r="AD576" s="71">
        <v>1.671218065782468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2272</v>
      </c>
      <c r="B577" s="70">
        <v>342</v>
      </c>
      <c r="C577" s="70">
        <v>2</v>
      </c>
      <c r="D577" s="70">
        <v>21</v>
      </c>
      <c r="E577" s="70">
        <v>2005</v>
      </c>
      <c r="F577" s="70" t="s">
        <v>789</v>
      </c>
      <c r="G577" s="1064" t="s">
        <v>2270</v>
      </c>
      <c r="H577" s="70" t="s">
        <v>2271</v>
      </c>
      <c r="I577" s="148"/>
      <c r="J577" s="71">
        <v>45.349047060705267</v>
      </c>
      <c r="K577" s="71">
        <v>4.3981182943412014</v>
      </c>
      <c r="L577" s="71">
        <v>7.6715220864523159</v>
      </c>
      <c r="M577" s="71">
        <v>40.794805208832429</v>
      </c>
      <c r="N577" s="71">
        <v>52.081739131625277</v>
      </c>
      <c r="O577" s="71">
        <v>36.969022962958697</v>
      </c>
      <c r="P577" s="71">
        <v>32.535452896981411</v>
      </c>
      <c r="Q577" s="71">
        <v>1.8186260496355799</v>
      </c>
      <c r="R577" s="71">
        <v>0</v>
      </c>
      <c r="S577" s="71">
        <v>3.954914046485237</v>
      </c>
      <c r="T577" s="72"/>
      <c r="U577" s="71">
        <v>5857254</v>
      </c>
      <c r="V577" s="71">
        <v>1622</v>
      </c>
      <c r="W577" s="71">
        <v>86</v>
      </c>
      <c r="X577" s="71">
        <v>6794</v>
      </c>
      <c r="Y577" s="71">
        <v>9673</v>
      </c>
      <c r="Z577" s="71">
        <v>17596</v>
      </c>
      <c r="AA577" s="71">
        <v>6470</v>
      </c>
      <c r="AB577" s="71">
        <v>30869</v>
      </c>
      <c r="AC577" s="71">
        <v>0</v>
      </c>
      <c r="AD577" s="71">
        <v>3.954914046485237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2273</v>
      </c>
      <c r="B578" s="70">
        <v>343</v>
      </c>
      <c r="C578" s="70">
        <v>3</v>
      </c>
      <c r="D578" s="70">
        <v>21</v>
      </c>
      <c r="E578" s="70">
        <v>2006</v>
      </c>
      <c r="F578" s="70" t="s">
        <v>790</v>
      </c>
      <c r="G578" s="1064" t="s">
        <v>2270</v>
      </c>
      <c r="H578" s="70" t="s">
        <v>2271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2274</v>
      </c>
      <c r="B579" s="70">
        <v>344</v>
      </c>
      <c r="C579" s="70">
        <v>4</v>
      </c>
      <c r="D579" s="70">
        <v>21</v>
      </c>
      <c r="E579" s="70">
        <v>2007</v>
      </c>
      <c r="F579" s="70" t="s">
        <v>791</v>
      </c>
      <c r="G579" s="70" t="s">
        <v>2270</v>
      </c>
      <c r="H579" s="70" t="s">
        <v>2271</v>
      </c>
      <c r="I579" s="148"/>
      <c r="J579" s="71">
        <v>43.857142410591301</v>
      </c>
      <c r="K579" s="71">
        <v>4.0155703349139493</v>
      </c>
      <c r="L579" s="71">
        <v>7.682019949487545</v>
      </c>
      <c r="M579" s="71">
        <v>40.75694862723239</v>
      </c>
      <c r="N579" s="71">
        <v>51.943947610482333</v>
      </c>
      <c r="O579" s="71">
        <v>35.635227853451013</v>
      </c>
      <c r="P579" s="71">
        <v>31.884994806461329</v>
      </c>
      <c r="Q579" s="71">
        <v>1.87991797398835</v>
      </c>
      <c r="R579" s="71">
        <v>0</v>
      </c>
      <c r="S579" s="71">
        <v>3.1365861601776248</v>
      </c>
      <c r="T579" s="72"/>
      <c r="U579" s="71">
        <v>6304654</v>
      </c>
      <c r="V579" s="71">
        <v>1563</v>
      </c>
      <c r="W579" s="71">
        <v>89</v>
      </c>
      <c r="X579" s="71">
        <v>8363</v>
      </c>
      <c r="Y579" s="71">
        <v>9675</v>
      </c>
      <c r="Z579" s="71">
        <v>17632</v>
      </c>
      <c r="AA579" s="71">
        <v>6244</v>
      </c>
      <c r="AB579" s="71">
        <v>30222</v>
      </c>
      <c r="AC579" s="71">
        <v>0</v>
      </c>
      <c r="AD579" s="71">
        <v>3.1365861601776248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2275</v>
      </c>
      <c r="B580" s="70">
        <v>345</v>
      </c>
      <c r="C580" s="70">
        <v>5</v>
      </c>
      <c r="D580" s="70">
        <v>21</v>
      </c>
      <c r="E580" s="70">
        <v>2008</v>
      </c>
      <c r="F580" s="70" t="s">
        <v>792</v>
      </c>
      <c r="G580" s="70" t="s">
        <v>2270</v>
      </c>
      <c r="H580" s="70" t="s">
        <v>2271</v>
      </c>
      <c r="I580" s="148"/>
      <c r="J580" s="71">
        <v>38.886980420031563</v>
      </c>
      <c r="K580" s="71">
        <v>3.0032451588645368</v>
      </c>
      <c r="L580" s="71">
        <v>6.843879120756478</v>
      </c>
      <c r="M580" s="71">
        <v>41.227128387669893</v>
      </c>
      <c r="N580" s="71">
        <v>50.383052448769071</v>
      </c>
      <c r="O580" s="71">
        <v>34.600678499989883</v>
      </c>
      <c r="P580" s="71">
        <v>31.063152138624108</v>
      </c>
      <c r="Q580" s="71">
        <v>1.8288130734971699</v>
      </c>
      <c r="R580" s="71">
        <v>0</v>
      </c>
      <c r="S580" s="71">
        <v>3.0056364217077549</v>
      </c>
      <c r="T580" s="72"/>
      <c r="U580" s="71">
        <v>6395482</v>
      </c>
      <c r="V580" s="71">
        <v>1563</v>
      </c>
      <c r="W580" s="71">
        <v>89</v>
      </c>
      <c r="X580" s="71">
        <v>8363</v>
      </c>
      <c r="Y580" s="71">
        <v>9655</v>
      </c>
      <c r="Z580" s="71">
        <v>17721</v>
      </c>
      <c r="AA580" s="71">
        <v>6090</v>
      </c>
      <c r="AB580" s="71">
        <v>29884</v>
      </c>
      <c r="AC580" s="71">
        <v>0</v>
      </c>
      <c r="AD580" s="71">
        <v>3.0056364217077549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2276</v>
      </c>
      <c r="B581" s="70">
        <v>346</v>
      </c>
      <c r="C581" s="70">
        <v>6</v>
      </c>
      <c r="D581" s="70">
        <v>21</v>
      </c>
      <c r="E581" s="70">
        <v>2009</v>
      </c>
      <c r="F581" s="70" t="s">
        <v>176</v>
      </c>
      <c r="G581" s="70" t="s">
        <v>2270</v>
      </c>
      <c r="H581" s="70" t="s">
        <v>2271</v>
      </c>
      <c r="I581" s="148"/>
      <c r="J581" s="71">
        <v>34.325298508739003</v>
      </c>
      <c r="K581" s="71">
        <v>2.8350769493154928</v>
      </c>
      <c r="L581" s="71">
        <v>15.06659386141707</v>
      </c>
      <c r="M581" s="71">
        <v>43.219426429302047</v>
      </c>
      <c r="N581" s="71">
        <v>45.458273386966347</v>
      </c>
      <c r="O581" s="71">
        <v>34.967647768737109</v>
      </c>
      <c r="P581" s="71">
        <v>29.751119787733291</v>
      </c>
      <c r="Q581" s="71">
        <v>1.7219873711370799</v>
      </c>
      <c r="R581" s="71">
        <v>0</v>
      </c>
      <c r="S581" s="71">
        <v>2.4722454369428282</v>
      </c>
      <c r="T581" s="72"/>
      <c r="U581" s="71">
        <v>4467909</v>
      </c>
      <c r="V581" s="71">
        <v>1356</v>
      </c>
      <c r="W581" s="71">
        <v>280</v>
      </c>
      <c r="X581" s="71">
        <v>8831</v>
      </c>
      <c r="Y581" s="71">
        <v>9646</v>
      </c>
      <c r="Z581" s="71">
        <v>17677</v>
      </c>
      <c r="AA581" s="71">
        <v>5988</v>
      </c>
      <c r="AB581" s="71">
        <v>29538</v>
      </c>
      <c r="AC581" s="71">
        <v>0</v>
      </c>
      <c r="AD581" s="71">
        <v>2.4722454369428282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11.72</v>
      </c>
      <c r="BK581" s="71">
        <v>0</v>
      </c>
      <c r="BL581" s="71">
        <v>0</v>
      </c>
      <c r="BM581" s="71">
        <v>0</v>
      </c>
      <c r="BN581" s="72"/>
      <c r="BO581" s="71">
        <v>0</v>
      </c>
      <c r="BP581" s="71">
        <v>0</v>
      </c>
      <c r="BQ581" s="71">
        <v>2</v>
      </c>
      <c r="BR581" s="71">
        <v>0</v>
      </c>
      <c r="BS581" s="71">
        <v>0</v>
      </c>
      <c r="BT581" s="71">
        <v>0</v>
      </c>
      <c r="BU581"/>
      <c r="BV581" s="70">
        <v>11.72</v>
      </c>
      <c r="BW581" s="70">
        <v>0</v>
      </c>
      <c r="BX581" s="70">
        <v>0</v>
      </c>
      <c r="BY581" s="70">
        <v>0</v>
      </c>
      <c r="BZ581" s="70">
        <v>0</v>
      </c>
      <c r="CA581" s="70">
        <v>0</v>
      </c>
      <c r="CB581" s="70">
        <v>0</v>
      </c>
      <c r="CC581" s="70">
        <v>0</v>
      </c>
      <c r="CD581" s="70">
        <v>0</v>
      </c>
    </row>
    <row r="582" spans="1:82">
      <c r="A582" s="70" t="s">
        <v>2277</v>
      </c>
      <c r="B582" s="70">
        <v>347</v>
      </c>
      <c r="C582" s="70">
        <v>7</v>
      </c>
      <c r="D582" s="70">
        <v>21</v>
      </c>
      <c r="E582" s="70">
        <v>2010</v>
      </c>
      <c r="F582" s="70" t="s">
        <v>177</v>
      </c>
      <c r="G582" s="70" t="s">
        <v>2270</v>
      </c>
      <c r="H582" s="70" t="s">
        <v>2271</v>
      </c>
      <c r="I582" s="148"/>
      <c r="J582" s="71">
        <v>36.359894246100993</v>
      </c>
      <c r="K582" s="71">
        <v>2.9042689035935632</v>
      </c>
      <c r="L582" s="71">
        <v>14.28629773205941</v>
      </c>
      <c r="M582" s="71">
        <v>41.502079992803623</v>
      </c>
      <c r="N582" s="71">
        <v>47.177384432441002</v>
      </c>
      <c r="O582" s="71">
        <v>34.800004691819566</v>
      </c>
      <c r="P582" s="71">
        <v>29.840511139684061</v>
      </c>
      <c r="Q582" s="71">
        <v>1.7864145645611</v>
      </c>
      <c r="R582" s="71">
        <v>0</v>
      </c>
      <c r="S582" s="71">
        <v>2.6562334693584879</v>
      </c>
      <c r="T582" s="72"/>
      <c r="U582" s="71">
        <v>5422763</v>
      </c>
      <c r="V582" s="71">
        <v>1356</v>
      </c>
      <c r="W582" s="71">
        <v>280</v>
      </c>
      <c r="X582" s="71">
        <v>8831</v>
      </c>
      <c r="Y582" s="71">
        <v>9726</v>
      </c>
      <c r="Z582" s="71">
        <v>17674</v>
      </c>
      <c r="AA582" s="71">
        <v>5856</v>
      </c>
      <c r="AB582" s="71">
        <v>29363</v>
      </c>
      <c r="AC582" s="71">
        <v>0</v>
      </c>
      <c r="AD582" s="71">
        <v>2.6562334693584879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17.22</v>
      </c>
      <c r="BK582" s="71">
        <v>0</v>
      </c>
      <c r="BL582" s="71">
        <v>0</v>
      </c>
      <c r="BM582" s="71">
        <v>0</v>
      </c>
      <c r="BN582" s="72"/>
      <c r="BO582" s="71">
        <v>0</v>
      </c>
      <c r="BP582" s="71">
        <v>0</v>
      </c>
      <c r="BQ582" s="71">
        <v>3</v>
      </c>
      <c r="BR582" s="71">
        <v>0</v>
      </c>
      <c r="BS582" s="71">
        <v>0</v>
      </c>
      <c r="BT582" s="71">
        <v>0</v>
      </c>
      <c r="BU582"/>
      <c r="BV582" s="70">
        <v>17.22</v>
      </c>
      <c r="BW582" s="70">
        <v>0</v>
      </c>
      <c r="BX582" s="70">
        <v>0</v>
      </c>
      <c r="BY582" s="70">
        <v>0</v>
      </c>
      <c r="BZ582" s="70">
        <v>0</v>
      </c>
      <c r="CA582" s="70">
        <v>0</v>
      </c>
      <c r="CB582" s="70">
        <v>0</v>
      </c>
      <c r="CC582" s="70">
        <v>0</v>
      </c>
      <c r="CD582" s="70">
        <v>0</v>
      </c>
    </row>
    <row r="583" spans="1:82">
      <c r="A583" s="70" t="s">
        <v>2278</v>
      </c>
      <c r="B583" s="70">
        <v>348</v>
      </c>
      <c r="C583" s="70">
        <v>8</v>
      </c>
      <c r="D583" s="70">
        <v>21</v>
      </c>
      <c r="E583" s="70">
        <v>2011</v>
      </c>
      <c r="F583" s="70" t="s">
        <v>178</v>
      </c>
      <c r="G583" s="70" t="s">
        <v>2270</v>
      </c>
      <c r="H583" s="70" t="s">
        <v>2271</v>
      </c>
      <c r="I583" s="148"/>
      <c r="J583" s="71">
        <v>37.334434619668663</v>
      </c>
      <c r="K583" s="71">
        <v>3.7309227757142951</v>
      </c>
      <c r="L583" s="71">
        <v>11.28924566607833</v>
      </c>
      <c r="M583" s="71">
        <v>46.758565474036203</v>
      </c>
      <c r="N583" s="71">
        <v>54.548254705046318</v>
      </c>
      <c r="O583" s="71">
        <v>34.405005964105527</v>
      </c>
      <c r="P583" s="71">
        <v>28.874250902357257</v>
      </c>
      <c r="Q583" s="71">
        <v>2.0362570449745698</v>
      </c>
      <c r="R583" s="71">
        <v>0</v>
      </c>
      <c r="S583" s="71">
        <v>3.1022193304988899</v>
      </c>
      <c r="T583" s="72"/>
      <c r="U583" s="71">
        <v>5138442</v>
      </c>
      <c r="V583" s="71">
        <v>1356</v>
      </c>
      <c r="W583" s="71">
        <v>280</v>
      </c>
      <c r="X583" s="71">
        <v>8831</v>
      </c>
      <c r="Y583" s="71">
        <v>9716</v>
      </c>
      <c r="Z583" s="71">
        <v>17853</v>
      </c>
      <c r="AA583" s="71">
        <v>5835</v>
      </c>
      <c r="AB583" s="71">
        <v>29016</v>
      </c>
      <c r="AC583" s="71">
        <v>0</v>
      </c>
      <c r="AD583" s="71">
        <v>3.1022193304988899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16.012</v>
      </c>
      <c r="BK583" s="71">
        <v>0</v>
      </c>
      <c r="BL583" s="71">
        <v>0</v>
      </c>
      <c r="BM583" s="71">
        <v>0</v>
      </c>
      <c r="BN583" s="72"/>
      <c r="BO583" s="71">
        <v>0</v>
      </c>
      <c r="BP583" s="71">
        <v>0</v>
      </c>
      <c r="BQ583" s="71">
        <v>3</v>
      </c>
      <c r="BR583" s="71">
        <v>0</v>
      </c>
      <c r="BS583" s="71">
        <v>0</v>
      </c>
      <c r="BT583" s="71">
        <v>0</v>
      </c>
      <c r="BU583"/>
      <c r="BV583" s="70">
        <v>16.012</v>
      </c>
      <c r="BW583" s="70">
        <v>0</v>
      </c>
      <c r="BX583" s="70">
        <v>0</v>
      </c>
      <c r="BY583" s="70">
        <v>0</v>
      </c>
      <c r="BZ583" s="70">
        <v>0</v>
      </c>
      <c r="CA583" s="70">
        <v>0</v>
      </c>
      <c r="CB583" s="70">
        <v>0</v>
      </c>
      <c r="CC583" s="70">
        <v>0</v>
      </c>
      <c r="CD583" s="70">
        <v>0</v>
      </c>
    </row>
    <row r="584" spans="1:82">
      <c r="A584" s="70" t="s">
        <v>2279</v>
      </c>
      <c r="B584" s="70">
        <v>349</v>
      </c>
      <c r="C584" s="70">
        <v>9</v>
      </c>
      <c r="D584" s="70">
        <v>21</v>
      </c>
      <c r="E584" s="70">
        <v>2012</v>
      </c>
      <c r="F584" s="70" t="s">
        <v>179</v>
      </c>
      <c r="G584" s="70" t="s">
        <v>2270</v>
      </c>
      <c r="H584" s="70" t="s">
        <v>2271</v>
      </c>
      <c r="I584" s="148"/>
      <c r="J584" s="71">
        <v>38.578916355084509</v>
      </c>
      <c r="K584" s="71">
        <v>3.501905944909649</v>
      </c>
      <c r="L584" s="71">
        <v>11.119424376989439</v>
      </c>
      <c r="M584" s="71">
        <v>46.58666656204263</v>
      </c>
      <c r="N584" s="71">
        <v>54.444792754935527</v>
      </c>
      <c r="O584" s="71">
        <v>34.336935733602907</v>
      </c>
      <c r="P584" s="71">
        <v>28.715051296224466</v>
      </c>
      <c r="Q584" s="71">
        <v>2.1979417657967</v>
      </c>
      <c r="R584" s="71">
        <v>0</v>
      </c>
      <c r="S584" s="71">
        <v>3.133913263586865</v>
      </c>
      <c r="T584" s="72"/>
      <c r="U584" s="71">
        <v>4681925</v>
      </c>
      <c r="V584" s="71">
        <v>1356</v>
      </c>
      <c r="W584" s="71">
        <v>280</v>
      </c>
      <c r="X584" s="71">
        <v>8831</v>
      </c>
      <c r="Y584" s="71">
        <v>9727</v>
      </c>
      <c r="Z584" s="71">
        <v>17959</v>
      </c>
      <c r="AA584" s="71">
        <v>5770</v>
      </c>
      <c r="AB584" s="71">
        <v>28827</v>
      </c>
      <c r="AC584" s="71">
        <v>0</v>
      </c>
      <c r="AD584" s="71">
        <v>3.133913263586865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18.545999999999999</v>
      </c>
      <c r="BK584" s="71">
        <v>0</v>
      </c>
      <c r="BL584" s="71">
        <v>0</v>
      </c>
      <c r="BM584" s="71">
        <v>0</v>
      </c>
      <c r="BN584" s="72"/>
      <c r="BO584" s="71">
        <v>0</v>
      </c>
      <c r="BP584" s="71">
        <v>0</v>
      </c>
      <c r="BQ584" s="71">
        <v>3</v>
      </c>
      <c r="BR584" s="71">
        <v>0</v>
      </c>
      <c r="BS584" s="71">
        <v>0</v>
      </c>
      <c r="BT584" s="71">
        <v>0</v>
      </c>
      <c r="BU584"/>
      <c r="BV584" s="70">
        <v>18.545999999999999</v>
      </c>
      <c r="BW584" s="70">
        <v>0</v>
      </c>
      <c r="BX584" s="70">
        <v>0</v>
      </c>
      <c r="BY584" s="70">
        <v>0</v>
      </c>
      <c r="BZ584" s="70">
        <v>0</v>
      </c>
      <c r="CA584" s="70">
        <v>0</v>
      </c>
      <c r="CB584" s="70">
        <v>0</v>
      </c>
      <c r="CC584" s="70">
        <v>0</v>
      </c>
      <c r="CD584" s="70">
        <v>0</v>
      </c>
    </row>
    <row r="585" spans="1:82">
      <c r="A585" s="70" t="s">
        <v>2280</v>
      </c>
      <c r="B585" s="70">
        <v>350</v>
      </c>
      <c r="C585" s="70">
        <v>10</v>
      </c>
      <c r="D585" s="70">
        <v>21</v>
      </c>
      <c r="E585" s="70">
        <v>2013</v>
      </c>
      <c r="F585" s="70" t="s">
        <v>180</v>
      </c>
      <c r="G585" s="70" t="s">
        <v>2270</v>
      </c>
      <c r="H585" s="70" t="s">
        <v>2271</v>
      </c>
      <c r="I585" s="148"/>
      <c r="J585" s="71">
        <v>38.978055520941624</v>
      </c>
      <c r="K585" s="71">
        <v>3.020597817510124</v>
      </c>
      <c r="L585" s="71">
        <v>10.15773478184747</v>
      </c>
      <c r="M585" s="71">
        <v>44.688379483342061</v>
      </c>
      <c r="N585" s="71">
        <v>57.447691264214683</v>
      </c>
      <c r="O585" s="71">
        <v>33.184180782464779</v>
      </c>
      <c r="P585" s="71">
        <v>28.843231273429446</v>
      </c>
      <c r="Q585" s="71">
        <v>2.2116537685786599</v>
      </c>
      <c r="R585" s="71">
        <v>0</v>
      </c>
      <c r="S585" s="71">
        <v>2.7296489806274851</v>
      </c>
      <c r="T585" s="72"/>
      <c r="U585" s="71">
        <v>4638578</v>
      </c>
      <c r="V585" s="71">
        <v>1356</v>
      </c>
      <c r="W585" s="71">
        <v>280</v>
      </c>
      <c r="X585" s="71">
        <v>8831</v>
      </c>
      <c r="Y585" s="71">
        <v>9743</v>
      </c>
      <c r="Z585" s="71">
        <v>18131</v>
      </c>
      <c r="AA585" s="71">
        <v>5774</v>
      </c>
      <c r="AB585" s="71">
        <v>28591</v>
      </c>
      <c r="AC585" s="71">
        <v>0</v>
      </c>
      <c r="AD585" s="71">
        <v>2.7296489806274851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20.324999999999999</v>
      </c>
      <c r="BK585" s="71">
        <v>0</v>
      </c>
      <c r="BL585" s="71">
        <v>0</v>
      </c>
      <c r="BM585" s="71">
        <v>0</v>
      </c>
      <c r="BN585" s="72"/>
      <c r="BO585" s="71">
        <v>0</v>
      </c>
      <c r="BP585" s="71">
        <v>0</v>
      </c>
      <c r="BQ585" s="71">
        <v>3</v>
      </c>
      <c r="BR585" s="71">
        <v>0</v>
      </c>
      <c r="BS585" s="71">
        <v>0</v>
      </c>
      <c r="BT585" s="71">
        <v>0</v>
      </c>
      <c r="BU585"/>
      <c r="BV585" s="70">
        <v>20.324999999999999</v>
      </c>
      <c r="BW585" s="70">
        <v>0</v>
      </c>
      <c r="BX585" s="70">
        <v>0</v>
      </c>
      <c r="BY585" s="70">
        <v>0</v>
      </c>
      <c r="BZ585" s="70">
        <v>0</v>
      </c>
      <c r="CA585" s="70">
        <v>0</v>
      </c>
      <c r="CB585" s="70">
        <v>0</v>
      </c>
      <c r="CC585" s="70">
        <v>0</v>
      </c>
      <c r="CD585" s="70">
        <v>0</v>
      </c>
    </row>
    <row r="586" spans="1:82">
      <c r="A586" s="70" t="s">
        <v>2281</v>
      </c>
      <c r="B586" s="70">
        <v>351</v>
      </c>
      <c r="C586" s="70">
        <v>11</v>
      </c>
      <c r="D586" s="70">
        <v>21</v>
      </c>
      <c r="E586" s="70">
        <v>2014</v>
      </c>
      <c r="F586" s="70" t="s">
        <v>181</v>
      </c>
      <c r="G586" s="70" t="s">
        <v>2270</v>
      </c>
      <c r="H586" s="70" t="s">
        <v>2271</v>
      </c>
      <c r="I586" s="148"/>
      <c r="J586" s="71">
        <v>33.032344826691642</v>
      </c>
      <c r="K586" s="71">
        <v>2.96458352350523</v>
      </c>
      <c r="L586" s="71">
        <v>11.34496419383218</v>
      </c>
      <c r="M586" s="71">
        <v>44.235988069654603</v>
      </c>
      <c r="N586" s="71">
        <v>50.112462115159339</v>
      </c>
      <c r="O586" s="71">
        <v>31.488167584386165</v>
      </c>
      <c r="P586" s="71">
        <v>28.501063736646017</v>
      </c>
      <c r="Q586" s="71">
        <v>2.0982004853567999</v>
      </c>
      <c r="R586" s="71">
        <v>0</v>
      </c>
      <c r="S586" s="71">
        <v>2.4733065409561621</v>
      </c>
      <c r="T586" s="72"/>
      <c r="U586" s="71">
        <v>4706801</v>
      </c>
      <c r="V586" s="71">
        <v>1216</v>
      </c>
      <c r="W586" s="71">
        <v>258</v>
      </c>
      <c r="X586" s="71">
        <v>8689</v>
      </c>
      <c r="Y586" s="71">
        <v>9737</v>
      </c>
      <c r="Z586" s="71">
        <v>18120</v>
      </c>
      <c r="AA586" s="71">
        <v>5676</v>
      </c>
      <c r="AB586" s="71">
        <v>28271</v>
      </c>
      <c r="AC586" s="71">
        <v>0</v>
      </c>
      <c r="AD586" s="71">
        <v>2.4733065409561621</v>
      </c>
      <c r="AE586" s="72"/>
      <c r="AF586" s="71"/>
      <c r="AG586" s="71"/>
      <c r="AH586" s="71"/>
      <c r="AI586" s="71"/>
      <c r="AJ586" s="71"/>
      <c r="AK586" s="71"/>
      <c r="AL586" s="71"/>
      <c r="AM586" s="71"/>
      <c r="AN586" s="71"/>
      <c r="AO586" s="71"/>
      <c r="AP586" s="71"/>
      <c r="AQ586" s="72"/>
      <c r="AR586" s="71">
        <v>200</v>
      </c>
      <c r="AS586" s="71">
        <v>22</v>
      </c>
      <c r="AT586" s="71">
        <v>0</v>
      </c>
      <c r="AU586" s="71">
        <v>4</v>
      </c>
      <c r="AV586" s="71">
        <v>0</v>
      </c>
      <c r="AW586" s="71">
        <v>0</v>
      </c>
      <c r="AX586" s="71"/>
      <c r="AY586" s="72"/>
      <c r="AZ586" s="71">
        <v>860.8</v>
      </c>
      <c r="BA586" s="71">
        <v>4167.5999999999995</v>
      </c>
      <c r="BB586" s="71">
        <v>0</v>
      </c>
      <c r="BC586" s="71">
        <v>19298</v>
      </c>
      <c r="BD586" s="71">
        <v>0</v>
      </c>
      <c r="BE586" s="71">
        <v>0</v>
      </c>
      <c r="BF586" s="71"/>
      <c r="BG586" s="72"/>
      <c r="BH586" s="71">
        <v>0</v>
      </c>
      <c r="BI586" s="71">
        <v>0</v>
      </c>
      <c r="BJ586" s="71">
        <v>19.934999999999999</v>
      </c>
      <c r="BK586" s="71">
        <v>0</v>
      </c>
      <c r="BL586" s="71">
        <v>0</v>
      </c>
      <c r="BM586" s="71">
        <v>0</v>
      </c>
      <c r="BN586" s="72"/>
      <c r="BO586" s="71">
        <v>0</v>
      </c>
      <c r="BP586" s="71">
        <v>0</v>
      </c>
      <c r="BQ586" s="71">
        <v>3</v>
      </c>
      <c r="BR586" s="71">
        <v>0</v>
      </c>
      <c r="BS586" s="71">
        <v>0</v>
      </c>
      <c r="BT586" s="71">
        <v>0</v>
      </c>
      <c r="BU586"/>
      <c r="BV586" s="70">
        <v>19.934999999999999</v>
      </c>
      <c r="BW586" s="70">
        <v>0</v>
      </c>
      <c r="BX586" s="70">
        <v>0</v>
      </c>
      <c r="BY586" s="70">
        <v>0</v>
      </c>
      <c r="BZ586" s="70">
        <v>0</v>
      </c>
      <c r="CA586" s="70">
        <v>0</v>
      </c>
      <c r="CB586" s="70">
        <v>0</v>
      </c>
      <c r="CC586" s="70">
        <v>0</v>
      </c>
      <c r="CD586" s="70">
        <v>0</v>
      </c>
    </row>
    <row r="587" spans="1:82">
      <c r="A587" s="70" t="s">
        <v>2282</v>
      </c>
      <c r="B587" s="70">
        <v>352</v>
      </c>
      <c r="C587" s="70">
        <v>12</v>
      </c>
      <c r="D587" s="70">
        <v>21</v>
      </c>
      <c r="E587" s="70">
        <v>2015</v>
      </c>
      <c r="F587" s="70" t="s">
        <v>182</v>
      </c>
      <c r="G587" s="70" t="s">
        <v>2270</v>
      </c>
      <c r="H587" s="70" t="s">
        <v>2271</v>
      </c>
      <c r="I587" s="148"/>
      <c r="J587" s="71">
        <v>37.530218003086517</v>
      </c>
      <c r="K587" s="71">
        <v>3.0014032616777779</v>
      </c>
      <c r="L587" s="71">
        <v>11.537108559167001</v>
      </c>
      <c r="M587" s="71">
        <v>45.269802656030578</v>
      </c>
      <c r="N587" s="71">
        <v>45.105235494756087</v>
      </c>
      <c r="O587" s="71">
        <v>31.253422050299843</v>
      </c>
      <c r="P587" s="71">
        <v>28.523581242491225</v>
      </c>
      <c r="Q587" s="71">
        <v>2.03039047774715</v>
      </c>
      <c r="R587" s="71">
        <v>0</v>
      </c>
      <c r="S587" s="71">
        <v>3.0324890949925081</v>
      </c>
      <c r="T587" s="72"/>
      <c r="U587" s="71">
        <v>5255951</v>
      </c>
      <c r="V587" s="71">
        <v>1216</v>
      </c>
      <c r="W587" s="71">
        <v>258</v>
      </c>
      <c r="X587" s="71">
        <v>8689</v>
      </c>
      <c r="Y587" s="71">
        <v>9756</v>
      </c>
      <c r="Z587" s="71">
        <v>18158</v>
      </c>
      <c r="AA587" s="71">
        <v>5676</v>
      </c>
      <c r="AB587" s="71">
        <v>27946</v>
      </c>
      <c r="AC587" s="71">
        <v>0</v>
      </c>
      <c r="AD587" s="71">
        <v>3.0324890949925081</v>
      </c>
      <c r="AE587" s="72"/>
      <c r="AF587" s="71">
        <v>52315269.146215789</v>
      </c>
      <c r="AG587" s="71">
        <v>2165982.0934902821</v>
      </c>
      <c r="AH587" s="71">
        <v>2280300.5360463108</v>
      </c>
      <c r="AI587" s="71">
        <v>58240252.64761328</v>
      </c>
      <c r="AJ587" s="71">
        <v>54734644.457671933</v>
      </c>
      <c r="AK587" s="71">
        <v>0</v>
      </c>
      <c r="AL587" s="71">
        <v>0</v>
      </c>
      <c r="AM587" s="71">
        <v>3829882.0709390701</v>
      </c>
      <c r="AN587" s="71">
        <v>0</v>
      </c>
      <c r="AO587" s="71">
        <v>0</v>
      </c>
      <c r="AP587" s="71">
        <v>173566330.95197666</v>
      </c>
      <c r="AQ587" s="72"/>
      <c r="AR587" s="71">
        <v>228</v>
      </c>
      <c r="AS587" s="71">
        <v>28</v>
      </c>
      <c r="AT587" s="71">
        <v>0</v>
      </c>
      <c r="AU587" s="71">
        <v>4</v>
      </c>
      <c r="AV587" s="71">
        <v>0</v>
      </c>
      <c r="AW587" s="71">
        <v>0</v>
      </c>
      <c r="AX587" s="71"/>
      <c r="AY587" s="72"/>
      <c r="AZ587" s="71">
        <v>1012.4</v>
      </c>
      <c r="BA587" s="71">
        <v>4242.7999999999993</v>
      </c>
      <c r="BB587" s="71">
        <v>0</v>
      </c>
      <c r="BC587" s="71">
        <v>19298</v>
      </c>
      <c r="BD587" s="71">
        <v>0</v>
      </c>
      <c r="BE587" s="71">
        <v>0</v>
      </c>
      <c r="BF587" s="71"/>
      <c r="BG587" s="72"/>
      <c r="BH587" s="71">
        <v>0</v>
      </c>
      <c r="BI587" s="71">
        <v>0</v>
      </c>
      <c r="BJ587" s="71">
        <v>17.913</v>
      </c>
      <c r="BK587" s="71">
        <v>0</v>
      </c>
      <c r="BL587" s="71">
        <v>0</v>
      </c>
      <c r="BM587" s="71">
        <v>0</v>
      </c>
      <c r="BN587" s="72"/>
      <c r="BO587" s="71">
        <v>0</v>
      </c>
      <c r="BP587" s="71">
        <v>0</v>
      </c>
      <c r="BQ587" s="71">
        <v>3</v>
      </c>
      <c r="BR587" s="71">
        <v>0</v>
      </c>
      <c r="BS587" s="71">
        <v>0</v>
      </c>
      <c r="BT587" s="71">
        <v>0</v>
      </c>
      <c r="BU587"/>
      <c r="BV587" s="70">
        <v>17.913</v>
      </c>
      <c r="BW587" s="70">
        <v>0</v>
      </c>
      <c r="BX587" s="70">
        <v>0</v>
      </c>
      <c r="BY587" s="70">
        <v>0</v>
      </c>
      <c r="BZ587" s="70">
        <v>0</v>
      </c>
      <c r="CA587" s="70">
        <v>0</v>
      </c>
      <c r="CB587" s="70">
        <v>0</v>
      </c>
      <c r="CC587" s="70">
        <v>0</v>
      </c>
      <c r="CD587" s="70">
        <v>0</v>
      </c>
    </row>
    <row r="588" spans="1:82">
      <c r="A588" s="70" t="s">
        <v>2283</v>
      </c>
      <c r="B588" s="70">
        <v>353</v>
      </c>
      <c r="C588" s="70">
        <v>13</v>
      </c>
      <c r="D588" s="70">
        <v>21</v>
      </c>
      <c r="E588" s="70">
        <v>2016</v>
      </c>
      <c r="F588" s="70" t="s">
        <v>155</v>
      </c>
      <c r="G588" s="70" t="s">
        <v>2270</v>
      </c>
      <c r="H588" s="70" t="s">
        <v>2271</v>
      </c>
      <c r="I588" s="148"/>
      <c r="J588" s="71">
        <v>33.89898462230461</v>
      </c>
      <c r="K588" s="71">
        <v>2.9973780391466516</v>
      </c>
      <c r="L588" s="71">
        <v>13.469236063132334</v>
      </c>
      <c r="M588" s="71">
        <v>38.541979565032072</v>
      </c>
      <c r="N588" s="71">
        <v>45.15448434444874</v>
      </c>
      <c r="O588" s="71">
        <v>30.972513627567071</v>
      </c>
      <c r="P588" s="71">
        <v>28.744198961903209</v>
      </c>
      <c r="Q588" s="71">
        <v>1.9461948954148875</v>
      </c>
      <c r="R588" s="71">
        <v>0</v>
      </c>
      <c r="S588" s="71">
        <v>3.1141474075013011</v>
      </c>
      <c r="T588" s="72"/>
      <c r="U588" s="71">
        <v>5044493</v>
      </c>
      <c r="V588" s="71">
        <v>1216</v>
      </c>
      <c r="W588" s="71">
        <v>258</v>
      </c>
      <c r="X588" s="71">
        <v>8689</v>
      </c>
      <c r="Y588" s="71">
        <v>9818</v>
      </c>
      <c r="Z588" s="71">
        <v>18216</v>
      </c>
      <c r="AA588" s="71">
        <v>5916</v>
      </c>
      <c r="AB588" s="71">
        <v>27554</v>
      </c>
      <c r="AC588" s="71">
        <v>0</v>
      </c>
      <c r="AD588" s="71">
        <v>3.1141474075013011</v>
      </c>
      <c r="AE588" s="72"/>
      <c r="AF588" s="71">
        <v>47246223.188612103</v>
      </c>
      <c r="AG588" s="71">
        <v>2097543.8339500148</v>
      </c>
      <c r="AH588" s="71">
        <v>2027151.7418887459</v>
      </c>
      <c r="AI588" s="71">
        <v>54011533.864268169</v>
      </c>
      <c r="AJ588" s="71">
        <v>48625772.493721217</v>
      </c>
      <c r="AK588" s="71">
        <v>0</v>
      </c>
      <c r="AL588" s="71">
        <v>0</v>
      </c>
      <c r="AM588" s="71">
        <v>3779093.8212133148</v>
      </c>
      <c r="AN588" s="71">
        <v>0</v>
      </c>
      <c r="AO588" s="71">
        <v>0</v>
      </c>
      <c r="AP588" s="71">
        <v>157787318.94365355</v>
      </c>
      <c r="AQ588" s="72"/>
      <c r="AR588" s="71">
        <v>247</v>
      </c>
      <c r="AS588" s="71">
        <v>32</v>
      </c>
      <c r="AT588" s="71">
        <v>0</v>
      </c>
      <c r="AU588" s="71">
        <v>4</v>
      </c>
      <c r="AV588" s="71">
        <v>0</v>
      </c>
      <c r="AW588" s="71">
        <v>0</v>
      </c>
      <c r="AX588" s="71"/>
      <c r="AY588" s="72"/>
      <c r="AZ588" s="71">
        <v>1135.0999999999999</v>
      </c>
      <c r="BA588" s="71">
        <v>4330.7</v>
      </c>
      <c r="BB588" s="71">
        <v>0</v>
      </c>
      <c r="BC588" s="71">
        <v>19298</v>
      </c>
      <c r="BD588" s="71">
        <v>0</v>
      </c>
      <c r="BE588" s="71">
        <v>0</v>
      </c>
      <c r="BF588" s="71"/>
      <c r="BG588" s="72"/>
      <c r="BH588" s="71">
        <v>0</v>
      </c>
      <c r="BI588" s="71">
        <v>0</v>
      </c>
      <c r="BJ588" s="71">
        <v>17.077999999999999</v>
      </c>
      <c r="BK588" s="71">
        <v>0</v>
      </c>
      <c r="BL588" s="71">
        <v>0</v>
      </c>
      <c r="BM588" s="71">
        <v>0</v>
      </c>
      <c r="BN588" s="72"/>
      <c r="BO588" s="71">
        <v>0</v>
      </c>
      <c r="BP588" s="71">
        <v>0</v>
      </c>
      <c r="BQ588" s="71">
        <v>3</v>
      </c>
      <c r="BR588" s="71">
        <v>0</v>
      </c>
      <c r="BS588" s="71">
        <v>0</v>
      </c>
      <c r="BT588" s="71">
        <v>0</v>
      </c>
      <c r="BU588"/>
      <c r="BV588" s="70">
        <v>17.077999999999999</v>
      </c>
      <c r="BW588" s="70">
        <v>0</v>
      </c>
      <c r="BX588" s="70">
        <v>0</v>
      </c>
      <c r="BY588" s="70">
        <v>0</v>
      </c>
      <c r="BZ588" s="70">
        <v>0</v>
      </c>
      <c r="CA588" s="70">
        <v>0</v>
      </c>
      <c r="CB588" s="70">
        <v>0</v>
      </c>
      <c r="CC588" s="70">
        <v>0</v>
      </c>
      <c r="CD588" s="70">
        <v>0</v>
      </c>
    </row>
    <row r="589" spans="1:82">
      <c r="A589" s="70" t="s">
        <v>2284</v>
      </c>
      <c r="B589" s="70">
        <v>354</v>
      </c>
      <c r="C589" s="70">
        <v>14</v>
      </c>
      <c r="D589" s="70">
        <v>21</v>
      </c>
      <c r="E589" s="70">
        <v>2017</v>
      </c>
      <c r="F589" s="70" t="s">
        <v>156</v>
      </c>
      <c r="G589" s="70" t="s">
        <v>2270</v>
      </c>
      <c r="H589" s="70" t="s">
        <v>2271</v>
      </c>
      <c r="I589" s="148"/>
      <c r="J589" s="71">
        <v>28.702228063779067</v>
      </c>
      <c r="K589" s="71">
        <v>2.8807002655023264</v>
      </c>
      <c r="L589" s="71">
        <v>11.962886717450068</v>
      </c>
      <c r="M589" s="71">
        <v>33.284330573486734</v>
      </c>
      <c r="N589" s="71">
        <v>48.046119812772041</v>
      </c>
      <c r="O589" s="71">
        <v>30.507257132536669</v>
      </c>
      <c r="P589" s="71">
        <v>28.050352697108963</v>
      </c>
      <c r="Q589" s="71">
        <v>1.8617278695005099</v>
      </c>
      <c r="R589" s="71">
        <v>0</v>
      </c>
      <c r="S589" s="71">
        <v>3.9855174493473888</v>
      </c>
      <c r="T589" s="72"/>
      <c r="U589" s="71">
        <v>4925498</v>
      </c>
      <c r="V589" s="71">
        <v>1216</v>
      </c>
      <c r="W589" s="71">
        <v>258</v>
      </c>
      <c r="X589" s="71">
        <v>8689</v>
      </c>
      <c r="Y589" s="71">
        <v>9869</v>
      </c>
      <c r="Z589" s="71">
        <v>18240</v>
      </c>
      <c r="AA589" s="71">
        <v>5810</v>
      </c>
      <c r="AB589" s="71">
        <v>27257</v>
      </c>
      <c r="AC589" s="71">
        <v>0</v>
      </c>
      <c r="AD589" s="71">
        <v>3.9855174493473888</v>
      </c>
      <c r="AE589" s="72"/>
      <c r="AF589" s="71">
        <v>41361760.41539567</v>
      </c>
      <c r="AG589" s="71">
        <v>2055455.8791753741</v>
      </c>
      <c r="AH589" s="71">
        <v>2415781.8340513008</v>
      </c>
      <c r="AI589" s="71">
        <v>48843536.399120823</v>
      </c>
      <c r="AJ589" s="71">
        <v>55731149.067979664</v>
      </c>
      <c r="AK589" s="71">
        <v>0</v>
      </c>
      <c r="AL589" s="71">
        <v>0</v>
      </c>
      <c r="AM589" s="71">
        <v>3744209.1074556708</v>
      </c>
      <c r="AN589" s="71">
        <v>0</v>
      </c>
      <c r="AO589" s="71">
        <v>0</v>
      </c>
      <c r="AP589" s="71">
        <v>154151892.7031785</v>
      </c>
      <c r="AQ589" s="72"/>
      <c r="AR589" s="71">
        <v>265</v>
      </c>
      <c r="AS589" s="71">
        <v>34</v>
      </c>
      <c r="AT589" s="71">
        <v>0</v>
      </c>
      <c r="AU589" s="71">
        <v>4</v>
      </c>
      <c r="AV589" s="71">
        <v>0</v>
      </c>
      <c r="AW589" s="71">
        <v>1</v>
      </c>
      <c r="AX589" s="71"/>
      <c r="AY589" s="72"/>
      <c r="AZ589" s="71">
        <v>1228.8</v>
      </c>
      <c r="BA589" s="71">
        <v>4580.5999999999995</v>
      </c>
      <c r="BB589" s="71">
        <v>0</v>
      </c>
      <c r="BC589" s="71">
        <v>19298</v>
      </c>
      <c r="BD589" s="71">
        <v>0</v>
      </c>
      <c r="BE589" s="71">
        <v>1990</v>
      </c>
      <c r="BF589" s="71"/>
      <c r="BG589" s="72"/>
      <c r="BH589" s="71">
        <v>0</v>
      </c>
      <c r="BI589" s="71">
        <v>0</v>
      </c>
      <c r="BJ589" s="71">
        <v>17.564</v>
      </c>
      <c r="BK589" s="71">
        <v>0</v>
      </c>
      <c r="BL589" s="71">
        <v>0</v>
      </c>
      <c r="BM589" s="71">
        <v>0</v>
      </c>
      <c r="BN589" s="72"/>
      <c r="BO589" s="71">
        <v>0</v>
      </c>
      <c r="BP589" s="71">
        <v>0</v>
      </c>
      <c r="BQ589" s="71">
        <v>3</v>
      </c>
      <c r="BR589" s="71">
        <v>0</v>
      </c>
      <c r="BS589" s="71">
        <v>0</v>
      </c>
      <c r="BT589" s="71">
        <v>0</v>
      </c>
      <c r="BU589"/>
      <c r="BV589" s="70">
        <v>17.564</v>
      </c>
      <c r="BW589" s="70">
        <v>0</v>
      </c>
      <c r="BX589" s="70">
        <v>0</v>
      </c>
      <c r="BY589" s="70">
        <v>0</v>
      </c>
      <c r="BZ589" s="70">
        <v>0</v>
      </c>
      <c r="CA589" s="70">
        <v>0</v>
      </c>
      <c r="CB589" s="70">
        <v>0</v>
      </c>
      <c r="CC589" s="70">
        <v>0</v>
      </c>
      <c r="CD589" s="70">
        <v>0</v>
      </c>
    </row>
    <row r="590" spans="1:82">
      <c r="A590" s="70" t="s">
        <v>2285</v>
      </c>
      <c r="B590" s="70">
        <v>355</v>
      </c>
      <c r="C590" s="70">
        <v>15</v>
      </c>
      <c r="D590" s="70">
        <v>21</v>
      </c>
      <c r="E590" s="70">
        <v>2018</v>
      </c>
      <c r="F590" s="70" t="s">
        <v>183</v>
      </c>
      <c r="G590" s="70" t="s">
        <v>2270</v>
      </c>
      <c r="H590" s="70" t="s">
        <v>2271</v>
      </c>
      <c r="I590" s="148"/>
      <c r="J590" s="71">
        <v>33.193965932632381</v>
      </c>
      <c r="K590" s="71">
        <v>2.7351068556876261</v>
      </c>
      <c r="L590" s="71">
        <v>11.039231943697962</v>
      </c>
      <c r="M590" s="71">
        <v>33.629072804567748</v>
      </c>
      <c r="N590" s="71">
        <v>43.654778267864522</v>
      </c>
      <c r="O590" s="71">
        <v>30.025995266494164</v>
      </c>
      <c r="P590" s="71">
        <v>27.74245351740684</v>
      </c>
      <c r="Q590" s="71">
        <v>1.7097613612642499</v>
      </c>
      <c r="R590" s="71">
        <v>0</v>
      </c>
      <c r="S590" s="71">
        <v>4.0021205186106608</v>
      </c>
      <c r="T590" s="72"/>
      <c r="U590" s="71">
        <v>5411774</v>
      </c>
      <c r="V590" s="71">
        <v>1216</v>
      </c>
      <c r="W590" s="71">
        <v>258</v>
      </c>
      <c r="X590" s="71">
        <v>8689</v>
      </c>
      <c r="Y590" s="71">
        <v>9954</v>
      </c>
      <c r="Z590" s="71">
        <v>18296</v>
      </c>
      <c r="AA590" s="71">
        <v>5804</v>
      </c>
      <c r="AB590" s="71">
        <v>26976</v>
      </c>
      <c r="AC590" s="71">
        <v>0</v>
      </c>
      <c r="AD590" s="71">
        <v>4.0021205186106608</v>
      </c>
      <c r="AE590" s="72"/>
      <c r="AF590" s="71">
        <v>47517993.197171047</v>
      </c>
      <c r="AG590" s="71">
        <v>1826809.2865461861</v>
      </c>
      <c r="AH590" s="71">
        <v>2292310.814507375</v>
      </c>
      <c r="AI590" s="71">
        <v>48321165.638515882</v>
      </c>
      <c r="AJ590" s="71">
        <v>52126284.551362388</v>
      </c>
      <c r="AK590" s="71">
        <v>0</v>
      </c>
      <c r="AL590" s="71">
        <v>0</v>
      </c>
      <c r="AM590" s="71">
        <v>3713276.3625574401</v>
      </c>
      <c r="AN590" s="71">
        <v>0</v>
      </c>
      <c r="AO590" s="71">
        <v>0</v>
      </c>
      <c r="AP590" s="71">
        <v>155797839.85066032</v>
      </c>
      <c r="AQ590" s="72"/>
      <c r="AR590" s="71">
        <v>289</v>
      </c>
      <c r="AS590" s="71">
        <v>38</v>
      </c>
      <c r="AT590" s="71">
        <v>0</v>
      </c>
      <c r="AU590" s="71">
        <v>5</v>
      </c>
      <c r="AV590" s="71">
        <v>0</v>
      </c>
      <c r="AW590" s="71">
        <v>1</v>
      </c>
      <c r="AX590" s="71"/>
      <c r="AY590" s="72"/>
      <c r="AZ590" s="71">
        <v>1352.5</v>
      </c>
      <c r="BA590" s="71">
        <v>4690.3999999999996</v>
      </c>
      <c r="BB590" s="71">
        <v>0</v>
      </c>
      <c r="BC590" s="71">
        <v>19713</v>
      </c>
      <c r="BD590" s="71">
        <v>0</v>
      </c>
      <c r="BE590" s="71">
        <v>1990</v>
      </c>
      <c r="BF590" s="71"/>
      <c r="BG590" s="72"/>
      <c r="BH590" s="71">
        <v>0</v>
      </c>
      <c r="BI590" s="71">
        <v>0</v>
      </c>
      <c r="BJ590" s="71">
        <v>16.827999999999999</v>
      </c>
      <c r="BK590" s="71">
        <v>0</v>
      </c>
      <c r="BL590" s="71">
        <v>0</v>
      </c>
      <c r="BM590" s="71">
        <v>0</v>
      </c>
      <c r="BN590" s="72"/>
      <c r="BO590" s="71">
        <v>0</v>
      </c>
      <c r="BP590" s="71">
        <v>0</v>
      </c>
      <c r="BQ590" s="71">
        <v>3</v>
      </c>
      <c r="BR590" s="71">
        <v>0</v>
      </c>
      <c r="BS590" s="71">
        <v>0</v>
      </c>
      <c r="BT590" s="71">
        <v>0</v>
      </c>
      <c r="BU590"/>
      <c r="BV590" s="70">
        <v>16.827999999999999</v>
      </c>
      <c r="BW590" s="70">
        <v>0</v>
      </c>
      <c r="BX590" s="70">
        <v>0</v>
      </c>
      <c r="BY590" s="70">
        <v>0</v>
      </c>
      <c r="BZ590" s="70">
        <v>0</v>
      </c>
      <c r="CA590" s="70">
        <v>0</v>
      </c>
      <c r="CB590" s="70">
        <v>0</v>
      </c>
      <c r="CC590" s="70">
        <v>0</v>
      </c>
      <c r="CD590" s="70">
        <v>0</v>
      </c>
    </row>
    <row r="591" spans="1:82">
      <c r="A591" s="70" t="s">
        <v>2286</v>
      </c>
      <c r="B591" s="70">
        <v>356</v>
      </c>
      <c r="C591" s="70">
        <v>16</v>
      </c>
      <c r="D591" s="70">
        <v>21</v>
      </c>
      <c r="E591" s="70">
        <v>2019</v>
      </c>
      <c r="F591" s="70" t="s">
        <v>158</v>
      </c>
      <c r="G591" s="70" t="s">
        <v>2270</v>
      </c>
      <c r="H591" s="70" t="s">
        <v>2271</v>
      </c>
      <c r="I591" s="148"/>
      <c r="J591" s="71">
        <v>26.814630395228782</v>
      </c>
      <c r="K591" s="71">
        <v>2.5294759367101354</v>
      </c>
      <c r="L591" s="71">
        <v>11.151192625871888</v>
      </c>
      <c r="M591" s="71">
        <v>32.977166769091603</v>
      </c>
      <c r="N591" s="71">
        <v>41.920363519092703</v>
      </c>
      <c r="O591" s="71">
        <v>29.008076741977536</v>
      </c>
      <c r="P591" s="71">
        <v>25.981957254485028</v>
      </c>
      <c r="Q591" s="71">
        <v>1.6348271361589699</v>
      </c>
      <c r="R591" s="71">
        <v>0</v>
      </c>
      <c r="S591" s="71">
        <v>3.8057133054186987</v>
      </c>
      <c r="T591" s="72"/>
      <c r="U591" s="71">
        <v>5003990</v>
      </c>
      <c r="V591" s="71">
        <v>1216</v>
      </c>
      <c r="W591" s="71">
        <v>258</v>
      </c>
      <c r="X591" s="71">
        <v>8689</v>
      </c>
      <c r="Y591" s="71">
        <v>9946</v>
      </c>
      <c r="Z591" s="71">
        <v>18161</v>
      </c>
      <c r="AA591" s="71">
        <v>5395</v>
      </c>
      <c r="AB591" s="71">
        <v>26492</v>
      </c>
      <c r="AC591" s="71">
        <v>0</v>
      </c>
      <c r="AD591" s="71">
        <v>3.8057133054186991</v>
      </c>
      <c r="AE591" s="72"/>
      <c r="AF591" s="71">
        <v>38692645.407697767</v>
      </c>
      <c r="AG591" s="71">
        <v>1767299.324517468</v>
      </c>
      <c r="AH591" s="71">
        <v>2435617.2975221588</v>
      </c>
      <c r="AI591" s="71">
        <v>48853094.272527717</v>
      </c>
      <c r="AJ591" s="71">
        <v>51709939.541482732</v>
      </c>
      <c r="AK591" s="71">
        <v>0</v>
      </c>
      <c r="AL591" s="71">
        <v>0</v>
      </c>
      <c r="AM591" s="71">
        <v>3608010.9683307754</v>
      </c>
      <c r="AN591" s="71">
        <v>0</v>
      </c>
      <c r="AO591" s="71">
        <v>0</v>
      </c>
      <c r="AP591" s="71">
        <v>147066606.81207862</v>
      </c>
      <c r="AQ591" s="72"/>
      <c r="AR591" s="71">
        <v>301</v>
      </c>
      <c r="AS591" s="71">
        <v>39</v>
      </c>
      <c r="AT591" s="71">
        <v>0</v>
      </c>
      <c r="AU591" s="71">
        <v>6</v>
      </c>
      <c r="AV591" s="71">
        <v>0</v>
      </c>
      <c r="AW591" s="71">
        <v>1</v>
      </c>
      <c r="AX591" s="71"/>
      <c r="AY591" s="72"/>
      <c r="AZ591" s="71">
        <v>1428.899999999999</v>
      </c>
      <c r="BA591" s="71">
        <v>4740</v>
      </c>
      <c r="BB591" s="71">
        <v>0</v>
      </c>
      <c r="BC591" s="71">
        <v>19761.8</v>
      </c>
      <c r="BD591" s="71">
        <v>0</v>
      </c>
      <c r="BE591" s="71">
        <v>1990</v>
      </c>
      <c r="BF591" s="71"/>
      <c r="BG591" s="72"/>
      <c r="BH591" s="71">
        <v>0</v>
      </c>
      <c r="BI591" s="71">
        <v>0</v>
      </c>
      <c r="BJ591" s="71">
        <v>16.100999999999999</v>
      </c>
      <c r="BK591" s="71">
        <v>0</v>
      </c>
      <c r="BL591" s="71">
        <v>0</v>
      </c>
      <c r="BM591" s="71">
        <v>0</v>
      </c>
      <c r="BN591" s="72"/>
      <c r="BO591" s="71">
        <v>0</v>
      </c>
      <c r="BP591" s="71">
        <v>0</v>
      </c>
      <c r="BQ591" s="71">
        <v>3</v>
      </c>
      <c r="BR591" s="71">
        <v>0</v>
      </c>
      <c r="BS591" s="71">
        <v>0</v>
      </c>
      <c r="BT591" s="71">
        <v>0</v>
      </c>
      <c r="BU591"/>
      <c r="BV591" s="70">
        <v>16.100999999999999</v>
      </c>
      <c r="BW591" s="70">
        <v>0</v>
      </c>
      <c r="BX591" s="70">
        <v>0</v>
      </c>
      <c r="BY591" s="70">
        <v>0</v>
      </c>
      <c r="BZ591" s="70">
        <v>0</v>
      </c>
      <c r="CA591" s="70">
        <v>0</v>
      </c>
      <c r="CB591" s="70">
        <v>0</v>
      </c>
      <c r="CC591" s="70">
        <v>0</v>
      </c>
      <c r="CD591" s="70">
        <v>0</v>
      </c>
    </row>
    <row r="592" spans="1:82">
      <c r="A592" s="70" t="s">
        <v>2287</v>
      </c>
      <c r="B592" s="70">
        <v>357</v>
      </c>
      <c r="C592" s="70">
        <v>17</v>
      </c>
      <c r="D592" s="70">
        <v>21</v>
      </c>
      <c r="E592" s="70">
        <v>2020</v>
      </c>
      <c r="F592" s="70" t="s">
        <v>159</v>
      </c>
      <c r="G592" s="70" t="s">
        <v>2270</v>
      </c>
      <c r="H592" s="70" t="s">
        <v>2271</v>
      </c>
      <c r="I592" s="148"/>
      <c r="J592" s="71">
        <v>25.908336832229981</v>
      </c>
      <c r="K592" s="71">
        <v>2.9952510708077811</v>
      </c>
      <c r="L592" s="71">
        <v>10.12371151848475</v>
      </c>
      <c r="M592" s="71">
        <v>30.234922047424963</v>
      </c>
      <c r="N592" s="71">
        <v>39.107147898664905</v>
      </c>
      <c r="O592" s="71">
        <v>25.233249656488265</v>
      </c>
      <c r="P592" s="71">
        <v>24.394686273371438</v>
      </c>
      <c r="Q592" s="71">
        <v>1.54235356339234</v>
      </c>
      <c r="R592" s="71">
        <v>0</v>
      </c>
      <c r="S592" s="71">
        <v>3.677285937894565</v>
      </c>
      <c r="T592" s="72"/>
      <c r="U592" s="71">
        <v>4995773</v>
      </c>
      <c r="V592" s="71">
        <v>1273</v>
      </c>
      <c r="W592" s="71">
        <v>296</v>
      </c>
      <c r="X592" s="71">
        <v>8104</v>
      </c>
      <c r="Y592" s="71">
        <v>9974</v>
      </c>
      <c r="Z592" s="71">
        <v>18031</v>
      </c>
      <c r="AA592" s="71">
        <v>5384</v>
      </c>
      <c r="AB592" s="71">
        <v>26159</v>
      </c>
      <c r="AC592" s="71">
        <v>0</v>
      </c>
      <c r="AD592" s="71">
        <v>3.677285937894565</v>
      </c>
      <c r="AE592" s="72"/>
      <c r="AF592" s="71">
        <v>40491411.081850544</v>
      </c>
      <c r="AG592" s="71">
        <v>2029565.7763766428</v>
      </c>
      <c r="AH592" s="71">
        <v>2504169.4071697216</v>
      </c>
      <c r="AI592" s="71">
        <v>47637268.645579606</v>
      </c>
      <c r="AJ592" s="71">
        <v>53398487.837910727</v>
      </c>
      <c r="AK592" s="71"/>
      <c r="AL592" s="71"/>
      <c r="AM592" s="71">
        <v>3414040.1325517367</v>
      </c>
      <c r="AN592" s="71"/>
      <c r="AO592" s="71"/>
      <c r="AP592" s="71">
        <v>149474942.88143897</v>
      </c>
      <c r="AQ592" s="72"/>
      <c r="AR592" s="71">
        <v>318</v>
      </c>
      <c r="AS592" s="71">
        <v>41</v>
      </c>
      <c r="AT592" s="71">
        <v>0</v>
      </c>
      <c r="AU592" s="71">
        <v>6</v>
      </c>
      <c r="AV592" s="71">
        <v>0</v>
      </c>
      <c r="AW592" s="71">
        <v>1</v>
      </c>
      <c r="AX592" s="71"/>
      <c r="AY592" s="72"/>
      <c r="AZ592" s="71">
        <v>1525.599999999999</v>
      </c>
      <c r="BA592" s="71">
        <v>4800.4999999999991</v>
      </c>
      <c r="BB592" s="71">
        <v>0</v>
      </c>
      <c r="BC592" s="71">
        <v>19761.8</v>
      </c>
      <c r="BD592" s="71">
        <v>0</v>
      </c>
      <c r="BE592" s="71">
        <v>1990</v>
      </c>
      <c r="BF592" s="71"/>
      <c r="BG592" s="72"/>
      <c r="BH592" s="71">
        <v>0</v>
      </c>
      <c r="BI592" s="71">
        <v>0</v>
      </c>
      <c r="BJ592" s="71">
        <v>10.577999999999999</v>
      </c>
      <c r="BK592" s="71">
        <v>0</v>
      </c>
      <c r="BL592" s="71">
        <v>0</v>
      </c>
      <c r="BM592" s="71">
        <v>0</v>
      </c>
      <c r="BN592" s="72"/>
      <c r="BO592" s="71">
        <v>0</v>
      </c>
      <c r="BP592" s="71">
        <v>0</v>
      </c>
      <c r="BQ592" s="71">
        <v>2</v>
      </c>
      <c r="BR592" s="71">
        <v>0</v>
      </c>
      <c r="BS592" s="71">
        <v>0</v>
      </c>
      <c r="BT592" s="71">
        <v>0</v>
      </c>
      <c r="BU592"/>
      <c r="BV592" s="70">
        <v>10.577999999999999</v>
      </c>
      <c r="BW592" s="70">
        <v>0</v>
      </c>
      <c r="BX592" s="70">
        <v>0</v>
      </c>
      <c r="BY592" s="70">
        <v>0</v>
      </c>
      <c r="BZ592" s="70">
        <v>0</v>
      </c>
      <c r="CA592" s="70">
        <v>0</v>
      </c>
      <c r="CB592" s="70">
        <v>0</v>
      </c>
      <c r="CC592" s="70">
        <v>0</v>
      </c>
      <c r="CD592" s="70">
        <v>0</v>
      </c>
    </row>
    <row r="593" spans="1:82">
      <c r="A593" s="70" t="s">
        <v>2288</v>
      </c>
      <c r="B593" s="70">
        <v>357</v>
      </c>
      <c r="C593" s="70">
        <v>18</v>
      </c>
      <c r="D593" s="70">
        <v>21</v>
      </c>
      <c r="E593" s="70">
        <v>2021</v>
      </c>
      <c r="F593" s="70" t="s">
        <v>160</v>
      </c>
      <c r="G593" s="70" t="s">
        <v>2270</v>
      </c>
      <c r="H593" s="70" t="s">
        <v>2271</v>
      </c>
      <c r="I593" s="148"/>
      <c r="J593" s="71">
        <v>25.276205512000061</v>
      </c>
      <c r="K593" s="71">
        <v>3.1191332935090506</v>
      </c>
      <c r="L593" s="71">
        <v>8.7960918396474312</v>
      </c>
      <c r="M593" s="71">
        <v>31.800967101731615</v>
      </c>
      <c r="N593" s="71">
        <v>41.613851778485127</v>
      </c>
      <c r="O593" s="71">
        <v>24.302704866055191</v>
      </c>
      <c r="P593" s="71">
        <v>25.249678205446259</v>
      </c>
      <c r="Q593" s="71">
        <v>1.50556995135028</v>
      </c>
      <c r="R593" s="71">
        <v>0</v>
      </c>
      <c r="S593" s="71">
        <v>3.004943238885434</v>
      </c>
      <c r="T593" s="72"/>
      <c r="U593" s="71">
        <v>5283053</v>
      </c>
      <c r="V593" s="71">
        <v>1273</v>
      </c>
      <c r="W593" s="71">
        <v>296</v>
      </c>
      <c r="X593" s="71">
        <v>8104</v>
      </c>
      <c r="Y593" s="71">
        <v>10006</v>
      </c>
      <c r="Z593" s="71">
        <v>17881</v>
      </c>
      <c r="AA593" s="71">
        <v>5434</v>
      </c>
      <c r="AB593" s="71">
        <v>25786</v>
      </c>
      <c r="AC593" s="71">
        <v>0</v>
      </c>
      <c r="AD593" s="71">
        <v>3.004943238885434</v>
      </c>
      <c r="AE593" s="72"/>
      <c r="AF593" s="71">
        <v>38072825.793405533</v>
      </c>
      <c r="AG593" s="71">
        <v>2058998.647850523</v>
      </c>
      <c r="AH593" s="71">
        <v>1967308.9520725117</v>
      </c>
      <c r="AI593" s="71">
        <v>49232703.214486681</v>
      </c>
      <c r="AJ593" s="71">
        <v>55109798.960984841</v>
      </c>
      <c r="AK593" s="71">
        <v>0</v>
      </c>
      <c r="AL593" s="71">
        <v>0</v>
      </c>
      <c r="AM593" s="71">
        <v>3384770.6110120057</v>
      </c>
      <c r="AN593" s="71">
        <v>0</v>
      </c>
      <c r="AO593" s="71">
        <v>0</v>
      </c>
      <c r="AP593" s="71">
        <v>149826406.1798121</v>
      </c>
      <c r="AQ593" s="72"/>
      <c r="AR593" s="71">
        <v>334</v>
      </c>
      <c r="AS593" s="71">
        <v>45</v>
      </c>
      <c r="AT593" s="71">
        <v>0</v>
      </c>
      <c r="AU593" s="71">
        <v>6</v>
      </c>
      <c r="AV593" s="71">
        <v>0</v>
      </c>
      <c r="AW593" s="71">
        <v>1</v>
      </c>
      <c r="AX593" s="71"/>
      <c r="AY593" s="72"/>
      <c r="AZ593" s="71">
        <v>1623.099999999999</v>
      </c>
      <c r="BA593" s="71">
        <v>6260.4999999999991</v>
      </c>
      <c r="BB593" s="71">
        <v>0</v>
      </c>
      <c r="BC593" s="71">
        <v>19761.8</v>
      </c>
      <c r="BD593" s="71">
        <v>0</v>
      </c>
      <c r="BE593" s="71">
        <v>1990</v>
      </c>
      <c r="BF593" s="71"/>
      <c r="BG593" s="72"/>
      <c r="BH593" s="71">
        <v>0</v>
      </c>
      <c r="BI593" s="71">
        <v>0</v>
      </c>
      <c r="BJ593" s="71">
        <v>10.571999999999999</v>
      </c>
      <c r="BK593" s="71">
        <v>0</v>
      </c>
      <c r="BL593" s="71">
        <v>0</v>
      </c>
      <c r="BM593" s="71">
        <v>0</v>
      </c>
      <c r="BN593" s="72"/>
      <c r="BO593" s="71">
        <v>0</v>
      </c>
      <c r="BP593" s="71">
        <v>0</v>
      </c>
      <c r="BQ593" s="71">
        <v>2</v>
      </c>
      <c r="BR593" s="71">
        <v>0</v>
      </c>
      <c r="BS593" s="71">
        <v>0</v>
      </c>
      <c r="BT593" s="71">
        <v>0</v>
      </c>
      <c r="BU593"/>
      <c r="BV593" s="70">
        <v>10.571999999999999</v>
      </c>
      <c r="BW593" s="70">
        <v>0</v>
      </c>
      <c r="BX593" s="70">
        <v>0</v>
      </c>
      <c r="BY593" s="70">
        <v>0</v>
      </c>
      <c r="BZ593" s="70">
        <v>0</v>
      </c>
      <c r="CA593" s="70">
        <v>0</v>
      </c>
      <c r="CB593" s="70">
        <v>0</v>
      </c>
      <c r="CC593" s="70">
        <v>0</v>
      </c>
      <c r="CD593" s="70">
        <v>0</v>
      </c>
    </row>
    <row r="594" spans="1:82">
      <c r="A594" s="70" t="s">
        <v>2289</v>
      </c>
      <c r="B594" s="70">
        <v>357</v>
      </c>
      <c r="C594" s="70">
        <v>19</v>
      </c>
      <c r="D594" s="70">
        <v>21</v>
      </c>
      <c r="E594" s="70">
        <v>2022</v>
      </c>
      <c r="F594" s="70" t="s">
        <v>161</v>
      </c>
      <c r="G594" s="70" t="s">
        <v>2270</v>
      </c>
      <c r="H594" s="70" t="s">
        <v>2271</v>
      </c>
      <c r="I594" s="148"/>
      <c r="J594" s="71">
        <v>28.892627040049405</v>
      </c>
      <c r="K594" s="71">
        <v>2.8424417767084584</v>
      </c>
      <c r="L594" s="71">
        <v>7.7692153184928747</v>
      </c>
      <c r="M594" s="71">
        <v>30.401974208724994</v>
      </c>
      <c r="N594" s="71">
        <v>42.997956045294067</v>
      </c>
      <c r="O594" s="71">
        <v>25.537405710761771</v>
      </c>
      <c r="P594" s="71">
        <v>25.035307390266681</v>
      </c>
      <c r="Q594" s="71">
        <v>1.4879941392090619</v>
      </c>
      <c r="R594" s="71">
        <v>0</v>
      </c>
      <c r="S594" s="71">
        <v>3.0495797779605889</v>
      </c>
      <c r="T594" s="72"/>
      <c r="U594" s="71">
        <v>5584117</v>
      </c>
      <c r="V594" s="71">
        <v>1273</v>
      </c>
      <c r="W594" s="71">
        <v>296</v>
      </c>
      <c r="X594" s="71">
        <v>8104</v>
      </c>
      <c r="Y594" s="71">
        <v>10007</v>
      </c>
      <c r="Z594" s="71">
        <v>17852</v>
      </c>
      <c r="AA594" s="71">
        <v>5470</v>
      </c>
      <c r="AB594" s="71">
        <v>25276</v>
      </c>
      <c r="AC594" s="71">
        <v>0</v>
      </c>
      <c r="AD594" s="71">
        <v>3.0495797779605889</v>
      </c>
      <c r="AE594" s="72"/>
      <c r="AF594" s="71">
        <v>45881534.891550556</v>
      </c>
      <c r="AG594" s="71">
        <v>2025128.8067428193</v>
      </c>
      <c r="AH594" s="71">
        <v>2085261.2303355294</v>
      </c>
      <c r="AI594" s="71">
        <v>46718636.298869796</v>
      </c>
      <c r="AJ594" s="71">
        <v>63263247.048969693</v>
      </c>
      <c r="AK594" s="71">
        <v>0</v>
      </c>
      <c r="AL594" s="71">
        <v>0</v>
      </c>
      <c r="AM594" s="71">
        <v>3263821.4934342531</v>
      </c>
      <c r="AN594" s="71">
        <v>0</v>
      </c>
      <c r="AO594" s="71">
        <v>0</v>
      </c>
      <c r="AP594" s="71">
        <v>163237629.76990265</v>
      </c>
      <c r="AQ594" s="72"/>
      <c r="AR594" s="71">
        <v>349</v>
      </c>
      <c r="AS594" s="71">
        <v>47</v>
      </c>
      <c r="AT594" s="71">
        <v>0</v>
      </c>
      <c r="AU594" s="71">
        <v>6</v>
      </c>
      <c r="AV594" s="71">
        <v>0</v>
      </c>
      <c r="AW594" s="71">
        <v>1</v>
      </c>
      <c r="AX594" s="71"/>
      <c r="AY594" s="72"/>
      <c r="AZ594" s="71">
        <v>1723.9999999999995</v>
      </c>
      <c r="BA594" s="71">
        <v>6282.4999999999991</v>
      </c>
      <c r="BB594" s="71">
        <v>0</v>
      </c>
      <c r="BC594" s="71">
        <v>19761.8</v>
      </c>
      <c r="BD594" s="71">
        <v>0</v>
      </c>
      <c r="BE594" s="71">
        <v>1990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2290</v>
      </c>
      <c r="B595" s="70">
        <v>357</v>
      </c>
      <c r="C595" s="70">
        <v>20</v>
      </c>
      <c r="D595" s="70">
        <v>21</v>
      </c>
      <c r="E595" s="70">
        <v>2023</v>
      </c>
      <c r="F595" s="70" t="s">
        <v>1539</v>
      </c>
      <c r="G595" s="70" t="s">
        <v>2270</v>
      </c>
      <c r="H595" s="70" t="s">
        <v>2271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360</v>
      </c>
      <c r="AS595" s="71">
        <v>47</v>
      </c>
      <c r="AT595" s="71">
        <v>0</v>
      </c>
      <c r="AU595" s="71">
        <v>6</v>
      </c>
      <c r="AV595" s="71">
        <v>0</v>
      </c>
      <c r="AW595" s="71">
        <v>1</v>
      </c>
      <c r="AX595" s="71"/>
      <c r="AY595" s="72"/>
      <c r="AZ595" s="71">
        <v>1786.3999999999992</v>
      </c>
      <c r="BA595" s="71">
        <v>6282.4999999999991</v>
      </c>
      <c r="BB595" s="71">
        <v>0</v>
      </c>
      <c r="BC595" s="71">
        <v>19761.8</v>
      </c>
      <c r="BD595" s="71">
        <v>0</v>
      </c>
      <c r="BE595" s="71">
        <v>1990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2291</v>
      </c>
      <c r="B596" s="70">
        <v>357</v>
      </c>
      <c r="C596" s="70">
        <v>21</v>
      </c>
      <c r="D596" s="70">
        <v>21</v>
      </c>
      <c r="E596" s="70">
        <v>2024</v>
      </c>
      <c r="F596" s="70" t="s">
        <v>1554</v>
      </c>
      <c r="G596" s="1064" t="s">
        <v>2270</v>
      </c>
      <c r="H596" s="70" t="s">
        <v>2271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2292</v>
      </c>
      <c r="B597" s="70">
        <v>35</v>
      </c>
      <c r="C597" s="70">
        <v>1</v>
      </c>
      <c r="D597" s="70">
        <v>3</v>
      </c>
      <c r="E597" s="70">
        <v>1990</v>
      </c>
      <c r="F597" s="70" t="s">
        <v>787</v>
      </c>
      <c r="G597" s="1064" t="s">
        <v>2293</v>
      </c>
      <c r="H597" s="70" t="s">
        <v>2294</v>
      </c>
      <c r="I597" s="148"/>
      <c r="J597" s="71">
        <v>31.169659550052941</v>
      </c>
      <c r="K597" s="71">
        <v>5.4548704192163449</v>
      </c>
      <c r="L597" s="71">
        <v>6.3296478174938384</v>
      </c>
      <c r="M597" s="71">
        <v>23.562289538552012</v>
      </c>
      <c r="N597" s="71">
        <v>28.36948347807213</v>
      </c>
      <c r="O597" s="71">
        <v>21.36092927499573</v>
      </c>
      <c r="P597" s="71">
        <v>35.290809326071432</v>
      </c>
      <c r="Q597" s="71">
        <v>1.9967840549789</v>
      </c>
      <c r="R597" s="71">
        <v>0</v>
      </c>
      <c r="S597" s="71">
        <v>1.5850200188642489</v>
      </c>
      <c r="T597" s="72"/>
      <c r="U597" s="71">
        <v>2516821</v>
      </c>
      <c r="V597" s="71">
        <v>1584</v>
      </c>
      <c r="W597" s="71">
        <v>66</v>
      </c>
      <c r="X597" s="71">
        <v>8706</v>
      </c>
      <c r="Y597" s="71">
        <v>8622</v>
      </c>
      <c r="Z597" s="71">
        <v>8786</v>
      </c>
      <c r="AA597" s="71">
        <v>8569</v>
      </c>
      <c r="AB597" s="71">
        <v>32421</v>
      </c>
      <c r="AC597" s="71">
        <v>0</v>
      </c>
      <c r="AD597" s="71">
        <v>1.5850200188642489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2295</v>
      </c>
      <c r="B598" s="70">
        <v>36</v>
      </c>
      <c r="C598" s="70">
        <v>2</v>
      </c>
      <c r="D598" s="70">
        <v>3</v>
      </c>
      <c r="E598" s="70">
        <v>2005</v>
      </c>
      <c r="F598" s="70" t="s">
        <v>789</v>
      </c>
      <c r="G598" s="70" t="s">
        <v>2293</v>
      </c>
      <c r="H598" s="70" t="s">
        <v>2294</v>
      </c>
      <c r="I598" s="148"/>
      <c r="J598" s="71">
        <v>22.420442685486339</v>
      </c>
      <c r="K598" s="71">
        <v>3.1273536301877942</v>
      </c>
      <c r="L598" s="71">
        <v>4.1908309450481527</v>
      </c>
      <c r="M598" s="71">
        <v>36.723007928561437</v>
      </c>
      <c r="N598" s="71">
        <v>34.826139606000829</v>
      </c>
      <c r="O598" s="71">
        <v>31.57998318687385</v>
      </c>
      <c r="P598" s="71">
        <v>34.511717655638847</v>
      </c>
      <c r="Q598" s="71">
        <v>1.78156894428002</v>
      </c>
      <c r="R598" s="71">
        <v>0</v>
      </c>
      <c r="S598" s="71">
        <v>1.895541447893732</v>
      </c>
      <c r="T598" s="72"/>
      <c r="U598" s="71">
        <v>2275701</v>
      </c>
      <c r="V598" s="71">
        <v>1326</v>
      </c>
      <c r="W598" s="71">
        <v>66</v>
      </c>
      <c r="X598" s="71">
        <v>7378</v>
      </c>
      <c r="Y598" s="71">
        <v>9850</v>
      </c>
      <c r="Z598" s="71">
        <v>15031</v>
      </c>
      <c r="AA598" s="71">
        <v>6863</v>
      </c>
      <c r="AB598" s="71">
        <v>30240</v>
      </c>
      <c r="AC598" s="71">
        <v>0</v>
      </c>
      <c r="AD598" s="71">
        <v>1.895541447893732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2296</v>
      </c>
      <c r="B599" s="70">
        <v>37</v>
      </c>
      <c r="C599" s="70">
        <v>3</v>
      </c>
      <c r="D599" s="70">
        <v>3</v>
      </c>
      <c r="E599" s="70">
        <v>2006</v>
      </c>
      <c r="F599" s="70" t="s">
        <v>790</v>
      </c>
      <c r="G599" s="70" t="s">
        <v>2293</v>
      </c>
      <c r="H599" s="70" t="s">
        <v>2294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2297</v>
      </c>
      <c r="B600" s="70">
        <v>38</v>
      </c>
      <c r="C600" s="70">
        <v>4</v>
      </c>
      <c r="D600" s="70">
        <v>3</v>
      </c>
      <c r="E600" s="70">
        <v>2007</v>
      </c>
      <c r="F600" s="70" t="s">
        <v>791</v>
      </c>
      <c r="G600" s="70" t="s">
        <v>2293</v>
      </c>
      <c r="H600" s="70" t="s">
        <v>2294</v>
      </c>
      <c r="I600" s="148"/>
      <c r="J600" s="71">
        <v>17.1176597795757</v>
      </c>
      <c r="K600" s="71">
        <v>2.6730960909533108</v>
      </c>
      <c r="L600" s="71">
        <v>4.4484931658156466</v>
      </c>
      <c r="M600" s="71">
        <v>34.179652528079323</v>
      </c>
      <c r="N600" s="71">
        <v>36.352582646114058</v>
      </c>
      <c r="O600" s="71">
        <v>30.926171541147198</v>
      </c>
      <c r="P600" s="71">
        <v>34.172707438315058</v>
      </c>
      <c r="Q600" s="71">
        <v>1.83301644025838</v>
      </c>
      <c r="R600" s="71">
        <v>0</v>
      </c>
      <c r="S600" s="71">
        <v>2.5187392464078511</v>
      </c>
      <c r="T600" s="72"/>
      <c r="U600" s="71">
        <v>2452585</v>
      </c>
      <c r="V600" s="71">
        <v>1120</v>
      </c>
      <c r="W600" s="71">
        <v>42</v>
      </c>
      <c r="X600" s="71">
        <v>8662</v>
      </c>
      <c r="Y600" s="71">
        <v>9873</v>
      </c>
      <c r="Z600" s="71">
        <v>15302</v>
      </c>
      <c r="AA600" s="71">
        <v>6692</v>
      </c>
      <c r="AB600" s="71">
        <v>29468</v>
      </c>
      <c r="AC600" s="71">
        <v>0</v>
      </c>
      <c r="AD600" s="71">
        <v>2.5187392464078511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2298</v>
      </c>
      <c r="B601" s="70">
        <v>39</v>
      </c>
      <c r="C601" s="70">
        <v>5</v>
      </c>
      <c r="D601" s="70">
        <v>3</v>
      </c>
      <c r="E601" s="70">
        <v>2008</v>
      </c>
      <c r="F601" s="70" t="s">
        <v>792</v>
      </c>
      <c r="G601" s="70" t="s">
        <v>2293</v>
      </c>
      <c r="H601" s="70" t="s">
        <v>2294</v>
      </c>
      <c r="I601" s="148"/>
      <c r="J601" s="71">
        <v>18.122836453387489</v>
      </c>
      <c r="K601" s="71">
        <v>1.982305773648525</v>
      </c>
      <c r="L601" s="71">
        <v>3.8944442849368581</v>
      </c>
      <c r="M601" s="71">
        <v>36.94041790012237</v>
      </c>
      <c r="N601" s="71">
        <v>30.989901114952961</v>
      </c>
      <c r="O601" s="71">
        <v>30.160638834678849</v>
      </c>
      <c r="P601" s="71">
        <v>33.404365083062288</v>
      </c>
      <c r="Q601" s="71">
        <v>1.78407801939711</v>
      </c>
      <c r="R601" s="71">
        <v>0</v>
      </c>
      <c r="S601" s="71">
        <v>1.9388827017870871</v>
      </c>
      <c r="T601" s="72"/>
      <c r="U601" s="71">
        <v>2454169</v>
      </c>
      <c r="V601" s="71">
        <v>1120</v>
      </c>
      <c r="W601" s="71">
        <v>42</v>
      </c>
      <c r="X601" s="71">
        <v>8662</v>
      </c>
      <c r="Y601" s="71">
        <v>9815</v>
      </c>
      <c r="Z601" s="71">
        <v>15447</v>
      </c>
      <c r="AA601" s="71">
        <v>6549</v>
      </c>
      <c r="AB601" s="71">
        <v>29153</v>
      </c>
      <c r="AC601" s="71">
        <v>0</v>
      </c>
      <c r="AD601" s="71">
        <v>1.9388827017870871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2299</v>
      </c>
      <c r="B602" s="70">
        <v>40</v>
      </c>
      <c r="C602" s="70">
        <v>6</v>
      </c>
      <c r="D602" s="70">
        <v>3</v>
      </c>
      <c r="E602" s="70">
        <v>2009</v>
      </c>
      <c r="F602" s="70" t="s">
        <v>176</v>
      </c>
      <c r="G602" s="70" t="s">
        <v>2293</v>
      </c>
      <c r="H602" s="70" t="s">
        <v>2294</v>
      </c>
      <c r="I602" s="148"/>
      <c r="J602" s="71">
        <v>16.57839411163874</v>
      </c>
      <c r="K602" s="71">
        <v>1.7712229333837251</v>
      </c>
      <c r="L602" s="71">
        <v>11.71505059531659</v>
      </c>
      <c r="M602" s="71">
        <v>37.337443784543503</v>
      </c>
      <c r="N602" s="71">
        <v>30.550276467780119</v>
      </c>
      <c r="O602" s="71">
        <v>31.08652965354436</v>
      </c>
      <c r="P602" s="71">
        <v>32.16082137374709</v>
      </c>
      <c r="Q602" s="71">
        <v>1.6913229606415101</v>
      </c>
      <c r="R602" s="71">
        <v>0</v>
      </c>
      <c r="S602" s="71">
        <v>2.038815896364925</v>
      </c>
      <c r="T602" s="72"/>
      <c r="U602" s="71">
        <v>2002733</v>
      </c>
      <c r="V602" s="71">
        <v>990</v>
      </c>
      <c r="W602" s="71">
        <v>182</v>
      </c>
      <c r="X602" s="71">
        <v>8527</v>
      </c>
      <c r="Y602" s="71">
        <v>9851</v>
      </c>
      <c r="Z602" s="71">
        <v>15715</v>
      </c>
      <c r="AA602" s="71">
        <v>6473</v>
      </c>
      <c r="AB602" s="71">
        <v>29012</v>
      </c>
      <c r="AC602" s="71">
        <v>0</v>
      </c>
      <c r="AD602" s="71">
        <v>2.038815896364925</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2.5110000000000001</v>
      </c>
      <c r="BK602" s="71">
        <v>0</v>
      </c>
      <c r="BL602" s="71">
        <v>3.98</v>
      </c>
      <c r="BM602" s="71">
        <v>0</v>
      </c>
      <c r="BN602" s="72"/>
      <c r="BO602" s="71">
        <v>0</v>
      </c>
      <c r="BP602" s="71">
        <v>0</v>
      </c>
      <c r="BQ602" s="71">
        <v>1</v>
      </c>
      <c r="BR602" s="71">
        <v>0</v>
      </c>
      <c r="BS602" s="71">
        <v>1</v>
      </c>
      <c r="BT602" s="71">
        <v>0</v>
      </c>
      <c r="BU602"/>
      <c r="BV602" s="70">
        <v>6.4909999999999997</v>
      </c>
      <c r="BW602" s="70">
        <v>0</v>
      </c>
      <c r="BX602" s="70">
        <v>0</v>
      </c>
      <c r="BY602" s="70">
        <v>0</v>
      </c>
      <c r="BZ602" s="70">
        <v>0</v>
      </c>
      <c r="CA602" s="70">
        <v>0</v>
      </c>
      <c r="CB602" s="70">
        <v>0</v>
      </c>
      <c r="CC602" s="70">
        <v>0</v>
      </c>
      <c r="CD602" s="70">
        <v>0</v>
      </c>
    </row>
    <row r="603" spans="1:82">
      <c r="A603" s="70" t="s">
        <v>2300</v>
      </c>
      <c r="B603" s="70">
        <v>41</v>
      </c>
      <c r="C603" s="70">
        <v>7</v>
      </c>
      <c r="D603" s="70">
        <v>3</v>
      </c>
      <c r="E603" s="70">
        <v>2010</v>
      </c>
      <c r="F603" s="70" t="s">
        <v>177</v>
      </c>
      <c r="G603" s="70" t="s">
        <v>2293</v>
      </c>
      <c r="H603" s="70" t="s">
        <v>2294</v>
      </c>
      <c r="I603" s="148"/>
      <c r="J603" s="71">
        <v>15.13205608379878</v>
      </c>
      <c r="K603" s="71">
        <v>1.923227947339009</v>
      </c>
      <c r="L603" s="71">
        <v>11.133510538951921</v>
      </c>
      <c r="M603" s="71">
        <v>39.285421842285118</v>
      </c>
      <c r="N603" s="71">
        <v>34.837351793578208</v>
      </c>
      <c r="O603" s="71">
        <v>31.293225900593441</v>
      </c>
      <c r="P603" s="71">
        <v>32.449517578126382</v>
      </c>
      <c r="Q603" s="71">
        <v>1.74972866794187</v>
      </c>
      <c r="R603" s="71">
        <v>0</v>
      </c>
      <c r="S603" s="71">
        <v>2.3692203008598129</v>
      </c>
      <c r="T603" s="72"/>
      <c r="U603" s="71">
        <v>2006917</v>
      </c>
      <c r="V603" s="71">
        <v>990</v>
      </c>
      <c r="W603" s="71">
        <v>182</v>
      </c>
      <c r="X603" s="71">
        <v>8527</v>
      </c>
      <c r="Y603" s="71">
        <v>9858</v>
      </c>
      <c r="Z603" s="71">
        <v>15893</v>
      </c>
      <c r="AA603" s="71">
        <v>6368</v>
      </c>
      <c r="AB603" s="71">
        <v>28760</v>
      </c>
      <c r="AC603" s="71">
        <v>0</v>
      </c>
      <c r="AD603" s="71">
        <v>2.3692203008598129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7.0380000000000003</v>
      </c>
      <c r="BK603" s="71">
        <v>0</v>
      </c>
      <c r="BL603" s="71">
        <v>4.2699999999999996</v>
      </c>
      <c r="BM603" s="71">
        <v>0</v>
      </c>
      <c r="BN603" s="72"/>
      <c r="BO603" s="71">
        <v>0</v>
      </c>
      <c r="BP603" s="71">
        <v>0</v>
      </c>
      <c r="BQ603" s="71">
        <v>2</v>
      </c>
      <c r="BR603" s="71">
        <v>0</v>
      </c>
      <c r="BS603" s="71">
        <v>1</v>
      </c>
      <c r="BT603" s="71">
        <v>0</v>
      </c>
      <c r="BU603"/>
      <c r="BV603" s="70">
        <v>11.308</v>
      </c>
      <c r="BW603" s="70">
        <v>0</v>
      </c>
      <c r="BX603" s="70">
        <v>0</v>
      </c>
      <c r="BY603" s="70">
        <v>0</v>
      </c>
      <c r="BZ603" s="70">
        <v>0</v>
      </c>
      <c r="CA603" s="70">
        <v>0</v>
      </c>
      <c r="CB603" s="70">
        <v>0</v>
      </c>
      <c r="CC603" s="70">
        <v>0</v>
      </c>
      <c r="CD603" s="70">
        <v>0</v>
      </c>
    </row>
    <row r="604" spans="1:82">
      <c r="A604" s="70" t="s">
        <v>2301</v>
      </c>
      <c r="B604" s="70">
        <v>42</v>
      </c>
      <c r="C604" s="70">
        <v>8</v>
      </c>
      <c r="D604" s="70">
        <v>3</v>
      </c>
      <c r="E604" s="70">
        <v>2011</v>
      </c>
      <c r="F604" s="70" t="s">
        <v>178</v>
      </c>
      <c r="G604" s="70" t="s">
        <v>2293</v>
      </c>
      <c r="H604" s="70" t="s">
        <v>2294</v>
      </c>
      <c r="I604" s="148"/>
      <c r="J604" s="71">
        <v>20.313405278374521</v>
      </c>
      <c r="K604" s="71">
        <v>2.569677964683323</v>
      </c>
      <c r="L604" s="71">
        <v>7.9536745196764222</v>
      </c>
      <c r="M604" s="71">
        <v>46.857612025282563</v>
      </c>
      <c r="N604" s="71">
        <v>44.470808083299843</v>
      </c>
      <c r="O604" s="71">
        <v>31.057585622445785</v>
      </c>
      <c r="P604" s="71">
        <v>30.932809321445621</v>
      </c>
      <c r="Q604" s="71">
        <v>1.9979403801497799</v>
      </c>
      <c r="R604" s="71">
        <v>0</v>
      </c>
      <c r="S604" s="71">
        <v>2.1093323154663759</v>
      </c>
      <c r="T604" s="72"/>
      <c r="U604" s="71">
        <v>2071447</v>
      </c>
      <c r="V604" s="71">
        <v>990</v>
      </c>
      <c r="W604" s="71">
        <v>182</v>
      </c>
      <c r="X604" s="71">
        <v>8527</v>
      </c>
      <c r="Y604" s="71">
        <v>9888</v>
      </c>
      <c r="Z604" s="71">
        <v>16116</v>
      </c>
      <c r="AA604" s="71">
        <v>6251</v>
      </c>
      <c r="AB604" s="71">
        <v>28470</v>
      </c>
      <c r="AC604" s="71">
        <v>0</v>
      </c>
      <c r="AD604" s="71">
        <v>2.1093323154663759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7.1349999999999998</v>
      </c>
      <c r="BK604" s="71">
        <v>0</v>
      </c>
      <c r="BL604" s="71">
        <v>4.2699999999999996</v>
      </c>
      <c r="BM604" s="71">
        <v>0</v>
      </c>
      <c r="BN604" s="72"/>
      <c r="BO604" s="71">
        <v>0</v>
      </c>
      <c r="BP604" s="71">
        <v>0</v>
      </c>
      <c r="BQ604" s="71">
        <v>2</v>
      </c>
      <c r="BR604" s="71">
        <v>0</v>
      </c>
      <c r="BS604" s="71">
        <v>1</v>
      </c>
      <c r="BT604" s="71">
        <v>0</v>
      </c>
      <c r="BU604"/>
      <c r="BV604" s="70">
        <v>11.404999999999999</v>
      </c>
      <c r="BW604" s="70">
        <v>0</v>
      </c>
      <c r="BX604" s="70">
        <v>0</v>
      </c>
      <c r="BY604" s="70">
        <v>0</v>
      </c>
      <c r="BZ604" s="70">
        <v>0</v>
      </c>
      <c r="CA604" s="70">
        <v>0</v>
      </c>
      <c r="CB604" s="70">
        <v>0</v>
      </c>
      <c r="CC604" s="70">
        <v>0</v>
      </c>
      <c r="CD604" s="70">
        <v>0</v>
      </c>
    </row>
    <row r="605" spans="1:82">
      <c r="A605" s="70" t="s">
        <v>2302</v>
      </c>
      <c r="B605" s="70">
        <v>43</v>
      </c>
      <c r="C605" s="70">
        <v>9</v>
      </c>
      <c r="D605" s="70">
        <v>3</v>
      </c>
      <c r="E605" s="70">
        <v>2012</v>
      </c>
      <c r="F605" s="70" t="s">
        <v>179</v>
      </c>
      <c r="G605" s="70" t="s">
        <v>2293</v>
      </c>
      <c r="H605" s="70" t="s">
        <v>2294</v>
      </c>
      <c r="I605" s="148"/>
      <c r="J605" s="71">
        <v>21.17102460350025</v>
      </c>
      <c r="K605" s="71">
        <v>2.4907367318819769</v>
      </c>
      <c r="L605" s="71">
        <v>7.9841677826230244</v>
      </c>
      <c r="M605" s="71">
        <v>54.388709758530943</v>
      </c>
      <c r="N605" s="71">
        <v>46.152716561600641</v>
      </c>
      <c r="O605" s="71">
        <v>31.371481792803408</v>
      </c>
      <c r="P605" s="71">
        <v>30.785321892278084</v>
      </c>
      <c r="Q605" s="71">
        <v>2.1497543305455999</v>
      </c>
      <c r="R605" s="71">
        <v>0</v>
      </c>
      <c r="S605" s="71">
        <v>2.2481268242794932</v>
      </c>
      <c r="T605" s="72"/>
      <c r="U605" s="71">
        <v>2184515</v>
      </c>
      <c r="V605" s="71">
        <v>990</v>
      </c>
      <c r="W605" s="71">
        <v>182</v>
      </c>
      <c r="X605" s="71">
        <v>8527</v>
      </c>
      <c r="Y605" s="71">
        <v>9902</v>
      </c>
      <c r="Z605" s="71">
        <v>16408</v>
      </c>
      <c r="AA605" s="71">
        <v>6186</v>
      </c>
      <c r="AB605" s="71">
        <v>28195</v>
      </c>
      <c r="AC605" s="71">
        <v>0</v>
      </c>
      <c r="AD605" s="71">
        <v>2.2481268242794932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9.7910000000000004</v>
      </c>
      <c r="BK605" s="71">
        <v>0</v>
      </c>
      <c r="BL605" s="71">
        <v>5.0940000000000003</v>
      </c>
      <c r="BM605" s="71">
        <v>0</v>
      </c>
      <c r="BN605" s="72"/>
      <c r="BO605" s="71">
        <v>0</v>
      </c>
      <c r="BP605" s="71">
        <v>0</v>
      </c>
      <c r="BQ605" s="71">
        <v>2</v>
      </c>
      <c r="BR605" s="71">
        <v>0</v>
      </c>
      <c r="BS605" s="71">
        <v>1</v>
      </c>
      <c r="BT605" s="71">
        <v>0</v>
      </c>
      <c r="BU605"/>
      <c r="BV605" s="70">
        <v>14.885</v>
      </c>
      <c r="BW605" s="70">
        <v>0</v>
      </c>
      <c r="BX605" s="70">
        <v>0</v>
      </c>
      <c r="BY605" s="70">
        <v>0</v>
      </c>
      <c r="BZ605" s="70">
        <v>0</v>
      </c>
      <c r="CA605" s="70">
        <v>0</v>
      </c>
      <c r="CB605" s="70">
        <v>0</v>
      </c>
      <c r="CC605" s="70">
        <v>0</v>
      </c>
      <c r="CD605" s="70">
        <v>0</v>
      </c>
    </row>
    <row r="606" spans="1:82">
      <c r="A606" s="70" t="s">
        <v>2303</v>
      </c>
      <c r="B606" s="70">
        <v>44</v>
      </c>
      <c r="C606" s="70">
        <v>10</v>
      </c>
      <c r="D606" s="70">
        <v>3</v>
      </c>
      <c r="E606" s="70">
        <v>2013</v>
      </c>
      <c r="F606" s="70" t="s">
        <v>180</v>
      </c>
      <c r="G606" s="70" t="s">
        <v>2293</v>
      </c>
      <c r="H606" s="70" t="s">
        <v>2294</v>
      </c>
      <c r="I606" s="148"/>
      <c r="J606" s="71">
        <v>24.461752831991891</v>
      </c>
      <c r="K606" s="71">
        <v>2.0596531002854959</v>
      </c>
      <c r="L606" s="71">
        <v>6.3218981165367856</v>
      </c>
      <c r="M606" s="71">
        <v>58.461604789478692</v>
      </c>
      <c r="N606" s="71">
        <v>52.097346156952781</v>
      </c>
      <c r="O606" s="71">
        <v>30.338149062386865</v>
      </c>
      <c r="P606" s="71">
        <v>30.466724547392833</v>
      </c>
      <c r="Q606" s="71">
        <v>2.16694263996341</v>
      </c>
      <c r="R606" s="71">
        <v>0</v>
      </c>
      <c r="S606" s="71">
        <v>2.0576078160690652</v>
      </c>
      <c r="T606" s="72"/>
      <c r="U606" s="71">
        <v>2209776</v>
      </c>
      <c r="V606" s="71">
        <v>990</v>
      </c>
      <c r="W606" s="71">
        <v>182</v>
      </c>
      <c r="X606" s="71">
        <v>8527</v>
      </c>
      <c r="Y606" s="71">
        <v>9897</v>
      </c>
      <c r="Z606" s="71">
        <v>16576</v>
      </c>
      <c r="AA606" s="71">
        <v>6099</v>
      </c>
      <c r="AB606" s="71">
        <v>28013</v>
      </c>
      <c r="AC606" s="71">
        <v>0</v>
      </c>
      <c r="AD606" s="71">
        <v>2.0576078160690652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11.183</v>
      </c>
      <c r="BK606" s="71">
        <v>0</v>
      </c>
      <c r="BL606" s="71">
        <v>5.6790000000000003</v>
      </c>
      <c r="BM606" s="71">
        <v>0</v>
      </c>
      <c r="BN606" s="72"/>
      <c r="BO606" s="71">
        <v>0</v>
      </c>
      <c r="BP606" s="71">
        <v>0</v>
      </c>
      <c r="BQ606" s="71">
        <v>2</v>
      </c>
      <c r="BR606" s="71">
        <v>0</v>
      </c>
      <c r="BS606" s="71">
        <v>1</v>
      </c>
      <c r="BT606" s="71">
        <v>0</v>
      </c>
      <c r="BU606"/>
      <c r="BV606" s="70">
        <v>16.861999999999998</v>
      </c>
      <c r="BW606" s="70">
        <v>0</v>
      </c>
      <c r="BX606" s="70">
        <v>0</v>
      </c>
      <c r="BY606" s="70">
        <v>0</v>
      </c>
      <c r="BZ606" s="70">
        <v>0</v>
      </c>
      <c r="CA606" s="70">
        <v>0</v>
      </c>
      <c r="CB606" s="70">
        <v>0</v>
      </c>
      <c r="CC606" s="70">
        <v>0</v>
      </c>
      <c r="CD606" s="70">
        <v>0</v>
      </c>
    </row>
    <row r="607" spans="1:82">
      <c r="A607" s="70" t="s">
        <v>2304</v>
      </c>
      <c r="B607" s="70">
        <v>45</v>
      </c>
      <c r="C607" s="70">
        <v>11</v>
      </c>
      <c r="D607" s="70">
        <v>3</v>
      </c>
      <c r="E607" s="70">
        <v>2014</v>
      </c>
      <c r="F607" s="70" t="s">
        <v>181</v>
      </c>
      <c r="G607" s="70" t="s">
        <v>2293</v>
      </c>
      <c r="H607" s="70" t="s">
        <v>2294</v>
      </c>
      <c r="I607" s="148"/>
      <c r="J607" s="71">
        <v>23.873216881916441</v>
      </c>
      <c r="K607" s="71">
        <v>2.0246616997079419</v>
      </c>
      <c r="L607" s="71">
        <v>6.6624248001518653</v>
      </c>
      <c r="M607" s="71">
        <v>53.674295685875258</v>
      </c>
      <c r="N607" s="71">
        <v>45.741789296336023</v>
      </c>
      <c r="O607" s="71">
        <v>29.001436468864274</v>
      </c>
      <c r="P607" s="71">
        <v>29.947206505524459</v>
      </c>
      <c r="Q607" s="71">
        <v>2.0560449947239001</v>
      </c>
      <c r="R607" s="71">
        <v>0</v>
      </c>
      <c r="S607" s="71">
        <v>1.942123947885148</v>
      </c>
      <c r="T607" s="72"/>
      <c r="U607" s="71">
        <v>2272852</v>
      </c>
      <c r="V607" s="71">
        <v>844</v>
      </c>
      <c r="W607" s="71">
        <v>125</v>
      </c>
      <c r="X607" s="71">
        <v>8879</v>
      </c>
      <c r="Y607" s="71">
        <v>9872</v>
      </c>
      <c r="Z607" s="71">
        <v>16689</v>
      </c>
      <c r="AA607" s="71">
        <v>5964</v>
      </c>
      <c r="AB607" s="71">
        <v>27703</v>
      </c>
      <c r="AC607" s="71">
        <v>0</v>
      </c>
      <c r="AD607" s="71">
        <v>1.942123947885148</v>
      </c>
      <c r="AE607" s="72"/>
      <c r="AF607" s="71"/>
      <c r="AG607" s="71"/>
      <c r="AH607" s="71"/>
      <c r="AI607" s="71"/>
      <c r="AJ607" s="71"/>
      <c r="AK607" s="71"/>
      <c r="AL607" s="71"/>
      <c r="AM607" s="71"/>
      <c r="AN607" s="71"/>
      <c r="AO607" s="71"/>
      <c r="AP607" s="71"/>
      <c r="AQ607" s="72"/>
      <c r="AR607" s="71">
        <v>811</v>
      </c>
      <c r="AS607" s="71">
        <v>217</v>
      </c>
      <c r="AT607" s="71">
        <v>0</v>
      </c>
      <c r="AU607" s="71">
        <v>0</v>
      </c>
      <c r="AV607" s="71">
        <v>0</v>
      </c>
      <c r="AW607" s="71">
        <v>0</v>
      </c>
      <c r="AX607" s="71"/>
      <c r="AY607" s="72"/>
      <c r="AZ607" s="71">
        <v>3654.95</v>
      </c>
      <c r="BA607" s="71">
        <v>10390.700000000001</v>
      </c>
      <c r="BB607" s="71">
        <v>0</v>
      </c>
      <c r="BC607" s="71">
        <v>0</v>
      </c>
      <c r="BD607" s="71">
        <v>0</v>
      </c>
      <c r="BE607" s="71">
        <v>0</v>
      </c>
      <c r="BF607" s="71"/>
      <c r="BG607" s="72"/>
      <c r="BH607" s="71">
        <v>0</v>
      </c>
      <c r="BI607" s="71">
        <v>0</v>
      </c>
      <c r="BJ607" s="71">
        <v>11.074999999999999</v>
      </c>
      <c r="BK607" s="71">
        <v>0</v>
      </c>
      <c r="BL607" s="71">
        <v>5.7370000000000001</v>
      </c>
      <c r="BM607" s="71">
        <v>0</v>
      </c>
      <c r="BN607" s="72"/>
      <c r="BO607" s="71">
        <v>0</v>
      </c>
      <c r="BP607" s="71">
        <v>0</v>
      </c>
      <c r="BQ607" s="71">
        <v>2</v>
      </c>
      <c r="BR607" s="71">
        <v>0</v>
      </c>
      <c r="BS607" s="71">
        <v>1</v>
      </c>
      <c r="BT607" s="71">
        <v>0</v>
      </c>
      <c r="BU607"/>
      <c r="BV607" s="70">
        <v>16.812000000000001</v>
      </c>
      <c r="BW607" s="70">
        <v>0</v>
      </c>
      <c r="BX607" s="70">
        <v>0</v>
      </c>
      <c r="BY607" s="70">
        <v>0</v>
      </c>
      <c r="BZ607" s="70">
        <v>0</v>
      </c>
      <c r="CA607" s="70">
        <v>0</v>
      </c>
      <c r="CB607" s="70">
        <v>0</v>
      </c>
      <c r="CC607" s="70">
        <v>0</v>
      </c>
      <c r="CD607" s="70">
        <v>0</v>
      </c>
    </row>
    <row r="608" spans="1:82">
      <c r="A608" s="70" t="s">
        <v>2305</v>
      </c>
      <c r="B608" s="70">
        <v>46</v>
      </c>
      <c r="C608" s="70">
        <v>12</v>
      </c>
      <c r="D608" s="70">
        <v>3</v>
      </c>
      <c r="E608" s="70">
        <v>2015</v>
      </c>
      <c r="F608" s="70" t="s">
        <v>182</v>
      </c>
      <c r="G608" s="70" t="s">
        <v>2293</v>
      </c>
      <c r="H608" s="70" t="s">
        <v>2294</v>
      </c>
      <c r="I608" s="148"/>
      <c r="J608" s="71">
        <v>20.41348989082109</v>
      </c>
      <c r="K608" s="71">
        <v>1.899215561748191</v>
      </c>
      <c r="L608" s="71">
        <v>8.2539689014062052</v>
      </c>
      <c r="M608" s="71">
        <v>42.249815577309739</v>
      </c>
      <c r="N608" s="71">
        <v>40.4893757810908</v>
      </c>
      <c r="O608" s="71">
        <v>28.774904165486991</v>
      </c>
      <c r="P608" s="71">
        <v>29.689449961352746</v>
      </c>
      <c r="Q608" s="71">
        <v>1.98403718479636</v>
      </c>
      <c r="R608" s="71">
        <v>0</v>
      </c>
      <c r="S608" s="71">
        <v>3.0165450984691242</v>
      </c>
      <c r="T608" s="72"/>
      <c r="U608" s="71">
        <v>2363051</v>
      </c>
      <c r="V608" s="71">
        <v>844</v>
      </c>
      <c r="W608" s="71">
        <v>125</v>
      </c>
      <c r="X608" s="71">
        <v>8879</v>
      </c>
      <c r="Y608" s="71">
        <v>9854</v>
      </c>
      <c r="Z608" s="71">
        <v>16718</v>
      </c>
      <c r="AA608" s="71">
        <v>5908</v>
      </c>
      <c r="AB608" s="71">
        <v>27308</v>
      </c>
      <c r="AC608" s="71">
        <v>0</v>
      </c>
      <c r="AD608" s="71">
        <v>3.0165450984691242</v>
      </c>
      <c r="AE608" s="72"/>
      <c r="AF608" s="71">
        <v>23739456.899418771</v>
      </c>
      <c r="AG608" s="71">
        <v>1455585.3530440941</v>
      </c>
      <c r="AH608" s="71">
        <v>2096947.2012500421</v>
      </c>
      <c r="AI608" s="71">
        <v>57852471.066979237</v>
      </c>
      <c r="AJ608" s="71">
        <v>64528002.690267153</v>
      </c>
      <c r="AK608" s="71">
        <v>0</v>
      </c>
      <c r="AL608" s="71">
        <v>0</v>
      </c>
      <c r="AM608" s="71">
        <v>3742446.8472484108</v>
      </c>
      <c r="AN608" s="71">
        <v>0</v>
      </c>
      <c r="AO608" s="71">
        <v>0</v>
      </c>
      <c r="AP608" s="71">
        <v>153414910.05820769</v>
      </c>
      <c r="AQ608" s="72"/>
      <c r="AR608" s="71">
        <v>875</v>
      </c>
      <c r="AS608" s="71">
        <v>322</v>
      </c>
      <c r="AT608" s="71">
        <v>0</v>
      </c>
      <c r="AU608" s="71">
        <v>0</v>
      </c>
      <c r="AV608" s="71">
        <v>0</v>
      </c>
      <c r="AW608" s="71">
        <v>0</v>
      </c>
      <c r="AX608" s="71"/>
      <c r="AY608" s="72"/>
      <c r="AZ608" s="71">
        <v>4069.1</v>
      </c>
      <c r="BA608" s="71">
        <v>18068.5</v>
      </c>
      <c r="BB608" s="71">
        <v>0</v>
      </c>
      <c r="BC608" s="71">
        <v>0</v>
      </c>
      <c r="BD608" s="71">
        <v>0</v>
      </c>
      <c r="BE608" s="71">
        <v>0</v>
      </c>
      <c r="BF608" s="71"/>
      <c r="BG608" s="72"/>
      <c r="BH608" s="71">
        <v>0</v>
      </c>
      <c r="BI608" s="71">
        <v>0</v>
      </c>
      <c r="BJ608" s="71">
        <v>10.489000000000001</v>
      </c>
      <c r="BK608" s="71">
        <v>0</v>
      </c>
      <c r="BL608" s="71">
        <v>5.49</v>
      </c>
      <c r="BM608" s="71">
        <v>0</v>
      </c>
      <c r="BN608" s="72"/>
      <c r="BO608" s="71">
        <v>0</v>
      </c>
      <c r="BP608" s="71">
        <v>0</v>
      </c>
      <c r="BQ608" s="71">
        <v>2</v>
      </c>
      <c r="BR608" s="71">
        <v>0</v>
      </c>
      <c r="BS608" s="71">
        <v>1</v>
      </c>
      <c r="BT608" s="71">
        <v>0</v>
      </c>
      <c r="BU608"/>
      <c r="BV608" s="70">
        <v>15.978999999999999</v>
      </c>
      <c r="BW608" s="70">
        <v>0</v>
      </c>
      <c r="BX608" s="70">
        <v>0</v>
      </c>
      <c r="BY608" s="70">
        <v>0</v>
      </c>
      <c r="BZ608" s="70">
        <v>0</v>
      </c>
      <c r="CA608" s="70">
        <v>0</v>
      </c>
      <c r="CB608" s="70">
        <v>0</v>
      </c>
      <c r="CC608" s="70">
        <v>0</v>
      </c>
      <c r="CD608" s="70">
        <v>0</v>
      </c>
    </row>
    <row r="609" spans="1:82">
      <c r="A609" s="70" t="s">
        <v>2306</v>
      </c>
      <c r="B609" s="70">
        <v>47</v>
      </c>
      <c r="C609" s="70">
        <v>13</v>
      </c>
      <c r="D609" s="70">
        <v>3</v>
      </c>
      <c r="E609" s="70">
        <v>2016</v>
      </c>
      <c r="F609" s="70" t="s">
        <v>155</v>
      </c>
      <c r="G609" s="70" t="s">
        <v>2293</v>
      </c>
      <c r="H609" s="70" t="s">
        <v>2294</v>
      </c>
      <c r="I609" s="148"/>
      <c r="J609" s="71">
        <v>21.866203580982333</v>
      </c>
      <c r="K609" s="71">
        <v>1.8128786126646237</v>
      </c>
      <c r="L609" s="71">
        <v>13.626182166183234</v>
      </c>
      <c r="M609" s="71">
        <v>34.664222145234014</v>
      </c>
      <c r="N609" s="71">
        <v>36.284201572175334</v>
      </c>
      <c r="O609" s="71">
        <v>28.602306996208458</v>
      </c>
      <c r="P609" s="71">
        <v>28.34578376331023</v>
      </c>
      <c r="Q609" s="71">
        <v>1.9084773925422902</v>
      </c>
      <c r="R609" s="71">
        <v>0</v>
      </c>
      <c r="S609" s="71">
        <v>3.6722759909020386</v>
      </c>
      <c r="T609" s="72"/>
      <c r="U609" s="71">
        <v>2547952</v>
      </c>
      <c r="V609" s="71">
        <v>844</v>
      </c>
      <c r="W609" s="71">
        <v>125</v>
      </c>
      <c r="X609" s="71">
        <v>8879</v>
      </c>
      <c r="Y609" s="71">
        <v>9873</v>
      </c>
      <c r="Z609" s="71">
        <v>16822</v>
      </c>
      <c r="AA609" s="71">
        <v>5834</v>
      </c>
      <c r="AB609" s="71">
        <v>27020</v>
      </c>
      <c r="AC609" s="71">
        <v>0</v>
      </c>
      <c r="AD609" s="71">
        <v>3.672275990902039</v>
      </c>
      <c r="AE609" s="72"/>
      <c r="AF609" s="71">
        <v>27772987.18096742</v>
      </c>
      <c r="AG609" s="71">
        <v>1361899.3831471701</v>
      </c>
      <c r="AH609" s="71">
        <v>14617400.5752852</v>
      </c>
      <c r="AI609" s="71">
        <v>55221057.514616393</v>
      </c>
      <c r="AJ609" s="71">
        <v>60461196.89562168</v>
      </c>
      <c r="AK609" s="71">
        <v>0</v>
      </c>
      <c r="AL609" s="71">
        <v>0</v>
      </c>
      <c r="AM609" s="71">
        <v>3705854.5056682802</v>
      </c>
      <c r="AN609" s="71">
        <v>0</v>
      </c>
      <c r="AO609" s="71">
        <v>0</v>
      </c>
      <c r="AP609" s="71">
        <v>163140396.05530614</v>
      </c>
      <c r="AQ609" s="72"/>
      <c r="AR609" s="71">
        <v>918</v>
      </c>
      <c r="AS609" s="71">
        <v>369</v>
      </c>
      <c r="AT609" s="71">
        <v>0</v>
      </c>
      <c r="AU609" s="71">
        <v>0</v>
      </c>
      <c r="AV609" s="71">
        <v>0</v>
      </c>
      <c r="AW609" s="71">
        <v>0</v>
      </c>
      <c r="AX609" s="71"/>
      <c r="AY609" s="72"/>
      <c r="AZ609" s="71">
        <v>4329.7</v>
      </c>
      <c r="BA609" s="71">
        <v>22090.2</v>
      </c>
      <c r="BB609" s="71">
        <v>0</v>
      </c>
      <c r="BC609" s="71">
        <v>0</v>
      </c>
      <c r="BD609" s="71">
        <v>0</v>
      </c>
      <c r="BE609" s="71">
        <v>0</v>
      </c>
      <c r="BF609" s="71"/>
      <c r="BG609" s="72"/>
      <c r="BH609" s="71">
        <v>0</v>
      </c>
      <c r="BI609" s="71">
        <v>0</v>
      </c>
      <c r="BJ609" s="71">
        <v>9.6300000000000008</v>
      </c>
      <c r="BK609" s="71">
        <v>0</v>
      </c>
      <c r="BL609" s="71">
        <v>5.3940000000000001</v>
      </c>
      <c r="BM609" s="71">
        <v>0</v>
      </c>
      <c r="BN609" s="72"/>
      <c r="BO609" s="71">
        <v>0</v>
      </c>
      <c r="BP609" s="71">
        <v>0</v>
      </c>
      <c r="BQ609" s="71">
        <v>2</v>
      </c>
      <c r="BR609" s="71">
        <v>0</v>
      </c>
      <c r="BS609" s="71">
        <v>1</v>
      </c>
      <c r="BT609" s="71">
        <v>0</v>
      </c>
      <c r="BU609"/>
      <c r="BV609" s="70">
        <v>15.023999999999999</v>
      </c>
      <c r="BW609" s="70">
        <v>0</v>
      </c>
      <c r="BX609" s="70">
        <v>0</v>
      </c>
      <c r="BY609" s="70">
        <v>0</v>
      </c>
      <c r="BZ609" s="70">
        <v>0</v>
      </c>
      <c r="CA609" s="70">
        <v>0</v>
      </c>
      <c r="CB609" s="70">
        <v>0</v>
      </c>
      <c r="CC609" s="70">
        <v>0</v>
      </c>
      <c r="CD609" s="70">
        <v>0</v>
      </c>
    </row>
    <row r="610" spans="1:82">
      <c r="A610" s="70" t="s">
        <v>2307</v>
      </c>
      <c r="B610" s="70">
        <v>48</v>
      </c>
      <c r="C610" s="70">
        <v>14</v>
      </c>
      <c r="D610" s="70">
        <v>3</v>
      </c>
      <c r="E610" s="70">
        <v>2017</v>
      </c>
      <c r="F610" s="70" t="s">
        <v>156</v>
      </c>
      <c r="G610" s="70" t="s">
        <v>2293</v>
      </c>
      <c r="H610" s="70" t="s">
        <v>2294</v>
      </c>
      <c r="I610" s="148"/>
      <c r="J610" s="71">
        <v>21.645398199642973</v>
      </c>
      <c r="K610" s="71">
        <v>1.7441182475534567</v>
      </c>
      <c r="L610" s="71">
        <v>7.1102068740502729</v>
      </c>
      <c r="M610" s="71">
        <v>32.152964945547062</v>
      </c>
      <c r="N610" s="71">
        <v>36.823909228970692</v>
      </c>
      <c r="O610" s="71">
        <v>28.092099276210849</v>
      </c>
      <c r="P610" s="71">
        <v>27.57238627421502</v>
      </c>
      <c r="Q610" s="71">
        <v>1.8223171867143699</v>
      </c>
      <c r="R610" s="71">
        <v>0</v>
      </c>
      <c r="S610" s="71">
        <v>3.0999881930616144</v>
      </c>
      <c r="T610" s="72"/>
      <c r="U610" s="71">
        <v>2556248</v>
      </c>
      <c r="V610" s="71">
        <v>844</v>
      </c>
      <c r="W610" s="71">
        <v>125</v>
      </c>
      <c r="X610" s="71">
        <v>8879</v>
      </c>
      <c r="Y610" s="71">
        <v>9878</v>
      </c>
      <c r="Z610" s="71">
        <v>16796</v>
      </c>
      <c r="AA610" s="71">
        <v>5711</v>
      </c>
      <c r="AB610" s="71">
        <v>26680</v>
      </c>
      <c r="AC610" s="71">
        <v>0</v>
      </c>
      <c r="AD610" s="71">
        <v>3.099988193061614</v>
      </c>
      <c r="AE610" s="72"/>
      <c r="AF610" s="71">
        <v>29412371.55776386</v>
      </c>
      <c r="AG610" s="71">
        <v>1341715.9864576689</v>
      </c>
      <c r="AH610" s="71">
        <v>1529403.642597175</v>
      </c>
      <c r="AI610" s="71">
        <v>54845618.844868377</v>
      </c>
      <c r="AJ610" s="71">
        <v>67369646.23247318</v>
      </c>
      <c r="AK610" s="71">
        <v>0</v>
      </c>
      <c r="AL610" s="71">
        <v>0</v>
      </c>
      <c r="AM610" s="71">
        <v>3664948.4164404478</v>
      </c>
      <c r="AN610" s="71">
        <v>0</v>
      </c>
      <c r="AO610" s="71">
        <v>0</v>
      </c>
      <c r="AP610" s="71">
        <v>158163704.68060073</v>
      </c>
      <c r="AQ610" s="72"/>
      <c r="AR610" s="71">
        <v>957</v>
      </c>
      <c r="AS610" s="71">
        <v>427</v>
      </c>
      <c r="AT610" s="71">
        <v>0</v>
      </c>
      <c r="AU610" s="71">
        <v>0</v>
      </c>
      <c r="AV610" s="71">
        <v>0</v>
      </c>
      <c r="AW610" s="71">
        <v>0</v>
      </c>
      <c r="AX610" s="71"/>
      <c r="AY610" s="72"/>
      <c r="AZ610" s="71">
        <v>4581.12</v>
      </c>
      <c r="BA610" s="71">
        <v>26338.799999999999</v>
      </c>
      <c r="BB610" s="71">
        <v>0</v>
      </c>
      <c r="BC610" s="71">
        <v>0</v>
      </c>
      <c r="BD610" s="71">
        <v>0</v>
      </c>
      <c r="BE610" s="71">
        <v>0</v>
      </c>
      <c r="BF610" s="71"/>
      <c r="BG610" s="72"/>
      <c r="BH610" s="71">
        <v>0</v>
      </c>
      <c r="BI610" s="71">
        <v>0</v>
      </c>
      <c r="BJ610" s="71">
        <v>9.0779999999999994</v>
      </c>
      <c r="BK610" s="71">
        <v>0</v>
      </c>
      <c r="BL610" s="71">
        <v>5.2450000000000001</v>
      </c>
      <c r="BM610" s="71">
        <v>0</v>
      </c>
      <c r="BN610" s="72"/>
      <c r="BO610" s="71">
        <v>0</v>
      </c>
      <c r="BP610" s="71">
        <v>0</v>
      </c>
      <c r="BQ610" s="71">
        <v>2</v>
      </c>
      <c r="BR610" s="71">
        <v>0</v>
      </c>
      <c r="BS610" s="71">
        <v>1</v>
      </c>
      <c r="BT610" s="71">
        <v>0</v>
      </c>
      <c r="BU610"/>
      <c r="BV610" s="70">
        <v>14.323</v>
      </c>
      <c r="BW610" s="70">
        <v>0</v>
      </c>
      <c r="BX610" s="70">
        <v>0</v>
      </c>
      <c r="BY610" s="70">
        <v>0</v>
      </c>
      <c r="BZ610" s="70">
        <v>0</v>
      </c>
      <c r="CA610" s="70">
        <v>0</v>
      </c>
      <c r="CB610" s="70">
        <v>0</v>
      </c>
      <c r="CC610" s="70">
        <v>0</v>
      </c>
      <c r="CD610" s="70">
        <v>0</v>
      </c>
    </row>
    <row r="611" spans="1:82">
      <c r="A611" s="70" t="s">
        <v>2308</v>
      </c>
      <c r="B611" s="70">
        <v>49</v>
      </c>
      <c r="C611" s="70">
        <v>15</v>
      </c>
      <c r="D611" s="70">
        <v>3</v>
      </c>
      <c r="E611" s="70">
        <v>2018</v>
      </c>
      <c r="F611" s="70" t="s">
        <v>183</v>
      </c>
      <c r="G611" s="70" t="s">
        <v>2293</v>
      </c>
      <c r="H611" s="70" t="s">
        <v>2294</v>
      </c>
      <c r="I611" s="148"/>
      <c r="J611" s="71">
        <v>16.931434254584179</v>
      </c>
      <c r="K611" s="71">
        <v>1.5134593189559906</v>
      </c>
      <c r="L611" s="71">
        <v>6.6218752001260732</v>
      </c>
      <c r="M611" s="71">
        <v>26.699941731772764</v>
      </c>
      <c r="N611" s="71">
        <v>22.668289377840871</v>
      </c>
      <c r="O611" s="71">
        <v>27.580721275071099</v>
      </c>
      <c r="P611" s="71">
        <v>27.058929938325317</v>
      </c>
      <c r="Q611" s="71">
        <v>1.6664088712321901</v>
      </c>
      <c r="R611" s="71">
        <v>0</v>
      </c>
      <c r="S611" s="71">
        <v>2.6069669864729414</v>
      </c>
      <c r="T611" s="72"/>
      <c r="U611" s="71">
        <v>2641651</v>
      </c>
      <c r="V611" s="71">
        <v>844</v>
      </c>
      <c r="W611" s="71">
        <v>125</v>
      </c>
      <c r="X611" s="71">
        <v>8879</v>
      </c>
      <c r="Y611" s="71">
        <v>9813</v>
      </c>
      <c r="Z611" s="71">
        <v>16806</v>
      </c>
      <c r="AA611" s="71">
        <v>5661</v>
      </c>
      <c r="AB611" s="71">
        <v>26292</v>
      </c>
      <c r="AC611" s="71">
        <v>0</v>
      </c>
      <c r="AD611" s="71">
        <v>2.606966986472941</v>
      </c>
      <c r="AE611" s="72"/>
      <c r="AF611" s="71">
        <v>26350837.94002777</v>
      </c>
      <c r="AG611" s="71">
        <v>1186651.740685168</v>
      </c>
      <c r="AH611" s="71">
        <v>1912354.3673606431</v>
      </c>
      <c r="AI611" s="71">
        <v>51445239.460061632</v>
      </c>
      <c r="AJ611" s="71">
        <v>54312839.186502904</v>
      </c>
      <c r="AK611" s="71">
        <v>0</v>
      </c>
      <c r="AL611" s="71">
        <v>0</v>
      </c>
      <c r="AM611" s="71">
        <v>3619123.0028306721</v>
      </c>
      <c r="AN611" s="71">
        <v>0</v>
      </c>
      <c r="AO611" s="71">
        <v>0</v>
      </c>
      <c r="AP611" s="71">
        <v>138827045.69746882</v>
      </c>
      <c r="AQ611" s="72"/>
      <c r="AR611" s="71">
        <v>997</v>
      </c>
      <c r="AS611" s="71">
        <v>461</v>
      </c>
      <c r="AT611" s="71">
        <v>0</v>
      </c>
      <c r="AU611" s="71">
        <v>0</v>
      </c>
      <c r="AV611" s="71">
        <v>0</v>
      </c>
      <c r="AW611" s="71">
        <v>0</v>
      </c>
      <c r="AX611" s="71"/>
      <c r="AY611" s="72"/>
      <c r="AZ611" s="71">
        <v>4817.53</v>
      </c>
      <c r="BA611" s="71">
        <v>27803</v>
      </c>
      <c r="BB611" s="71">
        <v>0</v>
      </c>
      <c r="BC611" s="71">
        <v>0</v>
      </c>
      <c r="BD611" s="71">
        <v>0</v>
      </c>
      <c r="BE611" s="71">
        <v>0</v>
      </c>
      <c r="BF611" s="71"/>
      <c r="BG611" s="72"/>
      <c r="BH611" s="71">
        <v>0</v>
      </c>
      <c r="BI611" s="71">
        <v>0</v>
      </c>
      <c r="BJ611" s="71">
        <v>9.3379999999999992</v>
      </c>
      <c r="BK611" s="71">
        <v>0</v>
      </c>
      <c r="BL611" s="71">
        <v>4.952</v>
      </c>
      <c r="BM611" s="71">
        <v>0</v>
      </c>
      <c r="BN611" s="72"/>
      <c r="BO611" s="71">
        <v>0</v>
      </c>
      <c r="BP611" s="71">
        <v>0</v>
      </c>
      <c r="BQ611" s="71">
        <v>2</v>
      </c>
      <c r="BR611" s="71">
        <v>0</v>
      </c>
      <c r="BS611" s="71">
        <v>1</v>
      </c>
      <c r="BT611" s="71">
        <v>0</v>
      </c>
      <c r="BU611"/>
      <c r="BV611" s="70">
        <v>14.29</v>
      </c>
      <c r="BW611" s="70">
        <v>0</v>
      </c>
      <c r="BX611" s="70">
        <v>0</v>
      </c>
      <c r="BY611" s="70">
        <v>0</v>
      </c>
      <c r="BZ611" s="70">
        <v>0</v>
      </c>
      <c r="CA611" s="70">
        <v>0</v>
      </c>
      <c r="CB611" s="70">
        <v>0</v>
      </c>
      <c r="CC611" s="70">
        <v>0</v>
      </c>
      <c r="CD611" s="70">
        <v>0</v>
      </c>
    </row>
    <row r="612" spans="1:82">
      <c r="A612" s="70" t="s">
        <v>2309</v>
      </c>
      <c r="B612" s="70">
        <v>50</v>
      </c>
      <c r="C612" s="70">
        <v>16</v>
      </c>
      <c r="D612" s="70">
        <v>3</v>
      </c>
      <c r="E612" s="70">
        <v>2019</v>
      </c>
      <c r="F612" s="70" t="s">
        <v>158</v>
      </c>
      <c r="G612" s="70" t="s">
        <v>2293</v>
      </c>
      <c r="H612" s="70" t="s">
        <v>2294</v>
      </c>
      <c r="I612" s="148"/>
      <c r="J612" s="71">
        <v>14.834179514407117</v>
      </c>
      <c r="K612" s="71">
        <v>1.4259086191956409</v>
      </c>
      <c r="L612" s="71">
        <v>6.7364881158573002</v>
      </c>
      <c r="M612" s="71">
        <v>33.939409219917479</v>
      </c>
      <c r="N612" s="71">
        <v>28.021067750680437</v>
      </c>
      <c r="O612" s="71">
        <v>26.733559849704204</v>
      </c>
      <c r="P612" s="71">
        <v>26.641740042967779</v>
      </c>
      <c r="Q612" s="71">
        <v>1.60107164606841</v>
      </c>
      <c r="R612" s="71">
        <v>0</v>
      </c>
      <c r="S612" s="71">
        <v>2.9774368831452729</v>
      </c>
      <c r="T612" s="72"/>
      <c r="U612" s="71">
        <v>2368303</v>
      </c>
      <c r="V612" s="71">
        <v>844</v>
      </c>
      <c r="W612" s="71">
        <v>125</v>
      </c>
      <c r="X612" s="71">
        <v>8879</v>
      </c>
      <c r="Y612" s="71">
        <v>9812</v>
      </c>
      <c r="Z612" s="71">
        <v>16737</v>
      </c>
      <c r="AA612" s="71">
        <v>5532</v>
      </c>
      <c r="AB612" s="71">
        <v>25945</v>
      </c>
      <c r="AC612" s="71">
        <v>0</v>
      </c>
      <c r="AD612" s="71">
        <v>2.9774368831452729</v>
      </c>
      <c r="AE612" s="72"/>
      <c r="AF612" s="71">
        <v>22058702.780248821</v>
      </c>
      <c r="AG612" s="71">
        <v>1150167.227800576</v>
      </c>
      <c r="AH612" s="71">
        <v>1996308.337416962</v>
      </c>
      <c r="AI612" s="71">
        <v>57577582.082748502</v>
      </c>
      <c r="AJ612" s="71">
        <v>59030963.265610911</v>
      </c>
      <c r="AK612" s="71">
        <v>0</v>
      </c>
      <c r="AL612" s="71">
        <v>0</v>
      </c>
      <c r="AM612" s="71">
        <v>3533513.6861445708</v>
      </c>
      <c r="AN612" s="71">
        <v>0</v>
      </c>
      <c r="AO612" s="71">
        <v>0</v>
      </c>
      <c r="AP612" s="71">
        <v>145347237.37997034</v>
      </c>
      <c r="AQ612" s="72"/>
      <c r="AR612" s="71">
        <v>1050</v>
      </c>
      <c r="AS612" s="71">
        <v>496</v>
      </c>
      <c r="AT612" s="71">
        <v>0</v>
      </c>
      <c r="AU612" s="71">
        <v>0</v>
      </c>
      <c r="AV612" s="71">
        <v>0</v>
      </c>
      <c r="AW612" s="71">
        <v>0</v>
      </c>
      <c r="AX612" s="71"/>
      <c r="AY612" s="72"/>
      <c r="AZ612" s="71">
        <v>5110.670000000001</v>
      </c>
      <c r="BA612" s="71">
        <v>29358.30000000001</v>
      </c>
      <c r="BB612" s="71">
        <v>0</v>
      </c>
      <c r="BC612" s="71">
        <v>0</v>
      </c>
      <c r="BD612" s="71">
        <v>0</v>
      </c>
      <c r="BE612" s="71">
        <v>0</v>
      </c>
      <c r="BF612" s="71"/>
      <c r="BG612" s="72"/>
      <c r="BH612" s="71">
        <v>0</v>
      </c>
      <c r="BI612" s="71">
        <v>0</v>
      </c>
      <c r="BJ612" s="71">
        <v>5.992</v>
      </c>
      <c r="BK612" s="71">
        <v>0</v>
      </c>
      <c r="BL612" s="71">
        <v>3.629</v>
      </c>
      <c r="BM612" s="71">
        <v>0</v>
      </c>
      <c r="BN612" s="72"/>
      <c r="BO612" s="71">
        <v>0</v>
      </c>
      <c r="BP612" s="71">
        <v>0</v>
      </c>
      <c r="BQ612" s="71">
        <v>2</v>
      </c>
      <c r="BR612" s="71">
        <v>0</v>
      </c>
      <c r="BS612" s="71">
        <v>1</v>
      </c>
      <c r="BT612" s="71">
        <v>0</v>
      </c>
      <c r="BU612"/>
      <c r="BV612" s="70">
        <v>9.6210000000000004</v>
      </c>
      <c r="BW612" s="70">
        <v>0</v>
      </c>
      <c r="BX612" s="70">
        <v>0</v>
      </c>
      <c r="BY612" s="70">
        <v>0</v>
      </c>
      <c r="BZ612" s="70">
        <v>0</v>
      </c>
      <c r="CA612" s="70">
        <v>0</v>
      </c>
      <c r="CB612" s="70">
        <v>0</v>
      </c>
      <c r="CC612" s="70">
        <v>0</v>
      </c>
      <c r="CD612" s="70">
        <v>0</v>
      </c>
    </row>
    <row r="613" spans="1:82">
      <c r="A613" s="70" t="s">
        <v>2310</v>
      </c>
      <c r="B613" s="70">
        <v>51</v>
      </c>
      <c r="C613" s="70">
        <v>17</v>
      </c>
      <c r="D613" s="70">
        <v>3</v>
      </c>
      <c r="E613" s="70">
        <v>2020</v>
      </c>
      <c r="F613" s="70" t="s">
        <v>159</v>
      </c>
      <c r="G613" s="70" t="s">
        <v>2293</v>
      </c>
      <c r="H613" s="70" t="s">
        <v>2294</v>
      </c>
      <c r="I613" s="148"/>
      <c r="J613" s="71">
        <v>13.68124962977774</v>
      </c>
      <c r="K613" s="71">
        <v>1.4863390240316492</v>
      </c>
      <c r="L613" s="71">
        <v>7.9406233178927383</v>
      </c>
      <c r="M613" s="71">
        <v>31.01195778053361</v>
      </c>
      <c r="N613" s="71">
        <v>27.268434095520565</v>
      </c>
      <c r="O613" s="71">
        <v>23.523137567295841</v>
      </c>
      <c r="P613" s="71">
        <v>24.84778222941474</v>
      </c>
      <c r="Q613" s="71">
        <v>1.5139344947140601</v>
      </c>
      <c r="R613" s="71">
        <v>0</v>
      </c>
      <c r="S613" s="71">
        <v>3.0440077787970021</v>
      </c>
      <c r="T613" s="72"/>
      <c r="U613" s="71">
        <v>2098298</v>
      </c>
      <c r="V613" s="71">
        <v>758</v>
      </c>
      <c r="W613" s="71">
        <v>239</v>
      </c>
      <c r="X613" s="71">
        <v>9161</v>
      </c>
      <c r="Y613" s="71">
        <v>9849</v>
      </c>
      <c r="Z613" s="71">
        <v>16809</v>
      </c>
      <c r="AA613" s="71">
        <v>5484</v>
      </c>
      <c r="AB613" s="71">
        <v>25677</v>
      </c>
      <c r="AC613" s="71">
        <v>0</v>
      </c>
      <c r="AD613" s="71">
        <v>3.0440077787970021</v>
      </c>
      <c r="AE613" s="72"/>
      <c r="AF613" s="71">
        <v>20073091.44069114</v>
      </c>
      <c r="AG613" s="71">
        <v>1094041.4280515937</v>
      </c>
      <c r="AH613" s="71">
        <v>1963564.3604450717</v>
      </c>
      <c r="AI613" s="71">
        <v>50046680.763220116</v>
      </c>
      <c r="AJ613" s="71">
        <v>58263905.784141444</v>
      </c>
      <c r="AK613" s="71"/>
      <c r="AL613" s="71"/>
      <c r="AM613" s="71">
        <v>3351133.7774200444</v>
      </c>
      <c r="AN613" s="71"/>
      <c r="AO613" s="71"/>
      <c r="AP613" s="71">
        <v>134792417.55396941</v>
      </c>
      <c r="AQ613" s="72"/>
      <c r="AR613" s="71">
        <v>1094</v>
      </c>
      <c r="AS613" s="71">
        <v>531</v>
      </c>
      <c r="AT613" s="71">
        <v>0</v>
      </c>
      <c r="AU613" s="71">
        <v>0</v>
      </c>
      <c r="AV613" s="71">
        <v>0</v>
      </c>
      <c r="AW613" s="71">
        <v>0</v>
      </c>
      <c r="AX613" s="71"/>
      <c r="AY613" s="72"/>
      <c r="AZ613" s="71">
        <v>5376.130000000001</v>
      </c>
      <c r="BA613" s="71">
        <v>30943.199999999979</v>
      </c>
      <c r="BB613" s="71">
        <v>0</v>
      </c>
      <c r="BC613" s="71">
        <v>0</v>
      </c>
      <c r="BD613" s="71">
        <v>0</v>
      </c>
      <c r="BE613" s="71">
        <v>0</v>
      </c>
      <c r="BF613" s="71"/>
      <c r="BG613" s="72"/>
      <c r="BH613" s="71">
        <v>0</v>
      </c>
      <c r="BI613" s="71">
        <v>0</v>
      </c>
      <c r="BJ613" s="71">
        <v>5.85</v>
      </c>
      <c r="BK613" s="71">
        <v>0</v>
      </c>
      <c r="BL613" s="71">
        <v>3.4430000000000001</v>
      </c>
      <c r="BM613" s="71">
        <v>0</v>
      </c>
      <c r="BN613" s="72"/>
      <c r="BO613" s="71">
        <v>0</v>
      </c>
      <c r="BP613" s="71">
        <v>0</v>
      </c>
      <c r="BQ613" s="71">
        <v>2</v>
      </c>
      <c r="BR613" s="71">
        <v>0</v>
      </c>
      <c r="BS613" s="71">
        <v>1</v>
      </c>
      <c r="BT613" s="71">
        <v>0</v>
      </c>
      <c r="BU613"/>
      <c r="BV613" s="70">
        <v>9.2929999999999993</v>
      </c>
      <c r="BW613" s="70">
        <v>0</v>
      </c>
      <c r="BX613" s="70">
        <v>0</v>
      </c>
      <c r="BY613" s="70">
        <v>0</v>
      </c>
      <c r="BZ613" s="70">
        <v>0</v>
      </c>
      <c r="CA613" s="70">
        <v>0</v>
      </c>
      <c r="CB613" s="70">
        <v>0</v>
      </c>
      <c r="CC613" s="70">
        <v>0</v>
      </c>
      <c r="CD613" s="70">
        <v>0</v>
      </c>
    </row>
    <row r="614" spans="1:82">
      <c r="A614" s="70" t="s">
        <v>2311</v>
      </c>
      <c r="B614" s="70">
        <v>51</v>
      </c>
      <c r="C614" s="70">
        <v>18</v>
      </c>
      <c r="D614" s="70">
        <v>3</v>
      </c>
      <c r="E614" s="70">
        <v>2021</v>
      </c>
      <c r="F614" s="70" t="s">
        <v>160</v>
      </c>
      <c r="G614" s="70" t="s">
        <v>2293</v>
      </c>
      <c r="H614" s="70" t="s">
        <v>2294</v>
      </c>
      <c r="I614" s="148"/>
      <c r="J614" s="71">
        <v>10.41105399905662</v>
      </c>
      <c r="K614" s="71">
        <v>1.4782854198960853</v>
      </c>
      <c r="L614" s="71">
        <v>7.1890808717357384</v>
      </c>
      <c r="M614" s="71">
        <v>26.927357052355116</v>
      </c>
      <c r="N614" s="71">
        <v>22.689266118780225</v>
      </c>
      <c r="O614" s="71">
        <v>22.876971551112412</v>
      </c>
      <c r="P614" s="71">
        <v>25.333317183675565</v>
      </c>
      <c r="Q614" s="71">
        <v>1.47853672062527</v>
      </c>
      <c r="R614" s="71">
        <v>0</v>
      </c>
      <c r="S614" s="71">
        <v>2.7024842526707351</v>
      </c>
      <c r="T614" s="72"/>
      <c r="U614" s="71">
        <v>2102322</v>
      </c>
      <c r="V614" s="71">
        <v>758</v>
      </c>
      <c r="W614" s="71">
        <v>239</v>
      </c>
      <c r="X614" s="71">
        <v>9161</v>
      </c>
      <c r="Y614" s="71">
        <v>9896</v>
      </c>
      <c r="Z614" s="71">
        <v>16832</v>
      </c>
      <c r="AA614" s="71">
        <v>5452</v>
      </c>
      <c r="AB614" s="71">
        <v>25323</v>
      </c>
      <c r="AC614" s="71">
        <v>0</v>
      </c>
      <c r="AD614" s="71">
        <v>2.7024842526707351</v>
      </c>
      <c r="AE614" s="72"/>
      <c r="AF614" s="71">
        <v>15333591.381129799</v>
      </c>
      <c r="AG614" s="71">
        <v>1144923.4459231608</v>
      </c>
      <c r="AH614" s="71">
        <v>2177603.1285103909</v>
      </c>
      <c r="AI614" s="71">
        <v>53712077.288755223</v>
      </c>
      <c r="AJ614" s="71">
        <v>57042076.423364289</v>
      </c>
      <c r="AK614" s="71">
        <v>0</v>
      </c>
      <c r="AL614" s="71">
        <v>0</v>
      </c>
      <c r="AM614" s="71">
        <v>3323995.4309569933</v>
      </c>
      <c r="AN614" s="71">
        <v>0</v>
      </c>
      <c r="AO614" s="71">
        <v>0</v>
      </c>
      <c r="AP614" s="71">
        <v>132734267.09863985</v>
      </c>
      <c r="AQ614" s="72"/>
      <c r="AR614" s="71">
        <v>1118</v>
      </c>
      <c r="AS614" s="71">
        <v>550</v>
      </c>
      <c r="AT614" s="71">
        <v>0</v>
      </c>
      <c r="AU614" s="71">
        <v>0</v>
      </c>
      <c r="AV614" s="71">
        <v>0</v>
      </c>
      <c r="AW614" s="71">
        <v>0</v>
      </c>
      <c r="AX614" s="71"/>
      <c r="AY614" s="72"/>
      <c r="AZ614" s="71">
        <v>5523.4100000000017</v>
      </c>
      <c r="BA614" s="71">
        <v>34375.199999999983</v>
      </c>
      <c r="BB614" s="71">
        <v>0</v>
      </c>
      <c r="BC614" s="71">
        <v>0</v>
      </c>
      <c r="BD614" s="71">
        <v>0</v>
      </c>
      <c r="BE614" s="71">
        <v>0</v>
      </c>
      <c r="BF614" s="71"/>
      <c r="BG614" s="72"/>
      <c r="BH614" s="71">
        <v>0</v>
      </c>
      <c r="BI614" s="71">
        <v>0</v>
      </c>
      <c r="BJ614" s="71">
        <v>4.7</v>
      </c>
      <c r="BK614" s="71">
        <v>0</v>
      </c>
      <c r="BL614" s="71">
        <v>3.78</v>
      </c>
      <c r="BM614" s="71">
        <v>0</v>
      </c>
      <c r="BN614" s="72"/>
      <c r="BO614" s="71">
        <v>0</v>
      </c>
      <c r="BP614" s="71">
        <v>0</v>
      </c>
      <c r="BQ614" s="71">
        <v>1</v>
      </c>
      <c r="BR614" s="71">
        <v>0</v>
      </c>
      <c r="BS614" s="71">
        <v>1</v>
      </c>
      <c r="BT614" s="71">
        <v>0</v>
      </c>
      <c r="BU614"/>
      <c r="BV614" s="70">
        <v>8.48</v>
      </c>
      <c r="BW614" s="70">
        <v>0</v>
      </c>
      <c r="BX614" s="70">
        <v>0</v>
      </c>
      <c r="BY614" s="70">
        <v>0</v>
      </c>
      <c r="BZ614" s="70">
        <v>0</v>
      </c>
      <c r="CA614" s="70">
        <v>0</v>
      </c>
      <c r="CB614" s="70">
        <v>0</v>
      </c>
      <c r="CC614" s="70">
        <v>0</v>
      </c>
      <c r="CD614" s="70">
        <v>0</v>
      </c>
    </row>
    <row r="615" spans="1:82">
      <c r="A615" s="70" t="s">
        <v>2312</v>
      </c>
      <c r="B615" s="70">
        <v>51</v>
      </c>
      <c r="C615" s="70">
        <v>19</v>
      </c>
      <c r="D615" s="70">
        <v>3</v>
      </c>
      <c r="E615" s="70">
        <v>2022</v>
      </c>
      <c r="F615" s="70" t="s">
        <v>161</v>
      </c>
      <c r="G615" s="1064" t="s">
        <v>2293</v>
      </c>
      <c r="H615" s="70" t="s">
        <v>2294</v>
      </c>
      <c r="I615" s="148"/>
      <c r="J615" s="71">
        <v>10.535279367672018</v>
      </c>
      <c r="K615" s="71">
        <v>1.5222816042761471</v>
      </c>
      <c r="L615" s="71">
        <v>8.099696994241194</v>
      </c>
      <c r="M615" s="71">
        <v>33.634398153987412</v>
      </c>
      <c r="N615" s="71">
        <v>29.073118814789972</v>
      </c>
      <c r="O615" s="71">
        <v>24.039665189858365</v>
      </c>
      <c r="P615" s="71">
        <v>25.021576874330517</v>
      </c>
      <c r="Q615" s="71">
        <v>1.4770443485027442</v>
      </c>
      <c r="R615" s="71">
        <v>0</v>
      </c>
      <c r="S615" s="71">
        <v>2.6973426574742279</v>
      </c>
      <c r="T615" s="72"/>
      <c r="U615" s="71">
        <v>2130246</v>
      </c>
      <c r="V615" s="71">
        <v>758</v>
      </c>
      <c r="W615" s="71">
        <v>239</v>
      </c>
      <c r="X615" s="71">
        <v>9161</v>
      </c>
      <c r="Y615" s="71">
        <v>9999</v>
      </c>
      <c r="Z615" s="71">
        <v>16805</v>
      </c>
      <c r="AA615" s="71">
        <v>5467</v>
      </c>
      <c r="AB615" s="71">
        <v>25090</v>
      </c>
      <c r="AC615" s="71">
        <v>0</v>
      </c>
      <c r="AD615" s="71">
        <v>2.6973426574742279</v>
      </c>
      <c r="AE615" s="72"/>
      <c r="AF615" s="71">
        <v>13363767.017082745</v>
      </c>
      <c r="AG615" s="71">
        <v>1165878.7345325071</v>
      </c>
      <c r="AH615" s="71">
        <v>2570214.6826511007</v>
      </c>
      <c r="AI615" s="71">
        <v>52801954.012275778</v>
      </c>
      <c r="AJ615" s="71">
        <v>58881612.192933731</v>
      </c>
      <c r="AK615" s="71">
        <v>0</v>
      </c>
      <c r="AL615" s="71">
        <v>0</v>
      </c>
      <c r="AM615" s="71">
        <v>3239803.8166745296</v>
      </c>
      <c r="AN615" s="71">
        <v>0</v>
      </c>
      <c r="AO615" s="71">
        <v>0</v>
      </c>
      <c r="AP615" s="71">
        <v>132023230.45615038</v>
      </c>
      <c r="AQ615" s="72"/>
      <c r="AR615" s="71">
        <v>1185</v>
      </c>
      <c r="AS615" s="71">
        <v>572</v>
      </c>
      <c r="AT615" s="71">
        <v>0</v>
      </c>
      <c r="AU615" s="71">
        <v>0</v>
      </c>
      <c r="AV615" s="71">
        <v>0</v>
      </c>
      <c r="AW615" s="71">
        <v>0</v>
      </c>
      <c r="AX615" s="71"/>
      <c r="AY615" s="72"/>
      <c r="AZ615" s="71">
        <v>5971.6950000000052</v>
      </c>
      <c r="BA615" s="71">
        <v>35447.699999999983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2313</v>
      </c>
      <c r="B616" s="70">
        <v>51</v>
      </c>
      <c r="C616" s="70">
        <v>20</v>
      </c>
      <c r="D616" s="70">
        <v>3</v>
      </c>
      <c r="E616" s="70">
        <v>2023</v>
      </c>
      <c r="F616" s="70" t="s">
        <v>1539</v>
      </c>
      <c r="G616" s="1064" t="s">
        <v>2293</v>
      </c>
      <c r="H616" s="70" t="s">
        <v>2294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1232</v>
      </c>
      <c r="AS616" s="71">
        <v>578</v>
      </c>
      <c r="AT616" s="71">
        <v>0</v>
      </c>
      <c r="AU616" s="71">
        <v>0</v>
      </c>
      <c r="AV616" s="71">
        <v>0</v>
      </c>
      <c r="AW616" s="71">
        <v>0</v>
      </c>
      <c r="AX616" s="71"/>
      <c r="AY616" s="72"/>
      <c r="AZ616" s="71">
        <v>6251.3550000000068</v>
      </c>
      <c r="BA616" s="71">
        <v>35744.299999999974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2314</v>
      </c>
      <c r="B617" s="70">
        <v>51</v>
      </c>
      <c r="C617" s="70">
        <v>21</v>
      </c>
      <c r="D617" s="70">
        <v>3</v>
      </c>
      <c r="E617" s="70">
        <v>2024</v>
      </c>
      <c r="F617" s="70" t="s">
        <v>1554</v>
      </c>
      <c r="G617" s="70" t="s">
        <v>2293</v>
      </c>
      <c r="H617" s="70" t="s">
        <v>2294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1971.514241746816</v>
      </c>
      <c r="K618" s="71">
        <v>159.6258350469019</v>
      </c>
      <c r="L618" s="71">
        <v>324.91731294584611</v>
      </c>
      <c r="M618" s="71">
        <v>1054.309787684404</v>
      </c>
      <c r="N618" s="71">
        <v>1200.61506254804</v>
      </c>
      <c r="O618" s="71">
        <v>912.31541847542098</v>
      </c>
      <c r="P618" s="71">
        <v>1035.335727306619</v>
      </c>
      <c r="Q618" s="71">
        <v>71.728528434717404</v>
      </c>
      <c r="R618" s="71">
        <v>27.318480540116919</v>
      </c>
      <c r="S618" s="71">
        <v>83.650310000000005</v>
      </c>
      <c r="T618" s="72"/>
      <c r="U618" s="71">
        <v>247680617</v>
      </c>
      <c r="V618" s="71">
        <v>56648</v>
      </c>
      <c r="W618" s="71">
        <v>2816</v>
      </c>
      <c r="X618" s="71">
        <v>395231</v>
      </c>
      <c r="Y618" s="71">
        <v>361157</v>
      </c>
      <c r="Z618" s="71">
        <v>375246</v>
      </c>
      <c r="AA618" s="71">
        <v>251391</v>
      </c>
      <c r="AB618" s="71">
        <v>1164628</v>
      </c>
      <c r="AC618" s="71">
        <v>4731610</v>
      </c>
      <c r="AD618" s="71">
        <v>83.650310000000005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1802.7801385143671</v>
      </c>
      <c r="K619" s="71">
        <v>122.12390939654141</v>
      </c>
      <c r="L619" s="71">
        <v>335.39053264154222</v>
      </c>
      <c r="M619" s="71">
        <v>1765.585125369153</v>
      </c>
      <c r="N619" s="71">
        <v>1877.269527109519</v>
      </c>
      <c r="O619" s="71">
        <v>1401.938213094355</v>
      </c>
      <c r="P619" s="71">
        <v>942.01953496005069</v>
      </c>
      <c r="Q619" s="71">
        <v>68.994910054894106</v>
      </c>
      <c r="R619" s="71">
        <v>25.922486559449158</v>
      </c>
      <c r="S619" s="71">
        <v>115.4220870221906</v>
      </c>
      <c r="T619" s="72"/>
      <c r="U619" s="71">
        <v>249125742</v>
      </c>
      <c r="V619" s="71">
        <v>52817</v>
      </c>
      <c r="W619" s="71">
        <v>2382</v>
      </c>
      <c r="X619" s="71">
        <v>353151</v>
      </c>
      <c r="Y619" s="71">
        <v>427341</v>
      </c>
      <c r="Z619" s="71">
        <v>667275</v>
      </c>
      <c r="AA619" s="71">
        <v>187330</v>
      </c>
      <c r="AB619" s="71">
        <v>1171106</v>
      </c>
      <c r="AC619" s="71">
        <v>4583855</v>
      </c>
      <c r="AD619" s="71">
        <v>115.4220870221906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2586.9979439208068</v>
      </c>
      <c r="K621" s="71">
        <v>142.63085180591619</v>
      </c>
      <c r="L621" s="71">
        <v>320.19280928128188</v>
      </c>
      <c r="M621" s="71">
        <v>2391.490561119942</v>
      </c>
      <c r="N621" s="71">
        <v>2620.016923250078</v>
      </c>
      <c r="O621" s="71">
        <v>1363.237444490363</v>
      </c>
      <c r="P621" s="71">
        <v>930.39434396983347</v>
      </c>
      <c r="Q621" s="71">
        <v>72.601023865345894</v>
      </c>
      <c r="R621" s="71">
        <v>21.20311041312112</v>
      </c>
      <c r="S621" s="71">
        <v>113.27636275121</v>
      </c>
      <c r="T621" s="72"/>
      <c r="U621" s="71">
        <v>287427476</v>
      </c>
      <c r="V621" s="71">
        <v>49310</v>
      </c>
      <c r="W621" s="71">
        <v>2650</v>
      </c>
      <c r="X621" s="71">
        <v>416252</v>
      </c>
      <c r="Y621" s="71">
        <v>435912</v>
      </c>
      <c r="Z621" s="71">
        <v>674518</v>
      </c>
      <c r="AA621" s="71">
        <v>182198</v>
      </c>
      <c r="AB621" s="71">
        <v>1167151</v>
      </c>
      <c r="AC621" s="71">
        <v>3856909</v>
      </c>
      <c r="AD621" s="71">
        <v>113.27636275121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2020.549826896616</v>
      </c>
      <c r="K622" s="71">
        <v>98.595664944061809</v>
      </c>
      <c r="L622" s="71">
        <v>258.21056948074738</v>
      </c>
      <c r="M622" s="71">
        <v>2256.40456794081</v>
      </c>
      <c r="N622" s="71">
        <v>2136.3384080075471</v>
      </c>
      <c r="O622" s="71">
        <v>1322.7335053586789</v>
      </c>
      <c r="P622" s="71">
        <v>905.95249654344559</v>
      </c>
      <c r="Q622" s="71">
        <v>71.295375625557796</v>
      </c>
      <c r="R622" s="71">
        <v>20.406886074571918</v>
      </c>
      <c r="S622" s="71">
        <v>121.467085341</v>
      </c>
      <c r="T622" s="72"/>
      <c r="U622" s="71">
        <v>281263370</v>
      </c>
      <c r="V622" s="71">
        <v>49310</v>
      </c>
      <c r="W622" s="71">
        <v>2650</v>
      </c>
      <c r="X622" s="71">
        <v>416252</v>
      </c>
      <c r="Y622" s="71">
        <v>440424</v>
      </c>
      <c r="Z622" s="71">
        <v>677448</v>
      </c>
      <c r="AA622" s="71">
        <v>177614</v>
      </c>
      <c r="AB622" s="71">
        <v>1165013</v>
      </c>
      <c r="AC622" s="71">
        <v>3854580</v>
      </c>
      <c r="AD622" s="71">
        <v>121.467085341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1454.7507728866949</v>
      </c>
      <c r="K623" s="71">
        <v>80.907705336955701</v>
      </c>
      <c r="L623" s="71">
        <v>299.90327723544328</v>
      </c>
      <c r="M623" s="71">
        <v>1786.66747240994</v>
      </c>
      <c r="N623" s="71">
        <v>1627.1454443356929</v>
      </c>
      <c r="O623" s="71">
        <v>1349.1316492383501</v>
      </c>
      <c r="P623" s="71">
        <v>862.26078587203551</v>
      </c>
      <c r="Q623" s="71">
        <v>67.796912900801502</v>
      </c>
      <c r="R623" s="71">
        <v>20.455006060851879</v>
      </c>
      <c r="S623" s="71">
        <v>116.4808215296774</v>
      </c>
      <c r="T623" s="72"/>
      <c r="U623" s="71">
        <v>204914046</v>
      </c>
      <c r="V623" s="71">
        <v>48260</v>
      </c>
      <c r="W623" s="71">
        <v>4602</v>
      </c>
      <c r="X623" s="71">
        <v>448048</v>
      </c>
      <c r="Y623" s="71">
        <v>444565</v>
      </c>
      <c r="Z623" s="71">
        <v>682019</v>
      </c>
      <c r="AA623" s="71">
        <v>173547</v>
      </c>
      <c r="AB623" s="71">
        <v>1162950</v>
      </c>
      <c r="AC623" s="71">
        <v>3769319</v>
      </c>
      <c r="AD623" s="71">
        <v>116.4808215296774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1143.4169999999999</v>
      </c>
      <c r="BK623" s="71">
        <v>367</v>
      </c>
      <c r="BL623" s="71">
        <v>348.66800000000001</v>
      </c>
      <c r="BM623" s="71">
        <v>0</v>
      </c>
      <c r="BN623" s="72"/>
      <c r="BO623" s="71">
        <v>0</v>
      </c>
      <c r="BP623" s="71">
        <v>0</v>
      </c>
      <c r="BQ623" s="71">
        <v>93</v>
      </c>
      <c r="BR623" s="71">
        <v>2</v>
      </c>
      <c r="BS623" s="71">
        <v>47</v>
      </c>
      <c r="BT623" s="71">
        <v>0</v>
      </c>
      <c r="BU623"/>
      <c r="BV623" s="70">
        <v>1781.8679999999999</v>
      </c>
      <c r="BW623" s="70">
        <v>0</v>
      </c>
      <c r="BX623" s="70">
        <v>47.837000000000003</v>
      </c>
      <c r="BY623" s="70">
        <v>0</v>
      </c>
      <c r="BZ623" s="70">
        <v>15.38</v>
      </c>
      <c r="CA623" s="70">
        <v>0</v>
      </c>
      <c r="CB623" s="70">
        <v>14</v>
      </c>
      <c r="CC623" s="70">
        <v>0</v>
      </c>
      <c r="CD623" s="70">
        <v>0</v>
      </c>
    </row>
    <row r="624" spans="1:82">
      <c r="A624" s="70" t="s">
        <v>2375</v>
      </c>
      <c r="B624" s="70">
        <v>517</v>
      </c>
      <c r="C624" s="70">
        <v>7</v>
      </c>
      <c r="D624" s="70">
        <v>31</v>
      </c>
      <c r="E624" s="70">
        <v>2010</v>
      </c>
      <c r="F624" s="70" t="s">
        <v>177</v>
      </c>
      <c r="G624" s="70" t="s">
        <v>2368</v>
      </c>
      <c r="H624" s="70" t="s">
        <v>2369</v>
      </c>
      <c r="I624" s="148"/>
      <c r="J624" s="71">
        <v>1618.4760602022029</v>
      </c>
      <c r="K624" s="71">
        <v>91.890407988253827</v>
      </c>
      <c r="L624" s="71">
        <v>269.56168364737022</v>
      </c>
      <c r="M624" s="71">
        <v>1962.046774622424</v>
      </c>
      <c r="N624" s="71">
        <v>2034.1757903502171</v>
      </c>
      <c r="O624" s="71">
        <v>1351.883898457487</v>
      </c>
      <c r="P624" s="71">
        <v>867.52521507627262</v>
      </c>
      <c r="Q624" s="71">
        <v>70.585733620242394</v>
      </c>
      <c r="R624" s="71">
        <v>21.39178650933663</v>
      </c>
      <c r="S624" s="71">
        <v>124.2240959948</v>
      </c>
      <c r="T624" s="72"/>
      <c r="U624" s="71">
        <v>237422104</v>
      </c>
      <c r="V624" s="71">
        <v>48260</v>
      </c>
      <c r="W624" s="71">
        <v>4602</v>
      </c>
      <c r="X624" s="71">
        <v>448048</v>
      </c>
      <c r="Y624" s="71">
        <v>448539</v>
      </c>
      <c r="Z624" s="71">
        <v>686586</v>
      </c>
      <c r="AA624" s="71">
        <v>170246</v>
      </c>
      <c r="AB624" s="71">
        <v>1160206</v>
      </c>
      <c r="AC624" s="71">
        <v>3735617</v>
      </c>
      <c r="AD624" s="71">
        <v>124.2240959948</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1015.056</v>
      </c>
      <c r="BK624" s="71">
        <v>340.6</v>
      </c>
      <c r="BL624" s="71">
        <v>298.72800000000001</v>
      </c>
      <c r="BM624" s="71">
        <v>0</v>
      </c>
      <c r="BN624" s="72"/>
      <c r="BO624" s="71">
        <v>0</v>
      </c>
      <c r="BP624" s="71">
        <v>0</v>
      </c>
      <c r="BQ624" s="71">
        <v>100</v>
      </c>
      <c r="BR624" s="71">
        <v>2</v>
      </c>
      <c r="BS624" s="71">
        <v>47</v>
      </c>
      <c r="BT624" s="71">
        <v>0</v>
      </c>
      <c r="BU624"/>
      <c r="BV624" s="70">
        <v>1559.0060000000001</v>
      </c>
      <c r="BW624" s="70">
        <v>3.4159999999999999</v>
      </c>
      <c r="BX624" s="70">
        <v>54.072000000000003</v>
      </c>
      <c r="BY624" s="70">
        <v>0</v>
      </c>
      <c r="BZ624" s="70">
        <v>11</v>
      </c>
      <c r="CA624" s="70">
        <v>3</v>
      </c>
      <c r="CB624" s="70">
        <v>20</v>
      </c>
      <c r="CC624" s="70">
        <v>3.89</v>
      </c>
      <c r="CD624" s="70">
        <v>0</v>
      </c>
    </row>
    <row r="625" spans="1:82">
      <c r="A625" s="70" t="s">
        <v>2376</v>
      </c>
      <c r="B625" s="70">
        <v>518</v>
      </c>
      <c r="C625" s="70">
        <v>8</v>
      </c>
      <c r="D625" s="70">
        <v>31</v>
      </c>
      <c r="E625" s="70">
        <v>2011</v>
      </c>
      <c r="F625" s="70" t="s">
        <v>178</v>
      </c>
      <c r="G625" s="70" t="s">
        <v>2368</v>
      </c>
      <c r="H625" s="70" t="s">
        <v>2369</v>
      </c>
      <c r="I625" s="148"/>
      <c r="J625" s="71">
        <v>1930.7853001989411</v>
      </c>
      <c r="K625" s="71">
        <v>134.42516505240809</v>
      </c>
      <c r="L625" s="71">
        <v>321.49013681051667</v>
      </c>
      <c r="M625" s="71">
        <v>2659.907978403191</v>
      </c>
      <c r="N625" s="71">
        <v>2839.5139870222511</v>
      </c>
      <c r="O625" s="71">
        <v>1339.4499185207831</v>
      </c>
      <c r="P625" s="71">
        <v>832.27121007123606</v>
      </c>
      <c r="Q625" s="71">
        <v>81.175889565530596</v>
      </c>
      <c r="R625" s="71">
        <v>21.244816279259371</v>
      </c>
      <c r="S625" s="71">
        <v>107.37822176811</v>
      </c>
      <c r="T625" s="72"/>
      <c r="U625" s="71">
        <v>243819477</v>
      </c>
      <c r="V625" s="71">
        <v>48260</v>
      </c>
      <c r="W625" s="71">
        <v>4602</v>
      </c>
      <c r="X625" s="71">
        <v>448048</v>
      </c>
      <c r="Y625" s="71">
        <v>451929</v>
      </c>
      <c r="Z625" s="71">
        <v>695050</v>
      </c>
      <c r="AA625" s="71">
        <v>168188</v>
      </c>
      <c r="AB625" s="71">
        <v>1156730</v>
      </c>
      <c r="AC625" s="71">
        <v>3703816</v>
      </c>
      <c r="AD625" s="71">
        <v>107.37822176811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3.302</v>
      </c>
      <c r="BJ625" s="71">
        <v>1067.5170000000001</v>
      </c>
      <c r="BK625" s="71">
        <v>467.1</v>
      </c>
      <c r="BL625" s="71">
        <v>315.82099999999997</v>
      </c>
      <c r="BM625" s="71">
        <v>0</v>
      </c>
      <c r="BN625" s="72"/>
      <c r="BO625" s="71">
        <v>0</v>
      </c>
      <c r="BP625" s="71">
        <v>1</v>
      </c>
      <c r="BQ625" s="71">
        <v>99</v>
      </c>
      <c r="BR625" s="71">
        <v>2</v>
      </c>
      <c r="BS625" s="71">
        <v>50</v>
      </c>
      <c r="BT625" s="71">
        <v>0</v>
      </c>
      <c r="BU625"/>
      <c r="BV625" s="70">
        <v>1747.338</v>
      </c>
      <c r="BW625" s="70">
        <v>2.5249999999999999</v>
      </c>
      <c r="BX625" s="70">
        <v>62.189</v>
      </c>
      <c r="BY625" s="70">
        <v>0</v>
      </c>
      <c r="BZ625" s="70">
        <v>14</v>
      </c>
      <c r="CA625" s="70">
        <v>3.2</v>
      </c>
      <c r="CB625" s="70">
        <v>20</v>
      </c>
      <c r="CC625" s="70">
        <v>4.4880000000000004</v>
      </c>
      <c r="CD625" s="70">
        <v>0</v>
      </c>
    </row>
    <row r="626" spans="1:82">
      <c r="A626" s="70" t="s">
        <v>2377</v>
      </c>
      <c r="B626" s="70">
        <v>519</v>
      </c>
      <c r="C626" s="70">
        <v>9</v>
      </c>
      <c r="D626" s="70">
        <v>31</v>
      </c>
      <c r="E626" s="70">
        <v>2012</v>
      </c>
      <c r="F626" s="70" t="s">
        <v>179</v>
      </c>
      <c r="G626" s="70" t="s">
        <v>2368</v>
      </c>
      <c r="H626" s="70" t="s">
        <v>2369</v>
      </c>
      <c r="I626" s="148"/>
      <c r="J626" s="71">
        <v>1895.713769446161</v>
      </c>
      <c r="K626" s="71">
        <v>121.7325164492123</v>
      </c>
      <c r="L626" s="71">
        <v>309.24965960096512</v>
      </c>
      <c r="M626" s="71">
        <v>2666.244037340874</v>
      </c>
      <c r="N626" s="71">
        <v>3021.9792543243011</v>
      </c>
      <c r="O626" s="71">
        <v>1343.7789147970893</v>
      </c>
      <c r="P626" s="71">
        <v>823.01716433547904</v>
      </c>
      <c r="Q626" s="71">
        <v>88.680816263874902</v>
      </c>
      <c r="R626" s="71">
        <v>22.024586310482189</v>
      </c>
      <c r="S626" s="71">
        <v>130.52606563382159</v>
      </c>
      <c r="T626" s="72"/>
      <c r="U626" s="71">
        <v>243335610</v>
      </c>
      <c r="V626" s="71">
        <v>48260</v>
      </c>
      <c r="W626" s="71">
        <v>4602</v>
      </c>
      <c r="X626" s="71">
        <v>448048</v>
      </c>
      <c r="Y626" s="71">
        <v>462124</v>
      </c>
      <c r="Z626" s="71">
        <v>702827</v>
      </c>
      <c r="AA626" s="71">
        <v>165377</v>
      </c>
      <c r="AB626" s="71">
        <v>1163089</v>
      </c>
      <c r="AC626" s="71">
        <v>3740308</v>
      </c>
      <c r="AD626" s="71">
        <v>130.52606563382159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3.7389999999999999</v>
      </c>
      <c r="BJ626" s="71">
        <v>1168.9749999999999</v>
      </c>
      <c r="BK626" s="71">
        <v>526</v>
      </c>
      <c r="BL626" s="71">
        <v>425.53699999999998</v>
      </c>
      <c r="BM626" s="71">
        <v>0</v>
      </c>
      <c r="BN626" s="72"/>
      <c r="BO626" s="71">
        <v>0</v>
      </c>
      <c r="BP626" s="71">
        <v>1</v>
      </c>
      <c r="BQ626" s="71">
        <v>100</v>
      </c>
      <c r="BR626" s="71">
        <v>2</v>
      </c>
      <c r="BS626" s="71">
        <v>54</v>
      </c>
      <c r="BT626" s="71">
        <v>0</v>
      </c>
      <c r="BU626"/>
      <c r="BV626" s="70">
        <v>2012.614</v>
      </c>
      <c r="BW626" s="70">
        <v>3.97</v>
      </c>
      <c r="BX626" s="70">
        <v>78.667000000000002</v>
      </c>
      <c r="BY626" s="70">
        <v>0</v>
      </c>
      <c r="BZ626" s="70">
        <v>15</v>
      </c>
      <c r="CA626" s="70">
        <v>0</v>
      </c>
      <c r="CB626" s="70">
        <v>14</v>
      </c>
      <c r="CC626" s="70">
        <v>0</v>
      </c>
      <c r="CD626" s="70">
        <v>0</v>
      </c>
    </row>
    <row r="627" spans="1:82">
      <c r="A627" s="70" t="s">
        <v>2378</v>
      </c>
      <c r="B627" s="70">
        <v>520</v>
      </c>
      <c r="C627" s="70">
        <v>10</v>
      </c>
      <c r="D627" s="70">
        <v>31</v>
      </c>
      <c r="E627" s="70">
        <v>2013</v>
      </c>
      <c r="F627" s="70" t="s">
        <v>180</v>
      </c>
      <c r="G627" s="70" t="s">
        <v>2368</v>
      </c>
      <c r="H627" s="70" t="s">
        <v>2369</v>
      </c>
      <c r="I627" s="148"/>
      <c r="J627" s="71">
        <v>1918.0713310240419</v>
      </c>
      <c r="K627" s="71">
        <v>93.838188754100926</v>
      </c>
      <c r="L627" s="71">
        <v>281.30629241386941</v>
      </c>
      <c r="M627" s="71">
        <v>2704.5360373130302</v>
      </c>
      <c r="N627" s="71">
        <v>2625.783471168103</v>
      </c>
      <c r="O627" s="71">
        <v>1302.8822072785258</v>
      </c>
      <c r="P627" s="71">
        <v>820.45855165797479</v>
      </c>
      <c r="Q627" s="71">
        <v>89.993136346718899</v>
      </c>
      <c r="R627" s="71">
        <v>23.80539252413087</v>
      </c>
      <c r="S627" s="71">
        <v>132.28875333673599</v>
      </c>
      <c r="T627" s="72"/>
      <c r="U627" s="71">
        <v>242427300</v>
      </c>
      <c r="V627" s="71">
        <v>48260</v>
      </c>
      <c r="W627" s="71">
        <v>4602</v>
      </c>
      <c r="X627" s="71">
        <v>448048</v>
      </c>
      <c r="Y627" s="71">
        <v>466200</v>
      </c>
      <c r="Z627" s="71">
        <v>711862</v>
      </c>
      <c r="AA627" s="71">
        <v>164244</v>
      </c>
      <c r="AB627" s="71">
        <v>1163380</v>
      </c>
      <c r="AC627" s="71">
        <v>3946263</v>
      </c>
      <c r="AD627" s="71">
        <v>132.28875333673599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1293.6669999999999</v>
      </c>
      <c r="BK627" s="71">
        <v>457</v>
      </c>
      <c r="BL627" s="71">
        <v>423.33100000000002</v>
      </c>
      <c r="BM627" s="71">
        <v>0</v>
      </c>
      <c r="BN627" s="72"/>
      <c r="BO627" s="71">
        <v>0</v>
      </c>
      <c r="BP627" s="71">
        <v>0</v>
      </c>
      <c r="BQ627" s="71">
        <v>103</v>
      </c>
      <c r="BR627" s="71">
        <v>2</v>
      </c>
      <c r="BS627" s="71">
        <v>50</v>
      </c>
      <c r="BT627" s="71">
        <v>0</v>
      </c>
      <c r="BU627"/>
      <c r="BV627" s="70">
        <v>1978.64</v>
      </c>
      <c r="BW627" s="70">
        <v>3.9649999999999999</v>
      </c>
      <c r="BX627" s="70">
        <v>91.638999999999996</v>
      </c>
      <c r="BY627" s="70">
        <v>0</v>
      </c>
      <c r="BZ627" s="70">
        <v>12</v>
      </c>
      <c r="CA627" s="70">
        <v>0</v>
      </c>
      <c r="CB627" s="70">
        <v>42.44</v>
      </c>
      <c r="CC627" s="70">
        <v>45.314</v>
      </c>
      <c r="CD627" s="70">
        <v>0</v>
      </c>
    </row>
    <row r="628" spans="1:82">
      <c r="A628" s="70" t="s">
        <v>2379</v>
      </c>
      <c r="B628" s="70">
        <v>521</v>
      </c>
      <c r="C628" s="70">
        <v>11</v>
      </c>
      <c r="D628" s="70">
        <v>31</v>
      </c>
      <c r="E628" s="70">
        <v>2014</v>
      </c>
      <c r="F628" s="70" t="s">
        <v>181</v>
      </c>
      <c r="G628" s="70" t="s">
        <v>2368</v>
      </c>
      <c r="H628" s="70" t="s">
        <v>2369</v>
      </c>
      <c r="I628" s="148"/>
      <c r="J628" s="71">
        <v>1812.912450744979</v>
      </c>
      <c r="K628" s="71">
        <v>95.614246664770306</v>
      </c>
      <c r="L628" s="71">
        <v>249.10140114296351</v>
      </c>
      <c r="M628" s="71">
        <v>2560.2632802542221</v>
      </c>
      <c r="N628" s="71">
        <v>2568.146974679436</v>
      </c>
      <c r="O628" s="71">
        <v>1248.9889413317533</v>
      </c>
      <c r="P628" s="71">
        <v>815.02196216041023</v>
      </c>
      <c r="Q628" s="71">
        <v>86.0746096529612</v>
      </c>
      <c r="R628" s="71">
        <v>22.848596541750279</v>
      </c>
      <c r="S628" s="71">
        <v>130.544037266294</v>
      </c>
      <c r="T628" s="72"/>
      <c r="U628" s="71">
        <v>260194318</v>
      </c>
      <c r="V628" s="71">
        <v>39844</v>
      </c>
      <c r="W628" s="71">
        <v>4419</v>
      </c>
      <c r="X628" s="71">
        <v>434606</v>
      </c>
      <c r="Y628" s="71">
        <v>470024</v>
      </c>
      <c r="Z628" s="71">
        <v>718736</v>
      </c>
      <c r="AA628" s="71">
        <v>162312</v>
      </c>
      <c r="AB628" s="71">
        <v>1159763</v>
      </c>
      <c r="AC628" s="71">
        <v>3799563</v>
      </c>
      <c r="AD628" s="71">
        <v>130.544037266294</v>
      </c>
      <c r="AE628" s="72"/>
      <c r="AF628" s="71"/>
      <c r="AG628" s="71"/>
      <c r="AH628" s="71"/>
      <c r="AI628" s="71"/>
      <c r="AJ628" s="71"/>
      <c r="AK628" s="71"/>
      <c r="AL628" s="71"/>
      <c r="AM628" s="71"/>
      <c r="AN628" s="71"/>
      <c r="AO628" s="71"/>
      <c r="AP628" s="71"/>
      <c r="AQ628" s="72"/>
      <c r="AR628" s="71">
        <v>8417</v>
      </c>
      <c r="AS628" s="71">
        <v>1603</v>
      </c>
      <c r="AT628" s="71">
        <v>11</v>
      </c>
      <c r="AU628" s="71">
        <v>3</v>
      </c>
      <c r="AV628" s="71">
        <v>0</v>
      </c>
      <c r="AW628" s="71">
        <v>5</v>
      </c>
      <c r="AX628" s="71"/>
      <c r="AY628" s="72"/>
      <c r="AZ628" s="71">
        <v>34697.541000000012</v>
      </c>
      <c r="BA628" s="71">
        <v>119099.712</v>
      </c>
      <c r="BB628" s="71">
        <v>124500</v>
      </c>
      <c r="BC628" s="71">
        <v>1272.4000000000001</v>
      </c>
      <c r="BD628" s="71">
        <v>0</v>
      </c>
      <c r="BE628" s="71">
        <v>10350</v>
      </c>
      <c r="BF628" s="71"/>
      <c r="BG628" s="72"/>
      <c r="BH628" s="71">
        <v>0</v>
      </c>
      <c r="BI628" s="71">
        <v>0</v>
      </c>
      <c r="BJ628" s="71">
        <v>1440.2059999999999</v>
      </c>
      <c r="BK628" s="71">
        <v>537.6</v>
      </c>
      <c r="BL628" s="71">
        <v>434.81200000000001</v>
      </c>
      <c r="BM628" s="71">
        <v>0</v>
      </c>
      <c r="BN628" s="72"/>
      <c r="BO628" s="71">
        <v>0</v>
      </c>
      <c r="BP628" s="71">
        <v>0</v>
      </c>
      <c r="BQ628" s="71">
        <v>104</v>
      </c>
      <c r="BR628" s="71">
        <v>2</v>
      </c>
      <c r="BS628" s="71">
        <v>53</v>
      </c>
      <c r="BT628" s="71">
        <v>0</v>
      </c>
      <c r="BU628"/>
      <c r="BV628" s="70">
        <v>2269.6179999999999</v>
      </c>
      <c r="BW628" s="70">
        <v>4.8730000000000002</v>
      </c>
      <c r="BX628" s="70">
        <v>90.710999999999999</v>
      </c>
      <c r="BY628" s="70">
        <v>4.085</v>
      </c>
      <c r="BZ628" s="70">
        <v>24.414999999999999</v>
      </c>
      <c r="CA628" s="70">
        <v>0</v>
      </c>
      <c r="CB628" s="70">
        <v>15.087999999999999</v>
      </c>
      <c r="CC628" s="70">
        <v>3.8279999999999998</v>
      </c>
      <c r="CD628" s="70">
        <v>0</v>
      </c>
    </row>
    <row r="629" spans="1:82">
      <c r="A629" s="70" t="s">
        <v>2380</v>
      </c>
      <c r="B629" s="70">
        <v>522</v>
      </c>
      <c r="C629" s="70">
        <v>12</v>
      </c>
      <c r="D629" s="70">
        <v>31</v>
      </c>
      <c r="E629" s="70">
        <v>2015</v>
      </c>
      <c r="F629" s="70" t="s">
        <v>182</v>
      </c>
      <c r="G629" s="70" t="s">
        <v>2368</v>
      </c>
      <c r="H629" s="70" t="s">
        <v>2369</v>
      </c>
      <c r="I629" s="148"/>
      <c r="J629" s="71">
        <v>2113.1198730255001</v>
      </c>
      <c r="K629" s="71">
        <v>95.370362466673114</v>
      </c>
      <c r="L629" s="71">
        <v>269.81624274348201</v>
      </c>
      <c r="M629" s="71">
        <v>2494.2838592040011</v>
      </c>
      <c r="N629" s="71">
        <v>2531.150400069258</v>
      </c>
      <c r="O629" s="71">
        <v>1245.8734870115204</v>
      </c>
      <c r="P629" s="71">
        <v>808.87167667219671</v>
      </c>
      <c r="Q629" s="71">
        <v>84.063803734112895</v>
      </c>
      <c r="R629" s="71">
        <v>28.50936638306813</v>
      </c>
      <c r="S629" s="71">
        <v>130.90889889158001</v>
      </c>
      <c r="T629" s="72"/>
      <c r="U629" s="71">
        <v>280721672</v>
      </c>
      <c r="V629" s="71">
        <v>39844</v>
      </c>
      <c r="W629" s="71">
        <v>4419</v>
      </c>
      <c r="X629" s="71">
        <v>434606</v>
      </c>
      <c r="Y629" s="71">
        <v>474789</v>
      </c>
      <c r="Z629" s="71">
        <v>723843</v>
      </c>
      <c r="AA629" s="71">
        <v>160960</v>
      </c>
      <c r="AB629" s="71">
        <v>1157042</v>
      </c>
      <c r="AC629" s="71">
        <v>4873211</v>
      </c>
      <c r="AD629" s="71">
        <v>130.90889889158001</v>
      </c>
      <c r="AE629" s="72"/>
      <c r="AF629" s="71">
        <v>2349732213.8981142</v>
      </c>
      <c r="AG629" s="71">
        <v>68828372.563344389</v>
      </c>
      <c r="AH629" s="71">
        <v>22580256.546448778</v>
      </c>
      <c r="AI629" s="71">
        <v>2843695035.8969669</v>
      </c>
      <c r="AJ629" s="71">
        <v>3553653686.3566232</v>
      </c>
      <c r="AK629" s="71"/>
      <c r="AL629" s="71"/>
      <c r="AM629" s="71">
        <v>158567752.49135771</v>
      </c>
      <c r="AN629" s="71"/>
      <c r="AO629" s="71"/>
      <c r="AP629" s="71">
        <v>8997057317.7528553</v>
      </c>
      <c r="AQ629" s="72"/>
      <c r="AR629" s="71">
        <v>9492</v>
      </c>
      <c r="AS629" s="71">
        <v>2387</v>
      </c>
      <c r="AT629" s="71">
        <v>11</v>
      </c>
      <c r="AU629" s="71">
        <v>6</v>
      </c>
      <c r="AV629" s="71">
        <v>0</v>
      </c>
      <c r="AW629" s="71">
        <v>5</v>
      </c>
      <c r="AX629" s="71"/>
      <c r="AY629" s="72"/>
      <c r="AZ629" s="71">
        <v>39714.928000000007</v>
      </c>
      <c r="BA629" s="71">
        <v>182783.51199999999</v>
      </c>
      <c r="BB629" s="71">
        <v>124500</v>
      </c>
      <c r="BC629" s="71">
        <v>1759.3</v>
      </c>
      <c r="BD629" s="71">
        <v>0</v>
      </c>
      <c r="BE629" s="71">
        <v>10350</v>
      </c>
      <c r="BF629" s="71"/>
      <c r="BG629" s="72"/>
      <c r="BH629" s="71">
        <v>0</v>
      </c>
      <c r="BI629" s="71">
        <v>0</v>
      </c>
      <c r="BJ629" s="71">
        <v>1474.6780000000001</v>
      </c>
      <c r="BK629" s="71">
        <v>461.4</v>
      </c>
      <c r="BL629" s="71">
        <v>431.59700000000009</v>
      </c>
      <c r="BM629" s="71">
        <v>0</v>
      </c>
      <c r="BN629" s="72"/>
      <c r="BO629" s="71">
        <v>0</v>
      </c>
      <c r="BP629" s="71">
        <v>0</v>
      </c>
      <c r="BQ629" s="71">
        <v>105</v>
      </c>
      <c r="BR629" s="71">
        <v>2</v>
      </c>
      <c r="BS629" s="71">
        <v>50</v>
      </c>
      <c r="BT629" s="71">
        <v>0</v>
      </c>
      <c r="BU629"/>
      <c r="BV629" s="70">
        <v>2204.375</v>
      </c>
      <c r="BW629" s="70">
        <v>4.7930000000000001</v>
      </c>
      <c r="BX629" s="70">
        <v>101.575</v>
      </c>
      <c r="BY629" s="70">
        <v>3.968</v>
      </c>
      <c r="BZ629" s="70">
        <v>22.931000000000001</v>
      </c>
      <c r="CA629" s="70">
        <v>0</v>
      </c>
      <c r="CB629" s="70">
        <v>20.25</v>
      </c>
      <c r="CC629" s="70">
        <v>9.7829999999999995</v>
      </c>
      <c r="CD629" s="70">
        <v>0</v>
      </c>
    </row>
    <row r="630" spans="1:82">
      <c r="A630" s="70" t="s">
        <v>2381</v>
      </c>
      <c r="B630" s="70">
        <v>523</v>
      </c>
      <c r="C630" s="70">
        <v>13</v>
      </c>
      <c r="D630" s="70">
        <v>31</v>
      </c>
      <c r="E630" s="70">
        <v>2016</v>
      </c>
      <c r="F630" s="70" t="s">
        <v>155</v>
      </c>
      <c r="G630" s="70" t="s">
        <v>2368</v>
      </c>
      <c r="H630" s="70" t="s">
        <v>2369</v>
      </c>
      <c r="I630" s="148"/>
      <c r="J630" s="71">
        <v>2082.5734398415148</v>
      </c>
      <c r="K630" s="71">
        <v>95.599972679231186</v>
      </c>
      <c r="L630" s="71">
        <v>283.93504676377103</v>
      </c>
      <c r="M630" s="71">
        <v>2346.3515100758214</v>
      </c>
      <c r="N630" s="71">
        <v>2390.2487833749215</v>
      </c>
      <c r="O630" s="71">
        <v>1242.2535203372875</v>
      </c>
      <c r="P630" s="71">
        <v>799.62902101997656</v>
      </c>
      <c r="Q630" s="71">
        <v>81.483014394018682</v>
      </c>
      <c r="R630" s="71">
        <v>27.351053829909056</v>
      </c>
      <c r="S630" s="71">
        <v>126.55785585093999</v>
      </c>
      <c r="T630" s="72"/>
      <c r="U630" s="71">
        <v>283489650</v>
      </c>
      <c r="V630" s="71">
        <v>39844</v>
      </c>
      <c r="W630" s="71">
        <v>4419</v>
      </c>
      <c r="X630" s="71">
        <v>434606</v>
      </c>
      <c r="Y630" s="71">
        <v>478395</v>
      </c>
      <c r="Z630" s="71">
        <v>730612</v>
      </c>
      <c r="AA630" s="71">
        <v>164576</v>
      </c>
      <c r="AB630" s="71">
        <v>1153627</v>
      </c>
      <c r="AC630" s="71">
        <v>4671290.764595815</v>
      </c>
      <c r="AD630" s="71">
        <v>126.55785585094</v>
      </c>
      <c r="AE630" s="72"/>
      <c r="AF630" s="71">
        <v>2378803158.141706</v>
      </c>
      <c r="AG630" s="71">
        <v>65259532.739760473</v>
      </c>
      <c r="AH630" s="71">
        <v>19219165.328165062</v>
      </c>
      <c r="AI630" s="71">
        <v>2897455836.2731991</v>
      </c>
      <c r="AJ630" s="71">
        <v>3255676986.718554</v>
      </c>
      <c r="AK630" s="71"/>
      <c r="AL630" s="71"/>
      <c r="AM630" s="71">
        <v>158222569.0529452</v>
      </c>
      <c r="AN630" s="71"/>
      <c r="AO630" s="71"/>
      <c r="AP630" s="71">
        <v>8774637248.2543297</v>
      </c>
      <c r="AQ630" s="72"/>
      <c r="AR630" s="71">
        <v>10643</v>
      </c>
      <c r="AS630" s="71">
        <v>2897</v>
      </c>
      <c r="AT630" s="71">
        <v>14</v>
      </c>
      <c r="AU630" s="71">
        <v>6</v>
      </c>
      <c r="AV630" s="71">
        <v>0</v>
      </c>
      <c r="AW630" s="71">
        <v>5</v>
      </c>
      <c r="AX630" s="71"/>
      <c r="AY630" s="72"/>
      <c r="AZ630" s="71">
        <v>45383.213000000003</v>
      </c>
      <c r="BA630" s="71">
        <v>259034.41200000001</v>
      </c>
      <c r="BB630" s="71">
        <v>124526</v>
      </c>
      <c r="BC630" s="71">
        <v>1759.3</v>
      </c>
      <c r="BD630" s="71">
        <v>0</v>
      </c>
      <c r="BE630" s="71">
        <v>10350</v>
      </c>
      <c r="BF630" s="71"/>
      <c r="BG630" s="72"/>
      <c r="BH630" s="71">
        <v>0</v>
      </c>
      <c r="BI630" s="71">
        <v>0</v>
      </c>
      <c r="BJ630" s="71">
        <v>1628.175</v>
      </c>
      <c r="BK630" s="71">
        <v>483.22</v>
      </c>
      <c r="BL630" s="71">
        <v>428.73199999999997</v>
      </c>
      <c r="BM630" s="71">
        <v>0</v>
      </c>
      <c r="BN630" s="72"/>
      <c r="BO630" s="71">
        <v>0</v>
      </c>
      <c r="BP630" s="71">
        <v>0</v>
      </c>
      <c r="BQ630" s="71">
        <v>113</v>
      </c>
      <c r="BR630" s="71">
        <v>2</v>
      </c>
      <c r="BS630" s="71">
        <v>51</v>
      </c>
      <c r="BT630" s="71">
        <v>0</v>
      </c>
      <c r="BU630"/>
      <c r="BV630" s="70">
        <v>2350.165</v>
      </c>
      <c r="BW630" s="70">
        <v>18.416</v>
      </c>
      <c r="BX630" s="70">
        <v>99.105999999999995</v>
      </c>
      <c r="BY630" s="70">
        <v>4.3970000000000002</v>
      </c>
      <c r="BZ630" s="70">
        <v>20.318999999999999</v>
      </c>
      <c r="CA630" s="70">
        <v>0</v>
      </c>
      <c r="CB630" s="70">
        <v>20.712</v>
      </c>
      <c r="CC630" s="70">
        <v>27.012</v>
      </c>
      <c r="CD630" s="70">
        <v>0</v>
      </c>
    </row>
    <row r="631" spans="1:82">
      <c r="A631" s="70" t="s">
        <v>2382</v>
      </c>
      <c r="B631" s="70">
        <v>524</v>
      </c>
      <c r="C631" s="70">
        <v>14</v>
      </c>
      <c r="D631" s="70">
        <v>31</v>
      </c>
      <c r="E631" s="70">
        <v>2017</v>
      </c>
      <c r="F631" s="70" t="s">
        <v>156</v>
      </c>
      <c r="G631" s="70" t="s">
        <v>2368</v>
      </c>
      <c r="H631" s="70" t="s">
        <v>2369</v>
      </c>
      <c r="I631" s="148"/>
      <c r="J631" s="71">
        <v>1942.0960166456198</v>
      </c>
      <c r="K631" s="71">
        <v>91.883688678168241</v>
      </c>
      <c r="L631" s="71">
        <v>272.25113188639631</v>
      </c>
      <c r="M631" s="71">
        <v>2067.4669283948861</v>
      </c>
      <c r="N631" s="71">
        <v>2523.3317295994907</v>
      </c>
      <c r="O631" s="71">
        <v>1231.3826169518497</v>
      </c>
      <c r="P631" s="71">
        <v>791.8262126506271</v>
      </c>
      <c r="Q631" s="71">
        <v>78.575339091523205</v>
      </c>
      <c r="R631" s="71">
        <v>25.986716481775638</v>
      </c>
      <c r="S631" s="71">
        <v>130.4206496698786</v>
      </c>
      <c r="T631" s="72"/>
      <c r="U631" s="71">
        <v>302057630</v>
      </c>
      <c r="V631" s="71">
        <v>39844</v>
      </c>
      <c r="W631" s="71">
        <v>4419</v>
      </c>
      <c r="X631" s="71">
        <v>434606</v>
      </c>
      <c r="Y631" s="71">
        <v>482491</v>
      </c>
      <c r="Z631" s="71">
        <v>736232</v>
      </c>
      <c r="AA631" s="71">
        <v>164009</v>
      </c>
      <c r="AB631" s="71">
        <v>1150398</v>
      </c>
      <c r="AC631" s="71">
        <v>4526339.9999999991</v>
      </c>
      <c r="AD631" s="71">
        <v>130.4206496698786</v>
      </c>
      <c r="AE631" s="72"/>
      <c r="AF631" s="71">
        <v>2288565194.610353</v>
      </c>
      <c r="AG631" s="71">
        <v>64726240.606117673</v>
      </c>
      <c r="AH631" s="71">
        <v>28290036.12882055</v>
      </c>
      <c r="AI631" s="71">
        <v>2733390583.1532559</v>
      </c>
      <c r="AJ631" s="71">
        <v>3627442995.0225978</v>
      </c>
      <c r="AK631" s="71"/>
      <c r="AL631" s="71"/>
      <c r="AM631" s="71">
        <v>158026586.52084929</v>
      </c>
      <c r="AN631" s="71"/>
      <c r="AO631" s="71"/>
      <c r="AP631" s="71">
        <v>8900441636.0419941</v>
      </c>
      <c r="AQ631" s="72"/>
      <c r="AR631" s="71">
        <v>11627</v>
      </c>
      <c r="AS631" s="71">
        <v>3216</v>
      </c>
      <c r="AT631" s="71">
        <v>14</v>
      </c>
      <c r="AU631" s="71">
        <v>7</v>
      </c>
      <c r="AV631" s="71">
        <v>0</v>
      </c>
      <c r="AW631" s="71">
        <v>6</v>
      </c>
      <c r="AX631" s="71"/>
      <c r="AY631" s="72"/>
      <c r="AZ631" s="71">
        <v>50497.293000000012</v>
      </c>
      <c r="BA631" s="71">
        <v>290294.11200000002</v>
      </c>
      <c r="BB631" s="71">
        <v>124526</v>
      </c>
      <c r="BC631" s="71">
        <v>1766.4</v>
      </c>
      <c r="BD631" s="71">
        <v>0</v>
      </c>
      <c r="BE631" s="71">
        <v>10380</v>
      </c>
      <c r="BF631" s="71"/>
      <c r="BG631" s="72"/>
      <c r="BH631" s="71">
        <v>0</v>
      </c>
      <c r="BI631" s="71">
        <v>0</v>
      </c>
      <c r="BJ631" s="71">
        <v>1704.2629999999999</v>
      </c>
      <c r="BK631" s="71">
        <v>464.06</v>
      </c>
      <c r="BL631" s="71">
        <v>437.52800000000002</v>
      </c>
      <c r="BM631" s="71">
        <v>0</v>
      </c>
      <c r="BN631" s="72"/>
      <c r="BO631" s="71">
        <v>0</v>
      </c>
      <c r="BP631" s="71">
        <v>0</v>
      </c>
      <c r="BQ631" s="71">
        <v>116</v>
      </c>
      <c r="BR631" s="71">
        <v>2</v>
      </c>
      <c r="BS631" s="71">
        <v>51</v>
      </c>
      <c r="BT631" s="71">
        <v>0</v>
      </c>
      <c r="BU631"/>
      <c r="BV631" s="70">
        <v>2430.585</v>
      </c>
      <c r="BW631" s="70">
        <v>18.536999999999999</v>
      </c>
      <c r="BX631" s="70">
        <v>106.20099999999999</v>
      </c>
      <c r="BY631" s="70">
        <v>2.7989999999999999</v>
      </c>
      <c r="BZ631" s="70">
        <v>24.611000000000001</v>
      </c>
      <c r="CA631" s="70">
        <v>3.194</v>
      </c>
      <c r="CB631" s="70">
        <v>19.923999999999999</v>
      </c>
      <c r="CC631" s="70">
        <v>0</v>
      </c>
      <c r="CD631" s="70">
        <v>0</v>
      </c>
    </row>
    <row r="632" spans="1:82">
      <c r="A632" s="70" t="s">
        <v>2383</v>
      </c>
      <c r="B632" s="70">
        <v>525</v>
      </c>
      <c r="C632" s="70">
        <v>15</v>
      </c>
      <c r="D632" s="70">
        <v>31</v>
      </c>
      <c r="E632" s="70">
        <v>2018</v>
      </c>
      <c r="F632" s="70" t="s">
        <v>183</v>
      </c>
      <c r="G632" s="70" t="s">
        <v>2368</v>
      </c>
      <c r="H632" s="70" t="s">
        <v>2369</v>
      </c>
      <c r="I632" s="148"/>
      <c r="J632" s="71">
        <v>1908.9039784891265</v>
      </c>
      <c r="K632" s="71">
        <v>83.876792456482363</v>
      </c>
      <c r="L632" s="71">
        <v>251.01216423370303</v>
      </c>
      <c r="M632" s="71">
        <v>1970.1680430266854</v>
      </c>
      <c r="N632" s="71">
        <v>2166.4107752998225</v>
      </c>
      <c r="O632" s="71">
        <v>1215.146908129748</v>
      </c>
      <c r="P632" s="71">
        <v>785.37337224984185</v>
      </c>
      <c r="Q632" s="71">
        <v>72.631139250372499</v>
      </c>
      <c r="R632" s="71">
        <v>26.25200939713072</v>
      </c>
      <c r="S632" s="71">
        <v>123.79633768059161</v>
      </c>
      <c r="T632" s="72"/>
      <c r="U632" s="71">
        <v>314091497</v>
      </c>
      <c r="V632" s="71">
        <v>39844</v>
      </c>
      <c r="W632" s="71">
        <v>4419</v>
      </c>
      <c r="X632" s="71">
        <v>434606</v>
      </c>
      <c r="Y632" s="71">
        <v>486199</v>
      </c>
      <c r="Z632" s="71">
        <v>740436</v>
      </c>
      <c r="AA632" s="71">
        <v>164308</v>
      </c>
      <c r="AB632" s="71">
        <v>1145948</v>
      </c>
      <c r="AC632" s="71">
        <v>4554628</v>
      </c>
      <c r="AD632" s="71">
        <v>123.79633768059161</v>
      </c>
      <c r="AE632" s="72"/>
      <c r="AF632" s="71">
        <v>2429821101.8793941</v>
      </c>
      <c r="AG632" s="71">
        <v>57544303.978183143</v>
      </c>
      <c r="AH632" s="71">
        <v>27178419.413056049</v>
      </c>
      <c r="AI632" s="71">
        <v>2711568571.3798981</v>
      </c>
      <c r="AJ632" s="71">
        <v>3233758453.443738</v>
      </c>
      <c r="AK632" s="71"/>
      <c r="AL632" s="71"/>
      <c r="AM632" s="71">
        <v>157741015.01779261</v>
      </c>
      <c r="AN632" s="71"/>
      <c r="AO632" s="71"/>
      <c r="AP632" s="71">
        <v>8617611865.1120625</v>
      </c>
      <c r="AQ632" s="72"/>
      <c r="AR632" s="71">
        <v>13138</v>
      </c>
      <c r="AS632" s="71">
        <v>3509</v>
      </c>
      <c r="AT632" s="71">
        <v>14</v>
      </c>
      <c r="AU632" s="71">
        <v>8</v>
      </c>
      <c r="AV632" s="71">
        <v>0</v>
      </c>
      <c r="AW632" s="71">
        <v>7</v>
      </c>
      <c r="AX632" s="71"/>
      <c r="AY632" s="72"/>
      <c r="AZ632" s="71">
        <v>57453.663000000059</v>
      </c>
      <c r="BA632" s="71">
        <v>417680.18199999997</v>
      </c>
      <c r="BB632" s="71">
        <v>124526</v>
      </c>
      <c r="BC632" s="71">
        <v>2346.4</v>
      </c>
      <c r="BD632" s="71">
        <v>0</v>
      </c>
      <c r="BE632" s="71">
        <v>11375</v>
      </c>
      <c r="BF632" s="71"/>
      <c r="BG632" s="72"/>
      <c r="BH632" s="71">
        <v>0</v>
      </c>
      <c r="BI632" s="71">
        <v>0</v>
      </c>
      <c r="BJ632" s="71">
        <v>1520.1769999999999</v>
      </c>
      <c r="BK632" s="71">
        <v>392.30900000000003</v>
      </c>
      <c r="BL632" s="71">
        <v>414.83700000000005</v>
      </c>
      <c r="BM632" s="71">
        <v>0</v>
      </c>
      <c r="BN632" s="72"/>
      <c r="BO632" s="71">
        <v>0</v>
      </c>
      <c r="BP632" s="71">
        <v>0</v>
      </c>
      <c r="BQ632" s="71">
        <v>114</v>
      </c>
      <c r="BR632" s="71">
        <v>2</v>
      </c>
      <c r="BS632" s="71">
        <v>52</v>
      </c>
      <c r="BT632" s="71">
        <v>0</v>
      </c>
      <c r="BU632"/>
      <c r="BV632" s="70">
        <v>2127.1410000000001</v>
      </c>
      <c r="BW632" s="70">
        <v>19.233000000000001</v>
      </c>
      <c r="BX632" s="70">
        <v>109.66</v>
      </c>
      <c r="BY632" s="70">
        <v>2.056</v>
      </c>
      <c r="BZ632" s="70">
        <v>21.635000000000002</v>
      </c>
      <c r="CA632" s="70">
        <v>3.113</v>
      </c>
      <c r="CB632" s="70">
        <v>25.878</v>
      </c>
      <c r="CC632" s="70">
        <v>18.606999999999999</v>
      </c>
      <c r="CD632" s="70">
        <v>0</v>
      </c>
    </row>
    <row r="633" spans="1:82">
      <c r="A633" s="70" t="s">
        <v>2384</v>
      </c>
      <c r="B633" s="70">
        <v>526</v>
      </c>
      <c r="C633" s="70">
        <v>16</v>
      </c>
      <c r="D633" s="70">
        <v>31</v>
      </c>
      <c r="E633" s="70">
        <v>2019</v>
      </c>
      <c r="F633" s="70" t="s">
        <v>158</v>
      </c>
      <c r="G633" s="70" t="s">
        <v>2368</v>
      </c>
      <c r="H633" s="70" t="s">
        <v>2369</v>
      </c>
      <c r="I633" s="148"/>
      <c r="J633" s="71">
        <v>1690.629371192608</v>
      </c>
      <c r="K633" s="71">
        <v>75.712441663390578</v>
      </c>
      <c r="L633" s="71">
        <v>252.87177180023662</v>
      </c>
      <c r="M633" s="71">
        <v>1844.7163089347887</v>
      </c>
      <c r="N633" s="71">
        <v>1867.9710018356309</v>
      </c>
      <c r="O633" s="71">
        <v>1185.8986065323888</v>
      </c>
      <c r="P633" s="71">
        <v>765.70922959719121</v>
      </c>
      <c r="Q633" s="71">
        <v>70.3257067149477</v>
      </c>
      <c r="R633" s="71">
        <v>25.128670419659993</v>
      </c>
      <c r="S633" s="71">
        <v>139.96213444927872</v>
      </c>
      <c r="T633" s="72"/>
      <c r="U633" s="71">
        <v>300589540</v>
      </c>
      <c r="V633" s="71">
        <v>39844</v>
      </c>
      <c r="W633" s="71">
        <v>4419</v>
      </c>
      <c r="X633" s="71">
        <v>434606</v>
      </c>
      <c r="Y633" s="71">
        <v>489511</v>
      </c>
      <c r="Z633" s="71">
        <v>742452</v>
      </c>
      <c r="AA633" s="71">
        <v>158995</v>
      </c>
      <c r="AB633" s="71">
        <v>1139612</v>
      </c>
      <c r="AC633" s="71">
        <v>4431140</v>
      </c>
      <c r="AD633" s="71">
        <v>139.96213444927869</v>
      </c>
      <c r="AE633" s="72"/>
      <c r="AF633" s="71">
        <v>2258113072.401474</v>
      </c>
      <c r="AG633" s="71">
        <v>55600631.209042311</v>
      </c>
      <c r="AH633" s="71">
        <v>28764050.295302488</v>
      </c>
      <c r="AI633" s="71">
        <v>2704874761.8753309</v>
      </c>
      <c r="AJ633" s="71">
        <v>3101026628.9138842</v>
      </c>
      <c r="AK633" s="71">
        <v>0</v>
      </c>
      <c r="AL633" s="71">
        <v>0</v>
      </c>
      <c r="AM633" s="71">
        <v>155206575.4054572</v>
      </c>
      <c r="AN633" s="71">
        <v>0</v>
      </c>
      <c r="AO633" s="71">
        <v>0</v>
      </c>
      <c r="AP633" s="71">
        <v>8303585720.1004915</v>
      </c>
      <c r="AQ633" s="72"/>
      <c r="AR633" s="71">
        <v>13730</v>
      </c>
      <c r="AS633" s="71">
        <v>3754</v>
      </c>
      <c r="AT633" s="71">
        <v>15</v>
      </c>
      <c r="AU633" s="71">
        <v>8</v>
      </c>
      <c r="AV633" s="71">
        <v>0</v>
      </c>
      <c r="AW633" s="71">
        <v>8</v>
      </c>
      <c r="AX633" s="71"/>
      <c r="AY633" s="72"/>
      <c r="AZ633" s="71">
        <v>61135.428999999996</v>
      </c>
      <c r="BA633" s="71">
        <v>447307.81199999998</v>
      </c>
      <c r="BB633" s="71">
        <v>132006</v>
      </c>
      <c r="BC633" s="71">
        <v>2346.4</v>
      </c>
      <c r="BD633" s="71">
        <v>0</v>
      </c>
      <c r="BE633" s="71">
        <v>11735</v>
      </c>
      <c r="BF633" s="71"/>
      <c r="BG633" s="72"/>
      <c r="BH633" s="71">
        <v>7.1180000000000003</v>
      </c>
      <c r="BI633" s="71">
        <v>0</v>
      </c>
      <c r="BJ633" s="71">
        <v>1411.875</v>
      </c>
      <c r="BK633" s="71">
        <v>441.44499999999999</v>
      </c>
      <c r="BL633" s="71">
        <v>378.83699999999999</v>
      </c>
      <c r="BM633" s="71">
        <v>0</v>
      </c>
      <c r="BN633" s="72"/>
      <c r="BO633" s="71">
        <v>2</v>
      </c>
      <c r="BP633" s="71">
        <v>0</v>
      </c>
      <c r="BQ633" s="71">
        <v>118</v>
      </c>
      <c r="BR633" s="71">
        <v>2</v>
      </c>
      <c r="BS633" s="71">
        <v>49</v>
      </c>
      <c r="BT633" s="71">
        <v>0</v>
      </c>
      <c r="BU633"/>
      <c r="BV633" s="70">
        <v>2071.172</v>
      </c>
      <c r="BW633" s="70">
        <v>16.792999999999999</v>
      </c>
      <c r="BX633" s="70">
        <v>109.548</v>
      </c>
      <c r="BY633" s="70">
        <v>0</v>
      </c>
      <c r="BZ633" s="70">
        <v>23.318999999999999</v>
      </c>
      <c r="CA633" s="70">
        <v>0</v>
      </c>
      <c r="CB633" s="70">
        <v>18.443000000000001</v>
      </c>
      <c r="CC633" s="70">
        <v>0</v>
      </c>
      <c r="CD633" s="70">
        <v>0</v>
      </c>
    </row>
    <row r="634" spans="1:82">
      <c r="A634" s="70" t="s">
        <v>2385</v>
      </c>
      <c r="B634" s="70">
        <v>527</v>
      </c>
      <c r="C634" s="70">
        <v>17</v>
      </c>
      <c r="D634" s="70">
        <v>31</v>
      </c>
      <c r="E634" s="70">
        <v>2020</v>
      </c>
      <c r="F634" s="70" t="s">
        <v>159</v>
      </c>
      <c r="G634" s="1064" t="s">
        <v>2368</v>
      </c>
      <c r="H634" s="70" t="s">
        <v>2369</v>
      </c>
      <c r="I634" s="148"/>
      <c r="J634" s="71">
        <v>1624.024866992266</v>
      </c>
      <c r="K634" s="71">
        <v>80.099167440428658</v>
      </c>
      <c r="L634" s="71">
        <v>311.5404671758148</v>
      </c>
      <c r="M634" s="71">
        <v>1692.9931535471078</v>
      </c>
      <c r="N634" s="71">
        <v>1761.438624820943</v>
      </c>
      <c r="O634" s="71">
        <v>1040.0784173755178</v>
      </c>
      <c r="P634" s="71">
        <v>718.77330082885419</v>
      </c>
      <c r="Q634" s="71">
        <v>66.782217122126994</v>
      </c>
      <c r="R634" s="71">
        <v>21.273588114683644</v>
      </c>
      <c r="S634" s="71">
        <v>124.40959414891053</v>
      </c>
      <c r="T634" s="72"/>
      <c r="U634" s="71">
        <v>262680601</v>
      </c>
      <c r="V634" s="71">
        <v>38485</v>
      </c>
      <c r="W634" s="71">
        <v>5342</v>
      </c>
      <c r="X634" s="71">
        <v>436508</v>
      </c>
      <c r="Y634" s="71">
        <v>492351</v>
      </c>
      <c r="Z634" s="71">
        <v>743212</v>
      </c>
      <c r="AA634" s="71">
        <v>158636</v>
      </c>
      <c r="AB634" s="71">
        <v>1132656</v>
      </c>
      <c r="AC634" s="71">
        <v>3771163.9999999995</v>
      </c>
      <c r="AD634" s="71">
        <v>124.40959414891053</v>
      </c>
      <c r="AE634" s="72"/>
      <c r="AF634" s="71">
        <v>2365085557.2402101</v>
      </c>
      <c r="AG634" s="71">
        <v>56692598.264047764</v>
      </c>
      <c r="AH634" s="71">
        <v>32794698.18232917</v>
      </c>
      <c r="AI634" s="71">
        <v>2685015730.911777</v>
      </c>
      <c r="AJ634" s="71">
        <v>3171898419.7407532</v>
      </c>
      <c r="AK634" s="71">
        <v>0</v>
      </c>
      <c r="AL634" s="71">
        <v>0</v>
      </c>
      <c r="AM634" s="71">
        <v>147824192.07062653</v>
      </c>
      <c r="AN634" s="71">
        <v>0</v>
      </c>
      <c r="AO634" s="71">
        <v>0</v>
      </c>
      <c r="AP634" s="71">
        <v>8459311196.4097433</v>
      </c>
      <c r="AQ634" s="72"/>
      <c r="AR634" s="71">
        <v>14676</v>
      </c>
      <c r="AS634" s="71">
        <v>3847</v>
      </c>
      <c r="AT634" s="71">
        <v>16</v>
      </c>
      <c r="AU634" s="71">
        <v>8</v>
      </c>
      <c r="AV634" s="71">
        <v>0</v>
      </c>
      <c r="AW634" s="71">
        <v>8</v>
      </c>
      <c r="AX634" s="71"/>
      <c r="AY634" s="72"/>
      <c r="AZ634" s="71">
        <v>65776.083999999959</v>
      </c>
      <c r="BA634" s="71">
        <v>479807.61200000002</v>
      </c>
      <c r="BB634" s="71">
        <v>132025.79999999999</v>
      </c>
      <c r="BC634" s="71">
        <v>2346.4</v>
      </c>
      <c r="BD634" s="71">
        <v>0</v>
      </c>
      <c r="BE634" s="71">
        <v>11735</v>
      </c>
      <c r="BF634" s="71"/>
      <c r="BG634" s="72"/>
      <c r="BH634" s="71">
        <v>5.9649999999999999</v>
      </c>
      <c r="BI634" s="71">
        <v>0</v>
      </c>
      <c r="BJ634" s="71">
        <v>1283.9380000000001</v>
      </c>
      <c r="BK634" s="71">
        <v>412.82100000000003</v>
      </c>
      <c r="BL634" s="71">
        <v>350.38100000000003</v>
      </c>
      <c r="BM634" s="71">
        <v>0</v>
      </c>
      <c r="BN634" s="72"/>
      <c r="BO634" s="71">
        <v>2</v>
      </c>
      <c r="BP634" s="71">
        <v>0</v>
      </c>
      <c r="BQ634" s="71">
        <v>112</v>
      </c>
      <c r="BR634" s="71">
        <v>2</v>
      </c>
      <c r="BS634" s="71">
        <v>47</v>
      </c>
      <c r="BT634" s="71">
        <v>0</v>
      </c>
      <c r="BU634"/>
      <c r="BV634" s="70">
        <v>1886.865</v>
      </c>
      <c r="BW634" s="70">
        <v>15.242000000000001</v>
      </c>
      <c r="BX634" s="70">
        <v>109.459</v>
      </c>
      <c r="BY634" s="70">
        <v>0</v>
      </c>
      <c r="BZ634" s="70">
        <v>18.677</v>
      </c>
      <c r="CA634" s="70">
        <v>0</v>
      </c>
      <c r="CB634" s="70">
        <v>18</v>
      </c>
      <c r="CC634" s="70">
        <v>4.8620000000000001</v>
      </c>
      <c r="CD634" s="70">
        <v>0</v>
      </c>
    </row>
    <row r="635" spans="1:82">
      <c r="A635" s="70" t="s">
        <v>2386</v>
      </c>
      <c r="B635" s="70">
        <v>527</v>
      </c>
      <c r="C635" s="70">
        <v>18</v>
      </c>
      <c r="D635" s="70">
        <v>31</v>
      </c>
      <c r="E635" s="70">
        <v>2021</v>
      </c>
      <c r="F635" s="70" t="s">
        <v>160</v>
      </c>
      <c r="G635" s="1064" t="s">
        <v>2368</v>
      </c>
      <c r="H635" s="70" t="s">
        <v>2369</v>
      </c>
      <c r="I635" s="148"/>
      <c r="J635" s="71">
        <v>2064.1469997236136</v>
      </c>
      <c r="K635" s="71">
        <v>84.907311782666369</v>
      </c>
      <c r="L635" s="71">
        <v>307.45281782491298</v>
      </c>
      <c r="M635" s="71">
        <v>1785.1580169503904</v>
      </c>
      <c r="N635" s="71">
        <v>1867.9128321577443</v>
      </c>
      <c r="O635" s="71">
        <v>1010.7579356117291</v>
      </c>
      <c r="P635" s="71">
        <v>737.18466089327387</v>
      </c>
      <c r="Q635" s="71">
        <v>65.656360655524196</v>
      </c>
      <c r="R635" s="71">
        <v>19.986315847793939</v>
      </c>
      <c r="S635" s="71">
        <v>133.75502740976697</v>
      </c>
      <c r="T635" s="72"/>
      <c r="U635" s="71">
        <v>280176359</v>
      </c>
      <c r="V635" s="71">
        <v>38485</v>
      </c>
      <c r="W635" s="71">
        <v>5342</v>
      </c>
      <c r="X635" s="71">
        <v>436508</v>
      </c>
      <c r="Y635" s="71">
        <v>493950</v>
      </c>
      <c r="Z635" s="71">
        <v>743677</v>
      </c>
      <c r="AA635" s="71">
        <v>158650</v>
      </c>
      <c r="AB635" s="71">
        <v>1124501</v>
      </c>
      <c r="AC635" s="71">
        <v>3437096</v>
      </c>
      <c r="AD635" s="71">
        <v>133.75502740976697</v>
      </c>
      <c r="AE635" s="72"/>
      <c r="AF635" s="71">
        <v>3137826283.5448799</v>
      </c>
      <c r="AG635" s="71">
        <v>59834969.535495669</v>
      </c>
      <c r="AH635" s="71">
        <v>30561697.504894968</v>
      </c>
      <c r="AI635" s="71">
        <v>2820622399.3422642</v>
      </c>
      <c r="AJ635" s="71">
        <v>3055820140.924408</v>
      </c>
      <c r="AK635" s="71">
        <v>0</v>
      </c>
      <c r="AL635" s="71">
        <v>0</v>
      </c>
      <c r="AM635" s="71">
        <v>147606373.10376218</v>
      </c>
      <c r="AN635" s="71">
        <v>0</v>
      </c>
      <c r="AO635" s="71">
        <v>0</v>
      </c>
      <c r="AP635" s="71">
        <v>9252271863.9557037</v>
      </c>
      <c r="AQ635" s="72"/>
      <c r="AR635" s="71">
        <v>16182</v>
      </c>
      <c r="AS635" s="71">
        <v>3889</v>
      </c>
      <c r="AT635" s="71">
        <v>16</v>
      </c>
      <c r="AU635" s="71">
        <v>8</v>
      </c>
      <c r="AV635" s="71">
        <v>0</v>
      </c>
      <c r="AW635" s="71">
        <v>8</v>
      </c>
      <c r="AX635" s="71"/>
      <c r="AY635" s="72"/>
      <c r="AZ635" s="71">
        <v>72522.050000000731</v>
      </c>
      <c r="BA635" s="71">
        <v>484983.08200000151</v>
      </c>
      <c r="BB635" s="71">
        <v>132025.79999999999</v>
      </c>
      <c r="BC635" s="71">
        <v>2346.4</v>
      </c>
      <c r="BD635" s="71">
        <v>0</v>
      </c>
      <c r="BE635" s="71">
        <v>11735</v>
      </c>
      <c r="BF635" s="71"/>
      <c r="BG635" s="72"/>
      <c r="BH635" s="71">
        <v>5.5469999999999997</v>
      </c>
      <c r="BI635" s="71">
        <v>0</v>
      </c>
      <c r="BJ635" s="71">
        <v>1371.4480000000001</v>
      </c>
      <c r="BK635" s="71">
        <v>437.87200000000001</v>
      </c>
      <c r="BL635" s="71">
        <v>322.67</v>
      </c>
      <c r="BM635" s="71">
        <v>0</v>
      </c>
      <c r="BN635" s="72"/>
      <c r="BO635" s="71">
        <v>2</v>
      </c>
      <c r="BP635" s="71">
        <v>0</v>
      </c>
      <c r="BQ635" s="71">
        <v>112</v>
      </c>
      <c r="BR635" s="71">
        <v>3</v>
      </c>
      <c r="BS635" s="71">
        <v>44</v>
      </c>
      <c r="BT635" s="71">
        <v>0</v>
      </c>
      <c r="BU635"/>
      <c r="BV635" s="70">
        <v>1900.511</v>
      </c>
      <c r="BW635" s="70">
        <v>17.427</v>
      </c>
      <c r="BX635" s="70">
        <v>105.72799999999999</v>
      </c>
      <c r="BY635" s="70">
        <v>0</v>
      </c>
      <c r="BZ635" s="70">
        <v>23.315999999999999</v>
      </c>
      <c r="CA635" s="70">
        <v>3.9</v>
      </c>
      <c r="CB635" s="70">
        <v>59.347999999999999</v>
      </c>
      <c r="CC635" s="70">
        <v>23.178999999999998</v>
      </c>
      <c r="CD635" s="70">
        <v>4.1280000000000001</v>
      </c>
    </row>
    <row r="636" spans="1:82">
      <c r="A636" s="70" t="s">
        <v>2387</v>
      </c>
      <c r="B636" s="70">
        <v>527</v>
      </c>
      <c r="C636" s="70">
        <v>19</v>
      </c>
      <c r="D636" s="70">
        <v>31</v>
      </c>
      <c r="E636" s="70">
        <v>2022</v>
      </c>
      <c r="F636" s="70" t="s">
        <v>161</v>
      </c>
      <c r="G636" s="70" t="s">
        <v>2368</v>
      </c>
      <c r="H636" s="70" t="s">
        <v>2369</v>
      </c>
      <c r="I636" s="148"/>
      <c r="J636" s="71">
        <v>1598.0860696855659</v>
      </c>
      <c r="K636" s="71">
        <v>81.463754619268158</v>
      </c>
      <c r="L636" s="71">
        <v>243.18694825176479</v>
      </c>
      <c r="M636" s="71">
        <v>1803.5984762304806</v>
      </c>
      <c r="N636" s="71">
        <v>1973.9143216127061</v>
      </c>
      <c r="O636" s="71">
        <v>1066.0779699146681</v>
      </c>
      <c r="P636" s="71">
        <v>729.49315801093712</v>
      </c>
      <c r="Q636" s="71">
        <v>65.775451642692786</v>
      </c>
      <c r="R636" s="71">
        <v>20.253750270122023</v>
      </c>
      <c r="S636" s="71">
        <v>126.54165124022363</v>
      </c>
      <c r="T636" s="72"/>
      <c r="U636" s="71">
        <v>306901953</v>
      </c>
      <c r="V636" s="71">
        <v>38485</v>
      </c>
      <c r="W636" s="71">
        <v>5342</v>
      </c>
      <c r="X636" s="71">
        <v>436508</v>
      </c>
      <c r="Y636" s="71">
        <v>497350</v>
      </c>
      <c r="Z636" s="71">
        <v>745245</v>
      </c>
      <c r="AA636" s="71">
        <v>159388</v>
      </c>
      <c r="AB636" s="71">
        <v>1117303</v>
      </c>
      <c r="AC636" s="71">
        <v>3526832.9999999995</v>
      </c>
      <c r="AD636" s="71">
        <v>126.54165124022363</v>
      </c>
      <c r="AE636" s="72"/>
      <c r="AF636" s="71">
        <v>2366540164.4665222</v>
      </c>
      <c r="AG636" s="71">
        <v>60861537.826947764</v>
      </c>
      <c r="AH636" s="71">
        <v>27501668.800148491</v>
      </c>
      <c r="AI636" s="71">
        <v>2642400470.1611738</v>
      </c>
      <c r="AJ636" s="71">
        <v>3221690005.9425788</v>
      </c>
      <c r="AK636" s="71">
        <v>0</v>
      </c>
      <c r="AL636" s="71">
        <v>0</v>
      </c>
      <c r="AM636" s="71">
        <v>144274313.42295346</v>
      </c>
      <c r="AN636" s="71">
        <v>0</v>
      </c>
      <c r="AO636" s="71">
        <v>0</v>
      </c>
      <c r="AP636" s="71">
        <v>8463268160.6203241</v>
      </c>
      <c r="AQ636" s="72"/>
      <c r="AR636" s="71">
        <v>17174</v>
      </c>
      <c r="AS636" s="71">
        <v>3931</v>
      </c>
      <c r="AT636" s="71">
        <v>16</v>
      </c>
      <c r="AU636" s="71">
        <v>9</v>
      </c>
      <c r="AV636" s="71">
        <v>0</v>
      </c>
      <c r="AW636" s="71">
        <v>8</v>
      </c>
      <c r="AX636" s="71"/>
      <c r="AY636" s="72"/>
      <c r="AZ636" s="71">
        <v>77270.758000000758</v>
      </c>
      <c r="BA636" s="71">
        <v>584371.38200000057</v>
      </c>
      <c r="BB636" s="71">
        <v>132025.79999999999</v>
      </c>
      <c r="BC636" s="71">
        <v>2506.4</v>
      </c>
      <c r="BD636" s="71">
        <v>0</v>
      </c>
      <c r="BE636" s="71">
        <v>11735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18436</v>
      </c>
      <c r="AS637" s="71">
        <v>3941</v>
      </c>
      <c r="AT637" s="71">
        <v>14</v>
      </c>
      <c r="AU637" s="71">
        <v>9</v>
      </c>
      <c r="AV637" s="71">
        <v>0</v>
      </c>
      <c r="AW637" s="71">
        <v>8</v>
      </c>
      <c r="AX637" s="71"/>
      <c r="AY637" s="72"/>
      <c r="AZ637" s="71">
        <v>82922.607000000658</v>
      </c>
      <c r="BA637" s="71">
        <v>584652.78200000059</v>
      </c>
      <c r="BB637" s="71">
        <v>110425.8</v>
      </c>
      <c r="BC637" s="71">
        <v>2506.4</v>
      </c>
      <c r="BD637" s="71">
        <v>0</v>
      </c>
      <c r="BE637" s="71">
        <v>11735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1817</v>
      </c>
      <c r="B9" s="70">
        <v>1</v>
      </c>
      <c r="C9" s="70">
        <v>1</v>
      </c>
      <c r="D9" s="70">
        <v>1</v>
      </c>
      <c r="E9" s="70">
        <v>1990</v>
      </c>
      <c r="F9" s="70" t="s">
        <v>787</v>
      </c>
      <c r="G9" s="1073" t="s">
        <v>1818</v>
      </c>
      <c r="H9" s="70" t="s">
        <v>1819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1820</v>
      </c>
      <c r="B10" s="70">
        <v>2</v>
      </c>
      <c r="C10" s="70">
        <v>2</v>
      </c>
      <c r="D10" s="70">
        <v>1</v>
      </c>
      <c r="E10" s="70">
        <v>2005</v>
      </c>
      <c r="F10" s="70" t="s">
        <v>789</v>
      </c>
      <c r="G10" s="1073" t="s">
        <v>1818</v>
      </c>
      <c r="H10" s="70" t="s">
        <v>1819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1821</v>
      </c>
      <c r="B11" s="70">
        <v>3</v>
      </c>
      <c r="C11" s="70">
        <v>3</v>
      </c>
      <c r="D11" s="70">
        <v>1</v>
      </c>
      <c r="E11" s="70">
        <v>2006</v>
      </c>
      <c r="F11" s="70" t="s">
        <v>790</v>
      </c>
      <c r="G11" s="1073" t="s">
        <v>1818</v>
      </c>
      <c r="H11" s="70" t="s">
        <v>1819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1822</v>
      </c>
      <c r="B12" s="70">
        <v>4</v>
      </c>
      <c r="C12" s="70">
        <v>4</v>
      </c>
      <c r="D12" s="70">
        <v>1</v>
      </c>
      <c r="E12" s="70">
        <v>2007</v>
      </c>
      <c r="F12" s="70" t="s">
        <v>791</v>
      </c>
      <c r="G12" s="1073" t="s">
        <v>1818</v>
      </c>
      <c r="H12" s="70" t="s">
        <v>1819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1823</v>
      </c>
      <c r="B13" s="70">
        <v>5</v>
      </c>
      <c r="C13" s="70">
        <v>5</v>
      </c>
      <c r="D13" s="70">
        <v>1</v>
      </c>
      <c r="E13" s="70">
        <v>2008</v>
      </c>
      <c r="F13" s="70" t="s">
        <v>792</v>
      </c>
      <c r="G13" s="1073" t="s">
        <v>1818</v>
      </c>
      <c r="H13" s="70" t="s">
        <v>1819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1824</v>
      </c>
      <c r="B14" s="70">
        <v>6</v>
      </c>
      <c r="C14" s="70">
        <v>6</v>
      </c>
      <c r="D14" s="70">
        <v>1</v>
      </c>
      <c r="E14" s="70">
        <v>2009</v>
      </c>
      <c r="F14" s="70" t="s">
        <v>176</v>
      </c>
      <c r="G14" s="1073" t="s">
        <v>1818</v>
      </c>
      <c r="H14" s="70" t="s">
        <v>1819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27.3</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27.3</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27.3</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27.3</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1</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1</v>
      </c>
      <c r="SD14" s="71">
        <v>0</v>
      </c>
      <c r="SE14" s="71">
        <v>0</v>
      </c>
      <c r="SF14" s="71">
        <v>0</v>
      </c>
      <c r="SG14" s="71">
        <v>0</v>
      </c>
      <c r="SH14" s="71">
        <v>0</v>
      </c>
    </row>
    <row r="15" spans="1:503">
      <c r="A15" s="16" t="s">
        <v>1825</v>
      </c>
      <c r="B15" s="70">
        <v>7</v>
      </c>
      <c r="C15" s="70">
        <v>7</v>
      </c>
      <c r="D15" s="70">
        <v>1</v>
      </c>
      <c r="E15" s="70">
        <v>2010</v>
      </c>
      <c r="F15" s="70" t="s">
        <v>177</v>
      </c>
      <c r="G15" s="1073" t="s">
        <v>1818</v>
      </c>
      <c r="H15" s="70" t="s">
        <v>1819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23.93</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23.93</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23.93</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23.93</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1</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1</v>
      </c>
      <c r="SD15" s="71">
        <v>0</v>
      </c>
      <c r="SE15" s="71">
        <v>0</v>
      </c>
      <c r="SF15" s="71">
        <v>0</v>
      </c>
      <c r="SG15" s="71">
        <v>0</v>
      </c>
      <c r="SH15" s="71">
        <v>0</v>
      </c>
    </row>
    <row r="16" spans="1:503">
      <c r="A16" s="16" t="s">
        <v>1826</v>
      </c>
      <c r="B16" s="70">
        <v>8</v>
      </c>
      <c r="C16" s="70">
        <v>8</v>
      </c>
      <c r="D16" s="70">
        <v>1</v>
      </c>
      <c r="E16" s="70">
        <v>2011</v>
      </c>
      <c r="F16" s="70" t="s">
        <v>178</v>
      </c>
      <c r="G16" s="1073" t="s">
        <v>1818</v>
      </c>
      <c r="H16" s="70" t="s">
        <v>1819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24.044</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24.044</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24.044</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24.044</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1</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1</v>
      </c>
      <c r="SD16" s="71">
        <v>0</v>
      </c>
      <c r="SE16" s="71">
        <v>0</v>
      </c>
      <c r="SF16" s="71">
        <v>0</v>
      </c>
      <c r="SG16" s="71">
        <v>0</v>
      </c>
      <c r="SH16" s="71">
        <v>0</v>
      </c>
    </row>
    <row r="17" spans="1:502">
      <c r="A17" s="16" t="s">
        <v>1827</v>
      </c>
      <c r="B17" s="70">
        <v>9</v>
      </c>
      <c r="C17" s="70">
        <v>9</v>
      </c>
      <c r="D17" s="70">
        <v>1</v>
      </c>
      <c r="E17" s="70">
        <v>2012</v>
      </c>
      <c r="F17" s="70" t="s">
        <v>179</v>
      </c>
      <c r="G17" s="1073" t="s">
        <v>1818</v>
      </c>
      <c r="H17" s="70" t="s">
        <v>1819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29.608000000000001</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29.608000000000001</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29.608000000000001</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29.608000000000001</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1</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1</v>
      </c>
      <c r="SD17" s="71">
        <v>0</v>
      </c>
      <c r="SE17" s="71">
        <v>0</v>
      </c>
      <c r="SF17" s="71">
        <v>0</v>
      </c>
      <c r="SG17" s="71">
        <v>0</v>
      </c>
      <c r="SH17" s="71">
        <v>0</v>
      </c>
    </row>
    <row r="18" spans="1:502">
      <c r="A18" s="16" t="s">
        <v>1828</v>
      </c>
      <c r="B18" s="70">
        <v>10</v>
      </c>
      <c r="C18" s="70">
        <v>10</v>
      </c>
      <c r="D18" s="70">
        <v>1</v>
      </c>
      <c r="E18" s="70">
        <v>2013</v>
      </c>
      <c r="F18" s="70" t="s">
        <v>180</v>
      </c>
      <c r="G18" s="1073" t="s">
        <v>1818</v>
      </c>
      <c r="H18" s="70" t="s">
        <v>1819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30.427</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30.427</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30.427</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30.427</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1</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1</v>
      </c>
      <c r="SD18" s="71">
        <v>0</v>
      </c>
      <c r="SE18" s="71">
        <v>0</v>
      </c>
      <c r="SF18" s="71">
        <v>0</v>
      </c>
      <c r="SG18" s="71">
        <v>0</v>
      </c>
      <c r="SH18" s="71">
        <v>0</v>
      </c>
    </row>
    <row r="19" spans="1:502">
      <c r="A19" s="16" t="s">
        <v>1829</v>
      </c>
      <c r="B19" s="70">
        <v>11</v>
      </c>
      <c r="C19" s="70">
        <v>11</v>
      </c>
      <c r="D19" s="70">
        <v>1</v>
      </c>
      <c r="E19" s="70">
        <v>2014</v>
      </c>
      <c r="F19" s="70" t="s">
        <v>181</v>
      </c>
      <c r="G19" s="1073" t="s">
        <v>1818</v>
      </c>
      <c r="H19" s="70" t="s">
        <v>1819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28.7</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28.7</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28.7</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28.7</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1</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1</v>
      </c>
      <c r="SD19" s="71">
        <v>0</v>
      </c>
      <c r="SE19" s="71">
        <v>0</v>
      </c>
      <c r="SF19" s="71">
        <v>0</v>
      </c>
      <c r="SG19" s="71">
        <v>0</v>
      </c>
      <c r="SH19" s="71">
        <v>0</v>
      </c>
    </row>
    <row r="20" spans="1:502">
      <c r="A20" s="16" t="s">
        <v>1830</v>
      </c>
      <c r="B20" s="70">
        <v>12</v>
      </c>
      <c r="C20" s="70">
        <v>12</v>
      </c>
      <c r="D20" s="70">
        <v>1</v>
      </c>
      <c r="E20" s="70">
        <v>2015</v>
      </c>
      <c r="F20" s="70" t="s">
        <v>182</v>
      </c>
      <c r="G20" s="1073" t="s">
        <v>1818</v>
      </c>
      <c r="H20" s="70" t="s">
        <v>1819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26.846</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26.846</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26.846</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26.846</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1</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1</v>
      </c>
      <c r="SD20" s="71">
        <v>0</v>
      </c>
      <c r="SE20" s="71">
        <v>0</v>
      </c>
      <c r="SF20" s="71">
        <v>0</v>
      </c>
      <c r="SG20" s="71">
        <v>0</v>
      </c>
      <c r="SH20" s="71">
        <v>0</v>
      </c>
    </row>
    <row r="21" spans="1:502">
      <c r="A21" s="16" t="s">
        <v>1831</v>
      </c>
      <c r="B21" s="70">
        <v>13</v>
      </c>
      <c r="C21" s="70">
        <v>13</v>
      </c>
      <c r="D21" s="70">
        <v>1</v>
      </c>
      <c r="E21" s="70">
        <v>2016</v>
      </c>
      <c r="F21" s="70" t="s">
        <v>155</v>
      </c>
      <c r="G21" s="1073" t="s">
        <v>1818</v>
      </c>
      <c r="H21" s="70" t="s">
        <v>1819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27.076000000000001</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27.076000000000001</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27.076000000000001</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27.076000000000001</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1</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1</v>
      </c>
      <c r="SD21" s="71">
        <v>0</v>
      </c>
      <c r="SE21" s="71">
        <v>0</v>
      </c>
      <c r="SF21" s="71">
        <v>0</v>
      </c>
      <c r="SG21" s="71">
        <v>0</v>
      </c>
      <c r="SH21" s="71">
        <v>0</v>
      </c>
    </row>
    <row r="22" spans="1:502">
      <c r="A22" s="16" t="s">
        <v>1832</v>
      </c>
      <c r="B22" s="70">
        <v>14</v>
      </c>
      <c r="C22" s="70">
        <v>14</v>
      </c>
      <c r="D22" s="70">
        <v>1</v>
      </c>
      <c r="E22" s="70">
        <v>2017</v>
      </c>
      <c r="F22" s="70" t="s">
        <v>156</v>
      </c>
      <c r="G22" s="1073" t="s">
        <v>1818</v>
      </c>
      <c r="H22" s="70" t="s">
        <v>1819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28.942</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28.942</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28.942</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28.942</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1</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1</v>
      </c>
      <c r="SD22" s="71">
        <v>0</v>
      </c>
      <c r="SE22" s="71">
        <v>0</v>
      </c>
      <c r="SF22" s="71">
        <v>0</v>
      </c>
      <c r="SG22" s="71">
        <v>0</v>
      </c>
      <c r="SH22" s="71">
        <v>0</v>
      </c>
    </row>
    <row r="23" spans="1:502">
      <c r="A23" s="16" t="s">
        <v>1833</v>
      </c>
      <c r="B23" s="70">
        <v>15</v>
      </c>
      <c r="C23" s="70">
        <v>15</v>
      </c>
      <c r="D23" s="70">
        <v>1</v>
      </c>
      <c r="E23" s="70">
        <v>2018</v>
      </c>
      <c r="F23" s="70" t="s">
        <v>183</v>
      </c>
      <c r="G23" s="1073" t="s">
        <v>1818</v>
      </c>
      <c r="H23" s="70" t="s">
        <v>1819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27.719000000000001</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27.719000000000001</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27.719000000000001</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27.719000000000001</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1</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1</v>
      </c>
      <c r="SD23" s="71">
        <v>0</v>
      </c>
      <c r="SE23" s="71">
        <v>0</v>
      </c>
      <c r="SF23" s="71">
        <v>0</v>
      </c>
      <c r="SG23" s="71">
        <v>0</v>
      </c>
      <c r="SH23" s="71">
        <v>0</v>
      </c>
    </row>
    <row r="24" spans="1:502">
      <c r="A24" s="16" t="s">
        <v>1834</v>
      </c>
      <c r="B24" s="70">
        <v>16</v>
      </c>
      <c r="C24" s="70">
        <v>16</v>
      </c>
      <c r="D24" s="70">
        <v>1</v>
      </c>
      <c r="E24" s="70">
        <v>2019</v>
      </c>
      <c r="F24" s="70" t="s">
        <v>158</v>
      </c>
      <c r="G24" s="1073" t="s">
        <v>1818</v>
      </c>
      <c r="H24" s="70" t="s">
        <v>1819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25.652000000000001</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25.652000000000001</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25.652000000000001</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25.652000000000001</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1</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1</v>
      </c>
      <c r="SD24" s="71">
        <v>0</v>
      </c>
      <c r="SE24" s="71">
        <v>0</v>
      </c>
      <c r="SF24" s="71">
        <v>0</v>
      </c>
      <c r="SG24" s="71">
        <v>0</v>
      </c>
      <c r="SH24" s="71">
        <v>0</v>
      </c>
    </row>
    <row r="25" spans="1:502">
      <c r="A25" s="16" t="s">
        <v>1835</v>
      </c>
      <c r="B25" s="70">
        <v>17</v>
      </c>
      <c r="C25" s="70">
        <v>17</v>
      </c>
      <c r="D25" s="70">
        <v>1</v>
      </c>
      <c r="E25" s="70">
        <v>2020</v>
      </c>
      <c r="F25" s="70" t="s">
        <v>159</v>
      </c>
      <c r="G25" s="1073" t="s">
        <v>1818</v>
      </c>
      <c r="H25" s="70" t="s">
        <v>1819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24.975000000000001</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24.975000000000001</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24.975000000000001</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24.975000000000001</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1</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1</v>
      </c>
      <c r="SD25" s="71">
        <v>0</v>
      </c>
      <c r="SE25" s="71">
        <v>0</v>
      </c>
      <c r="SF25" s="71">
        <v>0</v>
      </c>
      <c r="SG25" s="71">
        <v>0</v>
      </c>
      <c r="SH25" s="71">
        <v>0</v>
      </c>
    </row>
    <row r="26" spans="1:502">
      <c r="A26" s="16" t="s">
        <v>1836</v>
      </c>
      <c r="B26" s="70">
        <v>18</v>
      </c>
      <c r="C26" s="70">
        <v>18</v>
      </c>
      <c r="D26" s="70">
        <v>1</v>
      </c>
      <c r="E26" s="70">
        <v>2021</v>
      </c>
      <c r="F26" s="70" t="s">
        <v>160</v>
      </c>
      <c r="G26" s="1073" t="s">
        <v>1818</v>
      </c>
      <c r="H26" s="70" t="s">
        <v>1819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24.271999999999998</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24.271999999999998</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24.271999999999998</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24.271999999999998</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1</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1</v>
      </c>
      <c r="SD26" s="71">
        <v>0</v>
      </c>
      <c r="SE26" s="71">
        <v>0</v>
      </c>
      <c r="SF26" s="71">
        <v>0</v>
      </c>
      <c r="SG26" s="71">
        <v>0</v>
      </c>
      <c r="SH26" s="71">
        <v>0</v>
      </c>
    </row>
    <row r="27" spans="1:502">
      <c r="A27" s="16" t="s">
        <v>1837</v>
      </c>
      <c r="B27" s="70">
        <v>19</v>
      </c>
      <c r="C27" s="70">
        <v>19</v>
      </c>
      <c r="D27" s="70">
        <v>1</v>
      </c>
      <c r="E27" s="70">
        <v>2022</v>
      </c>
      <c r="F27" s="70" t="s">
        <v>161</v>
      </c>
      <c r="G27" s="1073" t="s">
        <v>1818</v>
      </c>
      <c r="H27" s="70" t="s">
        <v>1819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1838</v>
      </c>
      <c r="B28" s="70">
        <v>20</v>
      </c>
      <c r="C28" s="70">
        <v>20</v>
      </c>
      <c r="D28" s="70">
        <v>1</v>
      </c>
      <c r="E28" s="70">
        <v>2023</v>
      </c>
      <c r="F28" s="70" t="s">
        <v>1539</v>
      </c>
      <c r="G28" s="1073" t="s">
        <v>1818</v>
      </c>
      <c r="H28" s="70" t="s">
        <v>1819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1839</v>
      </c>
      <c r="B29" s="70">
        <v>21</v>
      </c>
      <c r="C29" s="70">
        <v>21</v>
      </c>
      <c r="D29" s="70">
        <v>1</v>
      </c>
      <c r="E29" s="70">
        <v>2024</v>
      </c>
      <c r="F29" s="70" t="s">
        <v>1554</v>
      </c>
      <c r="G29" s="1073" t="s">
        <v>1818</v>
      </c>
      <c r="H29" s="70" t="s">
        <v>1819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1818</v>
      </c>
      <c r="H30" s="70" t="s">
        <v>1819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1818</v>
      </c>
      <c r="H31" s="70" t="s">
        <v>1819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1818</v>
      </c>
      <c r="H32" s="70" t="s">
        <v>1819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1818</v>
      </c>
      <c r="H33" s="70" t="s">
        <v>1819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1818</v>
      </c>
      <c r="H34" s="70" t="s">
        <v>1819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1818</v>
      </c>
      <c r="H35" s="70" t="s">
        <v>1819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2318</v>
      </c>
      <c r="B10" s="70">
        <v>2</v>
      </c>
      <c r="C10" s="70">
        <v>18</v>
      </c>
      <c r="D10" s="70">
        <v>2</v>
      </c>
      <c r="E10" s="70">
        <v>2024</v>
      </c>
      <c r="F10" s="70" t="s">
        <v>1554</v>
      </c>
      <c r="G10" s="1073" t="s">
        <v>2315</v>
      </c>
      <c r="H10" s="70" t="s">
        <v>2316</v>
      </c>
      <c r="I10" s="1066"/>
      <c r="J10" s="73">
        <v>80196</v>
      </c>
      <c r="K10" s="71">
        <v>97009410.999999985</v>
      </c>
      <c r="L10" s="71">
        <v>289567</v>
      </c>
      <c r="M10" s="71">
        <v>350588671</v>
      </c>
      <c r="N10" s="71">
        <v>281800</v>
      </c>
      <c r="O10" s="71">
        <v>627098358</v>
      </c>
      <c r="P10" s="71">
        <v>0</v>
      </c>
      <c r="Q10" s="71">
        <v>0</v>
      </c>
      <c r="R10" s="71">
        <v>0</v>
      </c>
      <c r="S10" s="71">
        <v>0</v>
      </c>
      <c r="T10" s="71">
        <v>0</v>
      </c>
      <c r="U10" s="71">
        <v>0</v>
      </c>
      <c r="V10" s="71">
        <v>52</v>
      </c>
      <c r="W10" s="71">
        <v>0</v>
      </c>
      <c r="X10" s="71">
        <v>0</v>
      </c>
      <c r="Y10" s="71">
        <v>316166</v>
      </c>
      <c r="Z10" s="71">
        <v>1075012606</v>
      </c>
      <c r="AA10" s="71">
        <v>38733181</v>
      </c>
      <c r="AB10" s="71">
        <v>500602093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1839</v>
      </c>
      <c r="B11" s="70">
        <v>3</v>
      </c>
      <c r="C11" s="70">
        <v>18</v>
      </c>
      <c r="D11" s="70">
        <v>3</v>
      </c>
      <c r="E11" s="70">
        <v>2024</v>
      </c>
      <c r="F11" s="70" t="s">
        <v>1554</v>
      </c>
      <c r="G11" s="1073" t="s">
        <v>1818</v>
      </c>
      <c r="H11" s="70" t="s">
        <v>1819</v>
      </c>
      <c r="I11" s="1066"/>
      <c r="J11" s="73">
        <v>89242</v>
      </c>
      <c r="K11" s="71">
        <v>107831632</v>
      </c>
      <c r="L11" s="71">
        <v>115694</v>
      </c>
      <c r="M11" s="71">
        <v>139975562</v>
      </c>
      <c r="N11" s="71">
        <v>100</v>
      </c>
      <c r="O11" s="71">
        <v>161796</v>
      </c>
      <c r="P11" s="71">
        <v>0</v>
      </c>
      <c r="Q11" s="71">
        <v>0</v>
      </c>
      <c r="R11" s="71">
        <v>0</v>
      </c>
      <c r="S11" s="71">
        <v>0</v>
      </c>
      <c r="T11" s="71">
        <v>0</v>
      </c>
      <c r="U11" s="71">
        <v>0</v>
      </c>
      <c r="V11" s="71">
        <v>0</v>
      </c>
      <c r="W11" s="71">
        <v>0</v>
      </c>
      <c r="X11" s="71">
        <v>0</v>
      </c>
      <c r="Y11" s="71">
        <v>0</v>
      </c>
      <c r="Z11" s="71">
        <v>247968990</v>
      </c>
      <c r="AA11" s="71">
        <v>209044912.00000003</v>
      </c>
      <c r="AB11" s="71">
        <v>1053432044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2358</v>
      </c>
      <c r="B12" s="70">
        <v>4</v>
      </c>
      <c r="C12" s="70">
        <v>18</v>
      </c>
      <c r="D12" s="70">
        <v>4</v>
      </c>
      <c r="E12" s="70">
        <v>2024</v>
      </c>
      <c r="F12" s="70" t="s">
        <v>1554</v>
      </c>
      <c r="G12" s="1073" t="s">
        <v>2355</v>
      </c>
      <c r="H12" s="70" t="s">
        <v>2356</v>
      </c>
      <c r="I12" s="1066"/>
      <c r="J12" s="73">
        <v>396010</v>
      </c>
      <c r="K12" s="71">
        <v>482607527</v>
      </c>
      <c r="L12" s="71">
        <v>1027625</v>
      </c>
      <c r="M12" s="71">
        <v>1253372153</v>
      </c>
      <c r="N12" s="71">
        <v>284000</v>
      </c>
      <c r="O12" s="71">
        <v>661285361.00000012</v>
      </c>
      <c r="P12" s="71">
        <v>5080</v>
      </c>
      <c r="Q12" s="71">
        <v>28402517</v>
      </c>
      <c r="R12" s="71">
        <v>0</v>
      </c>
      <c r="S12" s="71">
        <v>0</v>
      </c>
      <c r="T12" s="71">
        <v>0</v>
      </c>
      <c r="U12" s="71">
        <v>0</v>
      </c>
      <c r="V12" s="71">
        <v>10</v>
      </c>
      <c r="W12" s="71">
        <v>0</v>
      </c>
      <c r="X12" s="71">
        <v>0</v>
      </c>
      <c r="Y12" s="71">
        <v>59357.999999999993</v>
      </c>
      <c r="Z12" s="71">
        <v>2425726916</v>
      </c>
      <c r="AA12" s="71">
        <v>1397753973</v>
      </c>
      <c r="AB12" s="71">
        <v>5066954882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1498887</v>
      </c>
      <c r="K13" s="71">
        <v>1786151277.9999998</v>
      </c>
      <c r="L13" s="71">
        <v>815097</v>
      </c>
      <c r="M13" s="71">
        <v>972299635</v>
      </c>
      <c r="N13" s="71">
        <v>259700</v>
      </c>
      <c r="O13" s="71">
        <v>554506399</v>
      </c>
      <c r="P13" s="71">
        <v>19422</v>
      </c>
      <c r="Q13" s="71">
        <v>116635990</v>
      </c>
      <c r="R13" s="71">
        <v>0</v>
      </c>
      <c r="S13" s="71">
        <v>0</v>
      </c>
      <c r="T13" s="71">
        <v>0</v>
      </c>
      <c r="U13" s="71">
        <v>0</v>
      </c>
      <c r="V13" s="71">
        <v>647</v>
      </c>
      <c r="W13" s="71">
        <v>0</v>
      </c>
      <c r="X13" s="71">
        <v>0</v>
      </c>
      <c r="Y13" s="71">
        <v>3969366</v>
      </c>
      <c r="Z13" s="71">
        <v>3433562667.9999995</v>
      </c>
      <c r="AA13" s="71">
        <v>4676317765</v>
      </c>
      <c r="AB13" s="71">
        <v>19667970851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2330</v>
      </c>
      <c r="B14" s="70">
        <v>6</v>
      </c>
      <c r="C14" s="70">
        <v>18</v>
      </c>
      <c r="D14" s="70">
        <v>6</v>
      </c>
      <c r="E14" s="70">
        <v>2024</v>
      </c>
      <c r="F14" s="70" t="s">
        <v>1554</v>
      </c>
      <c r="G14" s="1073" t="s">
        <v>2327</v>
      </c>
      <c r="H14" s="70" t="s">
        <v>2328</v>
      </c>
      <c r="I14" s="1066"/>
      <c r="J14" s="73">
        <v>189567</v>
      </c>
      <c r="K14" s="71">
        <v>230872206</v>
      </c>
      <c r="L14" s="71">
        <v>328216</v>
      </c>
      <c r="M14" s="71">
        <v>400035954</v>
      </c>
      <c r="N14" s="71">
        <v>13000</v>
      </c>
      <c r="O14" s="71">
        <v>30559848.000000004</v>
      </c>
      <c r="P14" s="71">
        <v>168</v>
      </c>
      <c r="Q14" s="71">
        <v>1010529.9999999999</v>
      </c>
      <c r="R14" s="71">
        <v>0</v>
      </c>
      <c r="S14" s="71">
        <v>0</v>
      </c>
      <c r="T14" s="71">
        <v>0</v>
      </c>
      <c r="U14" s="71">
        <v>0</v>
      </c>
      <c r="V14" s="71">
        <v>4</v>
      </c>
      <c r="W14" s="71">
        <v>0</v>
      </c>
      <c r="X14" s="71">
        <v>0</v>
      </c>
      <c r="Y14" s="71">
        <v>22075</v>
      </c>
      <c r="Z14" s="71">
        <v>662500612.99999988</v>
      </c>
      <c r="AA14" s="71">
        <v>655220012</v>
      </c>
      <c r="AB14" s="71">
        <v>2347229865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2342</v>
      </c>
      <c r="B15" s="70">
        <v>7</v>
      </c>
      <c r="C15" s="70">
        <v>18</v>
      </c>
      <c r="D15" s="70">
        <v>7</v>
      </c>
      <c r="E15" s="70">
        <v>2024</v>
      </c>
      <c r="F15" s="70" t="s">
        <v>1554</v>
      </c>
      <c r="G15" s="1073" t="s">
        <v>2339</v>
      </c>
      <c r="H15" s="70" t="s">
        <v>2340</v>
      </c>
      <c r="I15" s="1066"/>
      <c r="J15" s="73">
        <v>39940</v>
      </c>
      <c r="K15" s="71">
        <v>48809408.000000007</v>
      </c>
      <c r="L15" s="71">
        <v>115236</v>
      </c>
      <c r="M15" s="71">
        <v>140945511</v>
      </c>
      <c r="N15" s="71">
        <v>0</v>
      </c>
      <c r="O15" s="71">
        <v>0</v>
      </c>
      <c r="P15" s="71">
        <v>3696</v>
      </c>
      <c r="Q15" s="71">
        <v>12042665.000000002</v>
      </c>
      <c r="R15" s="71">
        <v>487</v>
      </c>
      <c r="S15" s="71">
        <v>2950520</v>
      </c>
      <c r="T15" s="71">
        <v>0</v>
      </c>
      <c r="U15" s="71">
        <v>0</v>
      </c>
      <c r="V15" s="71">
        <v>0</v>
      </c>
      <c r="W15" s="71">
        <v>0</v>
      </c>
      <c r="X15" s="71">
        <v>0</v>
      </c>
      <c r="Y15" s="71">
        <v>0</v>
      </c>
      <c r="Z15" s="71">
        <v>204748103.90129003</v>
      </c>
      <c r="AA15" s="71">
        <v>124131934</v>
      </c>
      <c r="AB15" s="71">
        <v>492026688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1631</v>
      </c>
      <c r="B16" s="70">
        <v>8</v>
      </c>
      <c r="C16" s="70">
        <v>18</v>
      </c>
      <c r="D16" s="70">
        <v>8</v>
      </c>
      <c r="E16" s="70">
        <v>2024</v>
      </c>
      <c r="F16" s="70" t="s">
        <v>1554</v>
      </c>
      <c r="G16" s="1073" t="s">
        <v>1628</v>
      </c>
      <c r="H16" s="70" t="s">
        <v>1629</v>
      </c>
      <c r="I16" s="1066"/>
      <c r="J16" s="73">
        <v>568763</v>
      </c>
      <c r="K16" s="71">
        <v>688774881</v>
      </c>
      <c r="L16" s="71">
        <v>817442</v>
      </c>
      <c r="M16" s="71">
        <v>990642096</v>
      </c>
      <c r="N16" s="71">
        <v>290000</v>
      </c>
      <c r="O16" s="71">
        <v>656240823</v>
      </c>
      <c r="P16" s="71">
        <v>8718</v>
      </c>
      <c r="Q16" s="71">
        <v>51836811.000000007</v>
      </c>
      <c r="R16" s="71">
        <v>2337</v>
      </c>
      <c r="S16" s="71">
        <v>13098471</v>
      </c>
      <c r="T16" s="71">
        <v>0</v>
      </c>
      <c r="U16" s="71">
        <v>0</v>
      </c>
      <c r="V16" s="71">
        <v>0</v>
      </c>
      <c r="W16" s="71">
        <v>0</v>
      </c>
      <c r="X16" s="71">
        <v>0</v>
      </c>
      <c r="Y16" s="71">
        <v>0</v>
      </c>
      <c r="Z16" s="71">
        <v>2400593081.9924502</v>
      </c>
      <c r="AA16" s="71">
        <v>1832442854</v>
      </c>
      <c r="AB16" s="71">
        <v>6928346449.999999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1647</v>
      </c>
      <c r="B17" s="70">
        <v>9</v>
      </c>
      <c r="C17" s="70">
        <v>18</v>
      </c>
      <c r="D17" s="70">
        <v>9</v>
      </c>
      <c r="E17" s="70">
        <v>2024</v>
      </c>
      <c r="F17" s="70" t="s">
        <v>1554</v>
      </c>
      <c r="G17" s="1073" t="s">
        <v>1644</v>
      </c>
      <c r="H17" s="70" t="s">
        <v>1645</v>
      </c>
      <c r="I17" s="1066"/>
      <c r="J17" s="73">
        <v>202509</v>
      </c>
      <c r="K17" s="71">
        <v>247664689</v>
      </c>
      <c r="L17" s="71">
        <v>838487</v>
      </c>
      <c r="M17" s="71">
        <v>1026462497</v>
      </c>
      <c r="N17" s="71">
        <v>279200</v>
      </c>
      <c r="O17" s="71">
        <v>567954842</v>
      </c>
      <c r="P17" s="71">
        <v>0</v>
      </c>
      <c r="Q17" s="71">
        <v>0</v>
      </c>
      <c r="R17" s="71">
        <v>0</v>
      </c>
      <c r="S17" s="71">
        <v>0</v>
      </c>
      <c r="T17" s="71">
        <v>0</v>
      </c>
      <c r="U17" s="71">
        <v>0</v>
      </c>
      <c r="V17" s="71">
        <v>101</v>
      </c>
      <c r="W17" s="71">
        <v>0</v>
      </c>
      <c r="X17" s="71">
        <v>0</v>
      </c>
      <c r="Y17" s="71">
        <v>621049</v>
      </c>
      <c r="Z17" s="71">
        <v>1842703076.9999998</v>
      </c>
      <c r="AA17" s="71">
        <v>588151293</v>
      </c>
      <c r="AB17" s="71">
        <v>2135863021.9999998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2354</v>
      </c>
      <c r="B18" s="70">
        <v>10</v>
      </c>
      <c r="C18" s="70">
        <v>18</v>
      </c>
      <c r="D18" s="70">
        <v>10</v>
      </c>
      <c r="E18" s="70">
        <v>2024</v>
      </c>
      <c r="F18" s="70" t="s">
        <v>1554</v>
      </c>
      <c r="G18" s="1073" t="s">
        <v>2351</v>
      </c>
      <c r="H18" s="70" t="s">
        <v>2352</v>
      </c>
      <c r="I18" s="1066"/>
      <c r="J18" s="73">
        <v>143689</v>
      </c>
      <c r="K18" s="71">
        <v>170336082</v>
      </c>
      <c r="L18" s="71">
        <v>579984</v>
      </c>
      <c r="M18" s="71">
        <v>688242964.99999988</v>
      </c>
      <c r="N18" s="71">
        <v>525600</v>
      </c>
      <c r="O18" s="71">
        <v>1277754304</v>
      </c>
      <c r="P18" s="71">
        <v>0</v>
      </c>
      <c r="Q18" s="71">
        <v>0</v>
      </c>
      <c r="R18" s="71">
        <v>0</v>
      </c>
      <c r="S18" s="71">
        <v>0</v>
      </c>
      <c r="T18" s="71">
        <v>0</v>
      </c>
      <c r="U18" s="71">
        <v>0</v>
      </c>
      <c r="V18" s="71">
        <v>107</v>
      </c>
      <c r="W18" s="71">
        <v>0</v>
      </c>
      <c r="X18" s="71">
        <v>0</v>
      </c>
      <c r="Y18" s="71">
        <v>657841</v>
      </c>
      <c r="Z18" s="71">
        <v>2136991192.0000002</v>
      </c>
      <c r="AA18" s="71">
        <v>478989217</v>
      </c>
      <c r="AB18" s="71">
        <v>1623295561.0000002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2326</v>
      </c>
      <c r="B19" s="70">
        <v>11</v>
      </c>
      <c r="C19" s="70">
        <v>18</v>
      </c>
      <c r="D19" s="70">
        <v>11</v>
      </c>
      <c r="E19" s="70">
        <v>2024</v>
      </c>
      <c r="F19" s="70" t="s">
        <v>1554</v>
      </c>
      <c r="G19" s="1073" t="s">
        <v>2323</v>
      </c>
      <c r="H19" s="70" t="s">
        <v>2324</v>
      </c>
      <c r="I19" s="1066"/>
      <c r="J19" s="73">
        <v>155847</v>
      </c>
      <c r="K19" s="71">
        <v>191228236</v>
      </c>
      <c r="L19" s="71">
        <v>422032</v>
      </c>
      <c r="M19" s="71">
        <v>518477849</v>
      </c>
      <c r="N19" s="71">
        <v>46400</v>
      </c>
      <c r="O19" s="71">
        <v>103141008</v>
      </c>
      <c r="P19" s="71">
        <v>1204</v>
      </c>
      <c r="Q19" s="71">
        <v>7229073.0000000009</v>
      </c>
      <c r="R19" s="71">
        <v>0</v>
      </c>
      <c r="S19" s="71">
        <v>0</v>
      </c>
      <c r="T19" s="71">
        <v>0</v>
      </c>
      <c r="U19" s="71">
        <v>0</v>
      </c>
      <c r="V19" s="71">
        <v>0</v>
      </c>
      <c r="W19" s="71">
        <v>0</v>
      </c>
      <c r="X19" s="71">
        <v>0</v>
      </c>
      <c r="Y19" s="71">
        <v>0</v>
      </c>
      <c r="Z19" s="71">
        <v>820076166.00000012</v>
      </c>
      <c r="AA19" s="71">
        <v>376664665</v>
      </c>
      <c r="AB19" s="71">
        <v>1566300443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141562</v>
      </c>
      <c r="K20" s="71">
        <v>170280585</v>
      </c>
      <c r="L20" s="71">
        <v>504148</v>
      </c>
      <c r="M20" s="71">
        <v>606738838</v>
      </c>
      <c r="N20" s="71">
        <v>125400</v>
      </c>
      <c r="O20" s="71">
        <v>283448881.99999994</v>
      </c>
      <c r="P20" s="71">
        <v>112</v>
      </c>
      <c r="Q20" s="71">
        <v>619398</v>
      </c>
      <c r="R20" s="71">
        <v>0</v>
      </c>
      <c r="S20" s="71">
        <v>0</v>
      </c>
      <c r="T20" s="71">
        <v>0</v>
      </c>
      <c r="U20" s="71">
        <v>0</v>
      </c>
      <c r="V20" s="71">
        <v>0</v>
      </c>
      <c r="W20" s="71">
        <v>0</v>
      </c>
      <c r="X20" s="71">
        <v>0</v>
      </c>
      <c r="Y20" s="71">
        <v>0</v>
      </c>
      <c r="Z20" s="71">
        <v>1061087703</v>
      </c>
      <c r="AA20" s="71">
        <v>221044095.00000003</v>
      </c>
      <c r="AB20" s="71">
        <v>1204136987</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2362</v>
      </c>
      <c r="B21" s="70">
        <v>13</v>
      </c>
      <c r="C21" s="70">
        <v>18</v>
      </c>
      <c r="D21" s="70">
        <v>13</v>
      </c>
      <c r="E21" s="70">
        <v>2024</v>
      </c>
      <c r="F21" s="70" t="s">
        <v>1554</v>
      </c>
      <c r="G21" s="1073" t="s">
        <v>2359</v>
      </c>
      <c r="H21" s="70" t="s">
        <v>2360</v>
      </c>
      <c r="I21" s="1066"/>
      <c r="J21" s="73">
        <v>357678</v>
      </c>
      <c r="K21" s="71">
        <v>416371941</v>
      </c>
      <c r="L21" s="71">
        <v>900873</v>
      </c>
      <c r="M21" s="71">
        <v>1049904796</v>
      </c>
      <c r="N21" s="71">
        <v>436000</v>
      </c>
      <c r="O21" s="71">
        <v>990579309</v>
      </c>
      <c r="P21" s="71">
        <v>631</v>
      </c>
      <c r="Q21" s="71">
        <v>3479314</v>
      </c>
      <c r="R21" s="71">
        <v>0</v>
      </c>
      <c r="S21" s="71">
        <v>0</v>
      </c>
      <c r="T21" s="71">
        <v>0</v>
      </c>
      <c r="U21" s="71">
        <v>0</v>
      </c>
      <c r="V21" s="71">
        <v>419</v>
      </c>
      <c r="W21" s="71">
        <v>0</v>
      </c>
      <c r="X21" s="71">
        <v>0</v>
      </c>
      <c r="Y21" s="71">
        <v>2569553</v>
      </c>
      <c r="Z21" s="71">
        <v>2462904912.9999995</v>
      </c>
      <c r="AA21" s="71">
        <v>1029513537</v>
      </c>
      <c r="AB21" s="71">
        <v>3901902972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2334</v>
      </c>
      <c r="B22" s="70">
        <v>14</v>
      </c>
      <c r="C22" s="70">
        <v>18</v>
      </c>
      <c r="D22" s="70">
        <v>14</v>
      </c>
      <c r="E22" s="70">
        <v>2024</v>
      </c>
      <c r="F22" s="70" t="s">
        <v>1554</v>
      </c>
      <c r="G22" s="1073" t="s">
        <v>2331</v>
      </c>
      <c r="H22" s="70" t="s">
        <v>2332</v>
      </c>
      <c r="I22" s="1066"/>
      <c r="J22" s="73">
        <v>160791</v>
      </c>
      <c r="K22" s="71">
        <v>195060329</v>
      </c>
      <c r="L22" s="71">
        <v>506596</v>
      </c>
      <c r="M22" s="71">
        <v>615191060.00000012</v>
      </c>
      <c r="N22" s="71">
        <v>282700</v>
      </c>
      <c r="O22" s="71">
        <v>622917091</v>
      </c>
      <c r="P22" s="71">
        <v>0</v>
      </c>
      <c r="Q22" s="71">
        <v>0</v>
      </c>
      <c r="R22" s="71">
        <v>0</v>
      </c>
      <c r="S22" s="71">
        <v>0</v>
      </c>
      <c r="T22" s="71">
        <v>0</v>
      </c>
      <c r="U22" s="71">
        <v>0</v>
      </c>
      <c r="V22" s="71">
        <v>59</v>
      </c>
      <c r="W22" s="71">
        <v>0</v>
      </c>
      <c r="X22" s="71">
        <v>0</v>
      </c>
      <c r="Y22" s="71">
        <v>361788</v>
      </c>
      <c r="Z22" s="71">
        <v>1433530268.0000002</v>
      </c>
      <c r="AA22" s="71">
        <v>176822192</v>
      </c>
      <c r="AB22" s="71">
        <v>1067356629.9999999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2338</v>
      </c>
      <c r="B23" s="70">
        <v>15</v>
      </c>
      <c r="C23" s="70">
        <v>18</v>
      </c>
      <c r="D23" s="70">
        <v>15</v>
      </c>
      <c r="E23" s="70">
        <v>2024</v>
      </c>
      <c r="F23" s="70" t="s">
        <v>1554</v>
      </c>
      <c r="G23" s="1073" t="s">
        <v>2335</v>
      </c>
      <c r="H23" s="70" t="s">
        <v>2336</v>
      </c>
      <c r="I23" s="1066"/>
      <c r="J23" s="73">
        <v>165270</v>
      </c>
      <c r="K23" s="71">
        <v>196613848</v>
      </c>
      <c r="L23" s="71">
        <v>70063</v>
      </c>
      <c r="M23" s="71">
        <v>83428195</v>
      </c>
      <c r="N23" s="71">
        <v>0</v>
      </c>
      <c r="O23" s="71">
        <v>0</v>
      </c>
      <c r="P23" s="71">
        <v>0</v>
      </c>
      <c r="Q23" s="71">
        <v>0</v>
      </c>
      <c r="R23" s="71">
        <v>730</v>
      </c>
      <c r="S23" s="71">
        <v>4417291.0000000009</v>
      </c>
      <c r="T23" s="71">
        <v>0</v>
      </c>
      <c r="U23" s="71">
        <v>0</v>
      </c>
      <c r="V23" s="71">
        <v>3</v>
      </c>
      <c r="W23" s="71">
        <v>0</v>
      </c>
      <c r="X23" s="71">
        <v>0</v>
      </c>
      <c r="Y23" s="71">
        <v>20849</v>
      </c>
      <c r="Z23" s="71">
        <v>284480182.77446002</v>
      </c>
      <c r="AA23" s="71">
        <v>508187061</v>
      </c>
      <c r="AB23" s="71">
        <v>3586717290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2350</v>
      </c>
      <c r="B24" s="70">
        <v>16</v>
      </c>
      <c r="C24" s="70">
        <v>18</v>
      </c>
      <c r="D24" s="70">
        <v>16</v>
      </c>
      <c r="E24" s="70">
        <v>2024</v>
      </c>
      <c r="F24" s="70" t="s">
        <v>1554</v>
      </c>
      <c r="G24" s="1073" t="s">
        <v>2347</v>
      </c>
      <c r="H24" s="70" t="s">
        <v>2348</v>
      </c>
      <c r="I24" s="1066"/>
      <c r="J24" s="73">
        <v>278549</v>
      </c>
      <c r="K24" s="71">
        <v>336633686.99999994</v>
      </c>
      <c r="L24" s="71">
        <v>289456</v>
      </c>
      <c r="M24" s="71">
        <v>350087346</v>
      </c>
      <c r="N24" s="71">
        <v>33600</v>
      </c>
      <c r="O24" s="71">
        <v>64134197</v>
      </c>
      <c r="P24" s="71">
        <v>3721</v>
      </c>
      <c r="Q24" s="71">
        <v>12111145</v>
      </c>
      <c r="R24" s="71">
        <v>3999</v>
      </c>
      <c r="S24" s="71">
        <v>24213650</v>
      </c>
      <c r="T24" s="71">
        <v>0</v>
      </c>
      <c r="U24" s="71">
        <v>0</v>
      </c>
      <c r="V24" s="71">
        <v>0</v>
      </c>
      <c r="W24" s="71">
        <v>0</v>
      </c>
      <c r="X24" s="71">
        <v>0</v>
      </c>
      <c r="Y24" s="71">
        <v>0</v>
      </c>
      <c r="Z24" s="71">
        <v>787180025.30944002</v>
      </c>
      <c r="AA24" s="71">
        <v>840692521.00000012</v>
      </c>
      <c r="AB24" s="71">
        <v>3276115784.9999995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1655</v>
      </c>
      <c r="B25" s="70">
        <v>17</v>
      </c>
      <c r="C25" s="70">
        <v>18</v>
      </c>
      <c r="D25" s="70">
        <v>17</v>
      </c>
      <c r="E25" s="70">
        <v>2024</v>
      </c>
      <c r="F25" s="70" t="s">
        <v>1554</v>
      </c>
      <c r="G25" s="1073" t="s">
        <v>1652</v>
      </c>
      <c r="H25" s="70" t="s">
        <v>1653</v>
      </c>
      <c r="I25" s="1066"/>
      <c r="J25" s="73">
        <v>160012</v>
      </c>
      <c r="K25" s="71">
        <v>193375722</v>
      </c>
      <c r="L25" s="71">
        <v>761000</v>
      </c>
      <c r="M25" s="71">
        <v>920583702</v>
      </c>
      <c r="N25" s="71">
        <v>53900</v>
      </c>
      <c r="O25" s="71">
        <v>110257736.99999999</v>
      </c>
      <c r="P25" s="71">
        <v>351</v>
      </c>
      <c r="Q25" s="71">
        <v>2106623</v>
      </c>
      <c r="R25" s="71">
        <v>0</v>
      </c>
      <c r="S25" s="71">
        <v>0</v>
      </c>
      <c r="T25" s="71">
        <v>0</v>
      </c>
      <c r="U25" s="71">
        <v>0</v>
      </c>
      <c r="V25" s="71">
        <v>5</v>
      </c>
      <c r="W25" s="71">
        <v>0</v>
      </c>
      <c r="X25" s="71">
        <v>0</v>
      </c>
      <c r="Y25" s="71">
        <v>31885.999999999996</v>
      </c>
      <c r="Z25" s="71">
        <v>1226355670</v>
      </c>
      <c r="AA25" s="71">
        <v>356600226</v>
      </c>
      <c r="AB25" s="71">
        <v>1530114905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1643</v>
      </c>
      <c r="B26" s="70">
        <v>18</v>
      </c>
      <c r="C26" s="70">
        <v>18</v>
      </c>
      <c r="D26" s="70">
        <v>18</v>
      </c>
      <c r="E26" s="70">
        <v>2024</v>
      </c>
      <c r="F26" s="70" t="s">
        <v>1554</v>
      </c>
      <c r="G26" s="1073" t="s">
        <v>1640</v>
      </c>
      <c r="H26" s="70" t="s">
        <v>1641</v>
      </c>
      <c r="I26" s="1066"/>
      <c r="J26" s="73">
        <v>557925</v>
      </c>
      <c r="K26" s="71">
        <v>676902426</v>
      </c>
      <c r="L26" s="71">
        <v>1263414</v>
      </c>
      <c r="M26" s="71">
        <v>1534038966</v>
      </c>
      <c r="N26" s="71">
        <v>415300</v>
      </c>
      <c r="O26" s="71">
        <v>963679530</v>
      </c>
      <c r="P26" s="71">
        <v>80691</v>
      </c>
      <c r="Q26" s="71">
        <v>483699858</v>
      </c>
      <c r="R26" s="71">
        <v>7840</v>
      </c>
      <c r="S26" s="71">
        <v>47186003</v>
      </c>
      <c r="T26" s="71">
        <v>0</v>
      </c>
      <c r="U26" s="71">
        <v>9</v>
      </c>
      <c r="V26" s="71">
        <v>124</v>
      </c>
      <c r="W26" s="71">
        <v>0</v>
      </c>
      <c r="X26" s="71">
        <v>53226</v>
      </c>
      <c r="Y26" s="71">
        <v>757424.99999999988</v>
      </c>
      <c r="Z26" s="71">
        <v>3706317434.1866999</v>
      </c>
      <c r="AA26" s="71">
        <v>1551620682</v>
      </c>
      <c r="AB26" s="71">
        <v>6500974471.000001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1651</v>
      </c>
      <c r="B27" s="70">
        <v>19</v>
      </c>
      <c r="C27" s="70">
        <v>18</v>
      </c>
      <c r="D27" s="70">
        <v>19</v>
      </c>
      <c r="E27" s="70">
        <v>2024</v>
      </c>
      <c r="F27" s="70" t="s">
        <v>1554</v>
      </c>
      <c r="G27" s="1073" t="s">
        <v>1648</v>
      </c>
      <c r="H27" s="70" t="s">
        <v>1649</v>
      </c>
      <c r="I27" s="1066"/>
      <c r="J27" s="73">
        <v>109355</v>
      </c>
      <c r="K27" s="71">
        <v>133205852.00000001</v>
      </c>
      <c r="L27" s="71">
        <v>460908</v>
      </c>
      <c r="M27" s="71">
        <v>561884113</v>
      </c>
      <c r="N27" s="71">
        <v>175400</v>
      </c>
      <c r="O27" s="71">
        <v>399997424.99999994</v>
      </c>
      <c r="P27" s="71">
        <v>1510</v>
      </c>
      <c r="Q27" s="71">
        <v>9066427</v>
      </c>
      <c r="R27" s="71">
        <v>0</v>
      </c>
      <c r="S27" s="71">
        <v>0</v>
      </c>
      <c r="T27" s="71">
        <v>0</v>
      </c>
      <c r="U27" s="71">
        <v>0</v>
      </c>
      <c r="V27" s="71">
        <v>0</v>
      </c>
      <c r="W27" s="71">
        <v>0</v>
      </c>
      <c r="X27" s="71">
        <v>0</v>
      </c>
      <c r="Y27" s="71">
        <v>0</v>
      </c>
      <c r="Z27" s="71">
        <v>1104153816.9999998</v>
      </c>
      <c r="AA27" s="71">
        <v>210883020.99999997</v>
      </c>
      <c r="AB27" s="71">
        <v>980252467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2322</v>
      </c>
      <c r="B28" s="70">
        <v>20</v>
      </c>
      <c r="C28" s="70">
        <v>18</v>
      </c>
      <c r="D28" s="70">
        <v>20</v>
      </c>
      <c r="E28" s="70">
        <v>2024</v>
      </c>
      <c r="F28" s="70" t="s">
        <v>1554</v>
      </c>
      <c r="G28" s="1073" t="s">
        <v>2319</v>
      </c>
      <c r="H28" s="70" t="s">
        <v>2320</v>
      </c>
      <c r="I28" s="1066"/>
      <c r="J28" s="73">
        <v>195656</v>
      </c>
      <c r="K28" s="71">
        <v>228960882.00000003</v>
      </c>
      <c r="L28" s="71">
        <v>401475</v>
      </c>
      <c r="M28" s="71">
        <v>470923946</v>
      </c>
      <c r="N28" s="71">
        <v>582200</v>
      </c>
      <c r="O28" s="71">
        <v>1415703757</v>
      </c>
      <c r="P28" s="71">
        <v>1277</v>
      </c>
      <c r="Q28" s="71">
        <v>7040289</v>
      </c>
      <c r="R28" s="71">
        <v>0</v>
      </c>
      <c r="S28" s="71">
        <v>0</v>
      </c>
      <c r="T28" s="71">
        <v>0</v>
      </c>
      <c r="U28" s="71">
        <v>0</v>
      </c>
      <c r="V28" s="71">
        <v>8</v>
      </c>
      <c r="W28" s="71">
        <v>0</v>
      </c>
      <c r="X28" s="71">
        <v>0</v>
      </c>
      <c r="Y28" s="71">
        <v>47094.000000000007</v>
      </c>
      <c r="Z28" s="71">
        <v>2122675967.9999998</v>
      </c>
      <c r="AA28" s="71">
        <v>273328469</v>
      </c>
      <c r="AB28" s="71">
        <v>1555711383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1569</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1569</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1569</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1569</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1569</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2317</v>
      </c>
      <c r="B190" s="70">
        <v>182</v>
      </c>
      <c r="C190" s="70">
        <v>16</v>
      </c>
      <c r="D190" s="70">
        <v>2</v>
      </c>
      <c r="E190" s="70">
        <v>2022</v>
      </c>
      <c r="F190" s="70" t="s">
        <v>161</v>
      </c>
      <c r="G190" s="1073" t="s">
        <v>2315</v>
      </c>
      <c r="H190" s="70" t="s">
        <v>2316</v>
      </c>
      <c r="I190" s="1066"/>
      <c r="J190" s="73"/>
      <c r="K190" s="71"/>
      <c r="L190" s="71"/>
      <c r="M190" s="71"/>
      <c r="N190" s="71"/>
      <c r="O190" s="71"/>
      <c r="P190" s="71"/>
      <c r="Q190" s="71"/>
      <c r="R190" s="71"/>
      <c r="S190" s="71"/>
      <c r="T190" s="71"/>
      <c r="U190" s="71"/>
      <c r="V190" s="71"/>
      <c r="W190" s="71"/>
      <c r="X190" s="71"/>
      <c r="Y190" s="71"/>
      <c r="Z190" s="71"/>
      <c r="AA190" s="71"/>
      <c r="AB190" s="71"/>
      <c r="AC190" s="72"/>
      <c r="AD190" s="71">
        <v>6246654.6826852066</v>
      </c>
      <c r="AE190" s="71">
        <v>403266.00353051006</v>
      </c>
      <c r="AF190" s="71">
        <v>931823.67143895116</v>
      </c>
      <c r="AG190" s="71">
        <v>17633840.776296195</v>
      </c>
      <c r="AH190" s="71">
        <v>23546482.701520607</v>
      </c>
      <c r="AI190" s="71">
        <v>0</v>
      </c>
      <c r="AJ190" s="71">
        <v>0</v>
      </c>
      <c r="AK190" s="71">
        <v>978010.12783949322</v>
      </c>
      <c r="AL190" s="71">
        <v>0</v>
      </c>
      <c r="AM190" s="71">
        <v>0</v>
      </c>
      <c r="AN190" s="71">
        <v>49740077.963310957</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1837</v>
      </c>
      <c r="B191" s="70">
        <v>183</v>
      </c>
      <c r="C191" s="70">
        <v>16</v>
      </c>
      <c r="D191" s="70">
        <v>3</v>
      </c>
      <c r="E191" s="70">
        <v>2022</v>
      </c>
      <c r="F191" s="70" t="s">
        <v>161</v>
      </c>
      <c r="G191" s="1073" t="s">
        <v>1818</v>
      </c>
      <c r="H191" s="70" t="s">
        <v>1819</v>
      </c>
      <c r="I191" s="1066"/>
      <c r="J191" s="73"/>
      <c r="K191" s="71"/>
      <c r="L191" s="71"/>
      <c r="M191" s="71"/>
      <c r="N191" s="71"/>
      <c r="O191" s="71"/>
      <c r="P191" s="71"/>
      <c r="Q191" s="71"/>
      <c r="R191" s="71"/>
      <c r="S191" s="71"/>
      <c r="T191" s="71"/>
      <c r="U191" s="71"/>
      <c r="V191" s="71"/>
      <c r="W191" s="71"/>
      <c r="X191" s="71"/>
      <c r="Y191" s="71"/>
      <c r="Z191" s="71"/>
      <c r="AA191" s="71"/>
      <c r="AB191" s="71"/>
      <c r="AC191" s="72"/>
      <c r="AD191" s="71">
        <v>2241228.04895399</v>
      </c>
      <c r="AE191" s="71">
        <v>877696.59591934551</v>
      </c>
      <c r="AF191" s="71">
        <v>329484.61310548551</v>
      </c>
      <c r="AG191" s="71">
        <v>38488142.689904295</v>
      </c>
      <c r="AH191" s="71">
        <v>72647538.788873062</v>
      </c>
      <c r="AI191" s="71">
        <v>0</v>
      </c>
      <c r="AJ191" s="71">
        <v>0</v>
      </c>
      <c r="AK191" s="71">
        <v>3377195.2579237004</v>
      </c>
      <c r="AL191" s="71">
        <v>0</v>
      </c>
      <c r="AM191" s="71">
        <v>0</v>
      </c>
      <c r="AN191" s="71">
        <v>117961285.99467988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2357</v>
      </c>
      <c r="B192" s="70">
        <v>184</v>
      </c>
      <c r="C192" s="70">
        <v>16</v>
      </c>
      <c r="D192" s="70">
        <v>4</v>
      </c>
      <c r="E192" s="70">
        <v>2022</v>
      </c>
      <c r="F192" s="70" t="s">
        <v>161</v>
      </c>
      <c r="G192" s="1073" t="s">
        <v>2355</v>
      </c>
      <c r="H192" s="70" t="s">
        <v>2356</v>
      </c>
      <c r="I192" s="1066"/>
      <c r="J192" s="73"/>
      <c r="K192" s="71"/>
      <c r="L192" s="71"/>
      <c r="M192" s="71"/>
      <c r="N192" s="71"/>
      <c r="O192" s="71"/>
      <c r="P192" s="71"/>
      <c r="Q192" s="71"/>
      <c r="R192" s="71"/>
      <c r="S192" s="71"/>
      <c r="T192" s="71"/>
      <c r="U192" s="71"/>
      <c r="V192" s="71"/>
      <c r="W192" s="71"/>
      <c r="X192" s="71"/>
      <c r="Y192" s="71"/>
      <c r="Z192" s="71"/>
      <c r="AA192" s="71"/>
      <c r="AB192" s="71"/>
      <c r="AC192" s="72"/>
      <c r="AD192" s="71">
        <v>233944817.11873022</v>
      </c>
      <c r="AE192" s="71">
        <v>2251963.8785390048</v>
      </c>
      <c r="AF192" s="71">
        <v>844304.32108280656</v>
      </c>
      <c r="AG192" s="71">
        <v>119217597.06432451</v>
      </c>
      <c r="AH192" s="71">
        <v>187464981.94828233</v>
      </c>
      <c r="AI192" s="71">
        <v>0</v>
      </c>
      <c r="AJ192" s="71">
        <v>0</v>
      </c>
      <c r="AK192" s="71">
        <v>8197775.4127301378</v>
      </c>
      <c r="AL192" s="71">
        <v>0</v>
      </c>
      <c r="AM192" s="71">
        <v>0</v>
      </c>
      <c r="AN192" s="71">
        <v>551921439.74368894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393644331.36996198</v>
      </c>
      <c r="AE193" s="71">
        <v>30059922.333756611</v>
      </c>
      <c r="AF193" s="71">
        <v>4025890.1163826506</v>
      </c>
      <c r="AG193" s="71">
        <v>1367824279.5910687</v>
      </c>
      <c r="AH193" s="71">
        <v>1374473296.2922008</v>
      </c>
      <c r="AI193" s="71">
        <v>0</v>
      </c>
      <c r="AJ193" s="71">
        <v>0</v>
      </c>
      <c r="AK193" s="71">
        <v>57743272.640268341</v>
      </c>
      <c r="AL193" s="71">
        <v>0</v>
      </c>
      <c r="AM193" s="71">
        <v>0</v>
      </c>
      <c r="AN193" s="71">
        <v>3227770992.3436394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2329</v>
      </c>
      <c r="B194" s="70">
        <v>186</v>
      </c>
      <c r="C194" s="70">
        <v>16</v>
      </c>
      <c r="D194" s="70">
        <v>6</v>
      </c>
      <c r="E194" s="70">
        <v>2022</v>
      </c>
      <c r="F194" s="70" t="s">
        <v>161</v>
      </c>
      <c r="G194" s="1073" t="s">
        <v>2327</v>
      </c>
      <c r="H194" s="70" t="s">
        <v>2328</v>
      </c>
      <c r="I194" s="1066"/>
      <c r="J194" s="73"/>
      <c r="K194" s="71"/>
      <c r="L194" s="71"/>
      <c r="M194" s="71"/>
      <c r="N194" s="71"/>
      <c r="O194" s="71"/>
      <c r="P194" s="71"/>
      <c r="Q194" s="71"/>
      <c r="R194" s="71"/>
      <c r="S194" s="71"/>
      <c r="T194" s="71"/>
      <c r="U194" s="71"/>
      <c r="V194" s="71"/>
      <c r="W194" s="71"/>
      <c r="X194" s="71"/>
      <c r="Y194" s="71"/>
      <c r="Z194" s="71"/>
      <c r="AA194" s="71"/>
      <c r="AB194" s="71"/>
      <c r="AC194" s="72"/>
      <c r="AD194" s="71">
        <v>61259888.910613976</v>
      </c>
      <c r="AE194" s="71">
        <v>1277799.7288339301</v>
      </c>
      <c r="AF194" s="71">
        <v>761933.16780643514</v>
      </c>
      <c r="AG194" s="71">
        <v>56019073.993767589</v>
      </c>
      <c r="AH194" s="71">
        <v>91212661.050924808</v>
      </c>
      <c r="AI194" s="71">
        <v>0</v>
      </c>
      <c r="AJ194" s="71">
        <v>0</v>
      </c>
      <c r="AK194" s="71">
        <v>4639672.8153420696</v>
      </c>
      <c r="AL194" s="71">
        <v>0</v>
      </c>
      <c r="AM194" s="71">
        <v>0</v>
      </c>
      <c r="AN194" s="71">
        <v>215171029.66728881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2341</v>
      </c>
      <c r="B195" s="70">
        <v>187</v>
      </c>
      <c r="C195" s="70">
        <v>16</v>
      </c>
      <c r="D195" s="70">
        <v>7</v>
      </c>
      <c r="E195" s="70">
        <v>2022</v>
      </c>
      <c r="F195" s="70" t="s">
        <v>161</v>
      </c>
      <c r="G195" s="1073" t="s">
        <v>2339</v>
      </c>
      <c r="H195" s="70" t="s">
        <v>2340</v>
      </c>
      <c r="I195" s="1066"/>
      <c r="J195" s="73"/>
      <c r="K195" s="71"/>
      <c r="L195" s="71"/>
      <c r="M195" s="71"/>
      <c r="N195" s="71"/>
      <c r="O195" s="71"/>
      <c r="P195" s="71"/>
      <c r="Q195" s="71"/>
      <c r="R195" s="71"/>
      <c r="S195" s="71"/>
      <c r="T195" s="71"/>
      <c r="U195" s="71"/>
      <c r="V195" s="71"/>
      <c r="W195" s="71"/>
      <c r="X195" s="71"/>
      <c r="Y195" s="71"/>
      <c r="Z195" s="71"/>
      <c r="AA195" s="71"/>
      <c r="AB195" s="71"/>
      <c r="AC195" s="72"/>
      <c r="AD195" s="71">
        <v>31026123.428368006</v>
      </c>
      <c r="AE195" s="71">
        <v>341590.02651996148</v>
      </c>
      <c r="AF195" s="71">
        <v>190483.29195160879</v>
      </c>
      <c r="AG195" s="71">
        <v>9951951.3340991922</v>
      </c>
      <c r="AH195" s="71">
        <v>13078500.295562614</v>
      </c>
      <c r="AI195" s="71">
        <v>0</v>
      </c>
      <c r="AJ195" s="71">
        <v>0</v>
      </c>
      <c r="AK195" s="71">
        <v>795036.75166461046</v>
      </c>
      <c r="AL195" s="71">
        <v>0</v>
      </c>
      <c r="AM195" s="71">
        <v>0</v>
      </c>
      <c r="AN195" s="71">
        <v>55383685.12816599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1630</v>
      </c>
      <c r="B196" s="70">
        <v>188</v>
      </c>
      <c r="C196" s="70">
        <v>16</v>
      </c>
      <c r="D196" s="70">
        <v>8</v>
      </c>
      <c r="E196" s="70">
        <v>2022</v>
      </c>
      <c r="F196" s="70" t="s">
        <v>161</v>
      </c>
      <c r="G196" s="1073" t="s">
        <v>1628</v>
      </c>
      <c r="H196" s="70" t="s">
        <v>1629</v>
      </c>
      <c r="I196" s="1066"/>
      <c r="J196" s="73"/>
      <c r="K196" s="71"/>
      <c r="L196" s="71"/>
      <c r="M196" s="71"/>
      <c r="N196" s="71"/>
      <c r="O196" s="71"/>
      <c r="P196" s="71"/>
      <c r="Q196" s="71"/>
      <c r="R196" s="71"/>
      <c r="S196" s="71"/>
      <c r="T196" s="71"/>
      <c r="U196" s="71"/>
      <c r="V196" s="71"/>
      <c r="W196" s="71"/>
      <c r="X196" s="71"/>
      <c r="Y196" s="71"/>
      <c r="Z196" s="71"/>
      <c r="AA196" s="71"/>
      <c r="AB196" s="71"/>
      <c r="AC196" s="72"/>
      <c r="AD196" s="71">
        <v>532974588.02813876</v>
      </c>
      <c r="AE196" s="71">
        <v>4454903.2625311641</v>
      </c>
      <c r="AF196" s="71">
        <v>1637126.6713678809</v>
      </c>
      <c r="AG196" s="71">
        <v>231437350.00321186</v>
      </c>
      <c r="AH196" s="71">
        <v>291788531.85419416</v>
      </c>
      <c r="AI196" s="71">
        <v>0</v>
      </c>
      <c r="AJ196" s="71">
        <v>0</v>
      </c>
      <c r="AK196" s="71">
        <v>13739789.761389131</v>
      </c>
      <c r="AL196" s="71">
        <v>0</v>
      </c>
      <c r="AM196" s="71">
        <v>0</v>
      </c>
      <c r="AN196" s="71">
        <v>1076032289.580833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1646</v>
      </c>
      <c r="B197" s="70">
        <v>189</v>
      </c>
      <c r="C197" s="70">
        <v>16</v>
      </c>
      <c r="D197" s="70">
        <v>9</v>
      </c>
      <c r="E197" s="70">
        <v>2022</v>
      </c>
      <c r="F197" s="70" t="s">
        <v>161</v>
      </c>
      <c r="G197" s="1073" t="s">
        <v>1644</v>
      </c>
      <c r="H197" s="70" t="s">
        <v>1645</v>
      </c>
      <c r="I197" s="1066"/>
      <c r="J197" s="73"/>
      <c r="K197" s="71"/>
      <c r="L197" s="71"/>
      <c r="M197" s="71"/>
      <c r="N197" s="71"/>
      <c r="O197" s="71"/>
      <c r="P197" s="71"/>
      <c r="Q197" s="71"/>
      <c r="R197" s="71"/>
      <c r="S197" s="71"/>
      <c r="T197" s="71"/>
      <c r="U197" s="71"/>
      <c r="V197" s="71"/>
      <c r="W197" s="71"/>
      <c r="X197" s="71"/>
      <c r="Y197" s="71"/>
      <c r="Z197" s="71"/>
      <c r="AA197" s="71"/>
      <c r="AB197" s="71"/>
      <c r="AC197" s="72"/>
      <c r="AD197" s="71">
        <v>59492459.390617147</v>
      </c>
      <c r="AE197" s="71">
        <v>1481804.883561129</v>
      </c>
      <c r="AF197" s="71">
        <v>2692507.0727213891</v>
      </c>
      <c r="AG197" s="71">
        <v>31242105.130952515</v>
      </c>
      <c r="AH197" s="71">
        <v>51426554.654022589</v>
      </c>
      <c r="AI197" s="71">
        <v>0</v>
      </c>
      <c r="AJ197" s="71">
        <v>0</v>
      </c>
      <c r="AK197" s="71">
        <v>2420749.3882501954</v>
      </c>
      <c r="AL197" s="71">
        <v>0</v>
      </c>
      <c r="AM197" s="71">
        <v>0</v>
      </c>
      <c r="AN197" s="71">
        <v>148756180.52012497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2353</v>
      </c>
      <c r="B198" s="70">
        <v>190</v>
      </c>
      <c r="C198" s="70">
        <v>16</v>
      </c>
      <c r="D198" s="70">
        <v>10</v>
      </c>
      <c r="E198" s="70">
        <v>2022</v>
      </c>
      <c r="F198" s="70" t="s">
        <v>161</v>
      </c>
      <c r="G198" s="1073" t="s">
        <v>2351</v>
      </c>
      <c r="H198" s="70" t="s">
        <v>2352</v>
      </c>
      <c r="I198" s="1066"/>
      <c r="J198" s="73"/>
      <c r="K198" s="71"/>
      <c r="L198" s="71"/>
      <c r="M198" s="71"/>
      <c r="N198" s="71"/>
      <c r="O198" s="71"/>
      <c r="P198" s="71"/>
      <c r="Q198" s="71"/>
      <c r="R198" s="71"/>
      <c r="S198" s="71"/>
      <c r="T198" s="71"/>
      <c r="U198" s="71"/>
      <c r="V198" s="71"/>
      <c r="W198" s="71"/>
      <c r="X198" s="71"/>
      <c r="Y198" s="71"/>
      <c r="Z198" s="71"/>
      <c r="AA198" s="71"/>
      <c r="AB198" s="71"/>
      <c r="AC198" s="72"/>
      <c r="AD198" s="71">
        <v>6846336.3082055133</v>
      </c>
      <c r="AE198" s="71">
        <v>1012118.5970961822</v>
      </c>
      <c r="AF198" s="71">
        <v>710451.19700870302</v>
      </c>
      <c r="AG198" s="71">
        <v>23990014.073622324</v>
      </c>
      <c r="AH198" s="71">
        <v>38231455.544532225</v>
      </c>
      <c r="AI198" s="71">
        <v>0</v>
      </c>
      <c r="AJ198" s="71">
        <v>0</v>
      </c>
      <c r="AK198" s="71">
        <v>1671940.2079833322</v>
      </c>
      <c r="AL198" s="71">
        <v>0</v>
      </c>
      <c r="AM198" s="71">
        <v>0</v>
      </c>
      <c r="AN198" s="71">
        <v>72462315.928448275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2325</v>
      </c>
      <c r="B199" s="70">
        <v>191</v>
      </c>
      <c r="C199" s="70">
        <v>16</v>
      </c>
      <c r="D199" s="70">
        <v>11</v>
      </c>
      <c r="E199" s="70">
        <v>2022</v>
      </c>
      <c r="F199" s="70" t="s">
        <v>161</v>
      </c>
      <c r="G199" s="1073" t="s">
        <v>2323</v>
      </c>
      <c r="H199" s="70" t="s">
        <v>2324</v>
      </c>
      <c r="I199" s="1066"/>
      <c r="J199" s="73"/>
      <c r="K199" s="71"/>
      <c r="L199" s="71"/>
      <c r="M199" s="71"/>
      <c r="N199" s="71"/>
      <c r="O199" s="71"/>
      <c r="P199" s="71"/>
      <c r="Q199" s="71"/>
      <c r="R199" s="71"/>
      <c r="S199" s="71"/>
      <c r="T199" s="71"/>
      <c r="U199" s="71"/>
      <c r="V199" s="71"/>
      <c r="W199" s="71"/>
      <c r="X199" s="71"/>
      <c r="Y199" s="71"/>
      <c r="Z199" s="71"/>
      <c r="AA199" s="71"/>
      <c r="AB199" s="71"/>
      <c r="AC199" s="72"/>
      <c r="AD199" s="71">
        <v>42571319.094631456</v>
      </c>
      <c r="AE199" s="71">
        <v>1341057.1411524413</v>
      </c>
      <c r="AF199" s="71">
        <v>1261308.2845444365</v>
      </c>
      <c r="AG199" s="71">
        <v>40588706.627211116</v>
      </c>
      <c r="AH199" s="71">
        <v>95591594.285100296</v>
      </c>
      <c r="AI199" s="71">
        <v>0</v>
      </c>
      <c r="AJ199" s="71">
        <v>0</v>
      </c>
      <c r="AK199" s="71">
        <v>4843306.5586220901</v>
      </c>
      <c r="AL199" s="71">
        <v>0</v>
      </c>
      <c r="AM199" s="71">
        <v>0</v>
      </c>
      <c r="AN199" s="71">
        <v>186197291.99126184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23003765.255541276</v>
      </c>
      <c r="AE200" s="71">
        <v>431731.83907384018</v>
      </c>
      <c r="AF200" s="71">
        <v>540560.69337618712</v>
      </c>
      <c r="AG200" s="71">
        <v>17754910.743864313</v>
      </c>
      <c r="AH200" s="71">
        <v>42901885.813527092</v>
      </c>
      <c r="AI200" s="71">
        <v>0</v>
      </c>
      <c r="AJ200" s="71">
        <v>0</v>
      </c>
      <c r="AK200" s="71">
        <v>2210530.1529554115</v>
      </c>
      <c r="AL200" s="71">
        <v>0</v>
      </c>
      <c r="AM200" s="71">
        <v>0</v>
      </c>
      <c r="AN200" s="71">
        <v>86843384.498338118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2361</v>
      </c>
      <c r="B201" s="70">
        <v>193</v>
      </c>
      <c r="C201" s="70">
        <v>16</v>
      </c>
      <c r="D201" s="70">
        <v>13</v>
      </c>
      <c r="E201" s="70">
        <v>2022</v>
      </c>
      <c r="F201" s="70" t="s">
        <v>161</v>
      </c>
      <c r="G201" s="1073" t="s">
        <v>2359</v>
      </c>
      <c r="H201" s="70" t="s">
        <v>2360</v>
      </c>
      <c r="I201" s="1066"/>
      <c r="J201" s="73"/>
      <c r="K201" s="71"/>
      <c r="L201" s="71"/>
      <c r="M201" s="71"/>
      <c r="N201" s="71"/>
      <c r="O201" s="71"/>
      <c r="P201" s="71"/>
      <c r="Q201" s="71"/>
      <c r="R201" s="71"/>
      <c r="S201" s="71"/>
      <c r="T201" s="71"/>
      <c r="U201" s="71"/>
      <c r="V201" s="71"/>
      <c r="W201" s="71"/>
      <c r="X201" s="71"/>
      <c r="Y201" s="71"/>
      <c r="Z201" s="71"/>
      <c r="AA201" s="71"/>
      <c r="AB201" s="71"/>
      <c r="AC201" s="72"/>
      <c r="AD201" s="71">
        <v>70350830.713182032</v>
      </c>
      <c r="AE201" s="71">
        <v>2720068.7296959893</v>
      </c>
      <c r="AF201" s="71">
        <v>2589543.1311259251</v>
      </c>
      <c r="AG201" s="71">
        <v>125809856.79840846</v>
      </c>
      <c r="AH201" s="71">
        <v>141874845.70253211</v>
      </c>
      <c r="AI201" s="71">
        <v>0</v>
      </c>
      <c r="AJ201" s="71">
        <v>0</v>
      </c>
      <c r="AK201" s="71">
        <v>6360681.3952001054</v>
      </c>
      <c r="AL201" s="71">
        <v>0</v>
      </c>
      <c r="AM201" s="71">
        <v>0</v>
      </c>
      <c r="AN201" s="71">
        <v>349705826.47014463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2333</v>
      </c>
      <c r="B202" s="70">
        <v>194</v>
      </c>
      <c r="C202" s="70">
        <v>16</v>
      </c>
      <c r="D202" s="70">
        <v>14</v>
      </c>
      <c r="E202" s="70">
        <v>2022</v>
      </c>
      <c r="F202" s="70" t="s">
        <v>161</v>
      </c>
      <c r="G202" s="1073" t="s">
        <v>2331</v>
      </c>
      <c r="H202" s="70" t="s">
        <v>2332</v>
      </c>
      <c r="I202" s="1066"/>
      <c r="J202" s="73"/>
      <c r="K202" s="71"/>
      <c r="L202" s="71"/>
      <c r="M202" s="71"/>
      <c r="N202" s="71"/>
      <c r="O202" s="71"/>
      <c r="P202" s="71"/>
      <c r="Q202" s="71"/>
      <c r="R202" s="71"/>
      <c r="S202" s="71"/>
      <c r="T202" s="71"/>
      <c r="U202" s="71"/>
      <c r="V202" s="71"/>
      <c r="W202" s="71"/>
      <c r="X202" s="71"/>
      <c r="Y202" s="71"/>
      <c r="Z202" s="71"/>
      <c r="AA202" s="71"/>
      <c r="AB202" s="71"/>
      <c r="AC202" s="72"/>
      <c r="AD202" s="71">
        <v>8319056.7275869185</v>
      </c>
      <c r="AE202" s="71">
        <v>1105423.2802659865</v>
      </c>
      <c r="AF202" s="71">
        <v>1982055.8757126862</v>
      </c>
      <c r="AG202" s="71">
        <v>26447734.415255092</v>
      </c>
      <c r="AH202" s="71">
        <v>47241952.776393339</v>
      </c>
      <c r="AI202" s="71">
        <v>0</v>
      </c>
      <c r="AJ202" s="71">
        <v>0</v>
      </c>
      <c r="AK202" s="71">
        <v>2019034.375349659</v>
      </c>
      <c r="AL202" s="71">
        <v>0</v>
      </c>
      <c r="AM202" s="71">
        <v>0</v>
      </c>
      <c r="AN202" s="71">
        <v>87115257.450563684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2337</v>
      </c>
      <c r="B203" s="70">
        <v>195</v>
      </c>
      <c r="C203" s="70">
        <v>16</v>
      </c>
      <c r="D203" s="70">
        <v>15</v>
      </c>
      <c r="E203" s="70">
        <v>2022</v>
      </c>
      <c r="F203" s="70" t="s">
        <v>161</v>
      </c>
      <c r="G203" s="1073" t="s">
        <v>2335</v>
      </c>
      <c r="H203" s="70" t="s">
        <v>2336</v>
      </c>
      <c r="I203" s="1066"/>
      <c r="J203" s="73"/>
      <c r="K203" s="71"/>
      <c r="L203" s="71"/>
      <c r="M203" s="71"/>
      <c r="N203" s="71"/>
      <c r="O203" s="71"/>
      <c r="P203" s="71"/>
      <c r="Q203" s="71"/>
      <c r="R203" s="71"/>
      <c r="S203" s="71"/>
      <c r="T203" s="71"/>
      <c r="U203" s="71"/>
      <c r="V203" s="71"/>
      <c r="W203" s="71"/>
      <c r="X203" s="71"/>
      <c r="Y203" s="71"/>
      <c r="Z203" s="71"/>
      <c r="AA203" s="71"/>
      <c r="AB203" s="71"/>
      <c r="AC203" s="72"/>
      <c r="AD203" s="71">
        <v>20088598.048454229</v>
      </c>
      <c r="AE203" s="71">
        <v>2294662.6318540005</v>
      </c>
      <c r="AF203" s="71">
        <v>41185.576638185688</v>
      </c>
      <c r="AG203" s="71">
        <v>142493298.32929492</v>
      </c>
      <c r="AH203" s="71">
        <v>163361416.02466249</v>
      </c>
      <c r="AI203" s="71">
        <v>0</v>
      </c>
      <c r="AJ203" s="71">
        <v>0</v>
      </c>
      <c r="AK203" s="71">
        <v>6989660.4462571656</v>
      </c>
      <c r="AL203" s="71">
        <v>0</v>
      </c>
      <c r="AM203" s="71">
        <v>0</v>
      </c>
      <c r="AN203" s="71">
        <v>335268821.05716103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2349</v>
      </c>
      <c r="B204" s="70">
        <v>196</v>
      </c>
      <c r="C204" s="70">
        <v>16</v>
      </c>
      <c r="D204" s="70">
        <v>16</v>
      </c>
      <c r="E204" s="70">
        <v>2022</v>
      </c>
      <c r="F204" s="70" t="s">
        <v>161</v>
      </c>
      <c r="G204" s="1073" t="s">
        <v>2347</v>
      </c>
      <c r="H204" s="70" t="s">
        <v>2348</v>
      </c>
      <c r="I204" s="1066"/>
      <c r="J204" s="73"/>
      <c r="K204" s="71"/>
      <c r="L204" s="71"/>
      <c r="M204" s="71"/>
      <c r="N204" s="71"/>
      <c r="O204" s="71"/>
      <c r="P204" s="71"/>
      <c r="Q204" s="71"/>
      <c r="R204" s="71"/>
      <c r="S204" s="71"/>
      <c r="T204" s="71"/>
      <c r="U204" s="71"/>
      <c r="V204" s="71"/>
      <c r="W204" s="71"/>
      <c r="X204" s="71"/>
      <c r="Y204" s="71"/>
      <c r="Z204" s="71"/>
      <c r="AA204" s="71"/>
      <c r="AB204" s="71"/>
      <c r="AC204" s="72"/>
      <c r="AD204" s="71">
        <v>277079660.66646028</v>
      </c>
      <c r="AE204" s="71">
        <v>1984701.3114932945</v>
      </c>
      <c r="AF204" s="71">
        <v>736192.18240756914</v>
      </c>
      <c r="AG204" s="71">
        <v>75590034.251153648</v>
      </c>
      <c r="AH204" s="71">
        <v>127811733.20046853</v>
      </c>
      <c r="AI204" s="71">
        <v>0</v>
      </c>
      <c r="AJ204" s="71">
        <v>0</v>
      </c>
      <c r="AK204" s="71">
        <v>6418659.5503889006</v>
      </c>
      <c r="AL204" s="71">
        <v>0</v>
      </c>
      <c r="AM204" s="71">
        <v>0</v>
      </c>
      <c r="AN204" s="71">
        <v>489620981.16237217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1654</v>
      </c>
      <c r="B205" s="70">
        <v>197</v>
      </c>
      <c r="C205" s="70">
        <v>16</v>
      </c>
      <c r="D205" s="70">
        <v>17</v>
      </c>
      <c r="E205" s="70">
        <v>2022</v>
      </c>
      <c r="F205" s="70" t="s">
        <v>161</v>
      </c>
      <c r="G205" s="1073" t="s">
        <v>1652</v>
      </c>
      <c r="H205" s="70" t="s">
        <v>1653</v>
      </c>
      <c r="I205" s="1066"/>
      <c r="J205" s="73"/>
      <c r="K205" s="71"/>
      <c r="L205" s="71"/>
      <c r="M205" s="71"/>
      <c r="N205" s="71"/>
      <c r="O205" s="71"/>
      <c r="P205" s="71"/>
      <c r="Q205" s="71"/>
      <c r="R205" s="71"/>
      <c r="S205" s="71"/>
      <c r="T205" s="71"/>
      <c r="U205" s="71"/>
      <c r="V205" s="71"/>
      <c r="W205" s="71"/>
      <c r="X205" s="71"/>
      <c r="Y205" s="71"/>
      <c r="Z205" s="71"/>
      <c r="AA205" s="71"/>
      <c r="AB205" s="71"/>
      <c r="AC205" s="72"/>
      <c r="AD205" s="71">
        <v>36141056.300934613</v>
      </c>
      <c r="AE205" s="71">
        <v>1020025.7736359962</v>
      </c>
      <c r="AF205" s="71">
        <v>797970.54736484762</v>
      </c>
      <c r="AG205" s="71">
        <v>38149146.780713573</v>
      </c>
      <c r="AH205" s="71">
        <v>54956907.631279454</v>
      </c>
      <c r="AI205" s="71">
        <v>0</v>
      </c>
      <c r="AJ205" s="71">
        <v>0</v>
      </c>
      <c r="AK205" s="71">
        <v>2603981.0190138924</v>
      </c>
      <c r="AL205" s="71">
        <v>0</v>
      </c>
      <c r="AM205" s="71">
        <v>0</v>
      </c>
      <c r="AN205" s="71">
        <v>133669088.05294238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1642</v>
      </c>
      <c r="B206" s="70">
        <v>198</v>
      </c>
      <c r="C206" s="70">
        <v>16</v>
      </c>
      <c r="D206" s="70">
        <v>18</v>
      </c>
      <c r="E206" s="70">
        <v>2022</v>
      </c>
      <c r="F206" s="70" t="s">
        <v>161</v>
      </c>
      <c r="G206" s="1073" t="s">
        <v>1640</v>
      </c>
      <c r="H206" s="70" t="s">
        <v>1641</v>
      </c>
      <c r="I206" s="1066"/>
      <c r="J206" s="73"/>
      <c r="K206" s="71"/>
      <c r="L206" s="71"/>
      <c r="M206" s="71"/>
      <c r="N206" s="71"/>
      <c r="O206" s="71"/>
      <c r="P206" s="71"/>
      <c r="Q206" s="71"/>
      <c r="R206" s="71"/>
      <c r="S206" s="71"/>
      <c r="T206" s="71"/>
      <c r="U206" s="71"/>
      <c r="V206" s="71"/>
      <c r="W206" s="71"/>
      <c r="X206" s="71"/>
      <c r="Y206" s="71"/>
      <c r="Z206" s="71"/>
      <c r="AA206" s="71"/>
      <c r="AB206" s="71"/>
      <c r="AC206" s="72"/>
      <c r="AD206" s="71">
        <v>453532969.73364019</v>
      </c>
      <c r="AE206" s="71">
        <v>5743773.0385208335</v>
      </c>
      <c r="AF206" s="71">
        <v>4571599.0068386113</v>
      </c>
      <c r="AG206" s="71">
        <v>217889620.63233963</v>
      </c>
      <c r="AH206" s="71">
        <v>296536694.66580755</v>
      </c>
      <c r="AI206" s="71">
        <v>0</v>
      </c>
      <c r="AJ206" s="71">
        <v>0</v>
      </c>
      <c r="AK206" s="71">
        <v>14580537.57527386</v>
      </c>
      <c r="AL206" s="71">
        <v>0</v>
      </c>
      <c r="AM206" s="71">
        <v>0</v>
      </c>
      <c r="AN206" s="71">
        <v>992855194.65242064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1650</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101628473.58067387</v>
      </c>
      <c r="AE207" s="71">
        <v>619922.64072141156</v>
      </c>
      <c r="AF207" s="71">
        <v>926675.47435917798</v>
      </c>
      <c r="AG207" s="71">
        <v>14631305.580606902</v>
      </c>
      <c r="AH207" s="71">
        <v>31799087.642851353</v>
      </c>
      <c r="AI207" s="71">
        <v>0</v>
      </c>
      <c r="AJ207" s="71">
        <v>0</v>
      </c>
      <c r="AK207" s="71">
        <v>1582713.2475480156</v>
      </c>
      <c r="AL207" s="71">
        <v>0</v>
      </c>
      <c r="AM207" s="71">
        <v>0</v>
      </c>
      <c r="AN207" s="71">
        <v>151188178.16676074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2321</v>
      </c>
      <c r="B208" s="70">
        <v>200</v>
      </c>
      <c r="C208" s="70">
        <v>16</v>
      </c>
      <c r="D208" s="70">
        <v>20</v>
      </c>
      <c r="E208" s="70">
        <v>2022</v>
      </c>
      <c r="F208" s="70" t="s">
        <v>161</v>
      </c>
      <c r="G208" s="1073" t="s">
        <v>2319</v>
      </c>
      <c r="H208" s="70" t="s">
        <v>2320</v>
      </c>
      <c r="I208" s="1066"/>
      <c r="J208" s="73"/>
      <c r="K208" s="71"/>
      <c r="L208" s="71"/>
      <c r="M208" s="71"/>
      <c r="N208" s="71"/>
      <c r="O208" s="71"/>
      <c r="P208" s="71"/>
      <c r="Q208" s="71"/>
      <c r="R208" s="71"/>
      <c r="S208" s="71"/>
      <c r="T208" s="71"/>
      <c r="U208" s="71"/>
      <c r="V208" s="71"/>
      <c r="W208" s="71"/>
      <c r="X208" s="71"/>
      <c r="Y208" s="71"/>
      <c r="Z208" s="71"/>
      <c r="AA208" s="71"/>
      <c r="AB208" s="71"/>
      <c r="AC208" s="72"/>
      <c r="AD208" s="71">
        <v>6148007.0591426473</v>
      </c>
      <c r="AE208" s="71">
        <v>1439106.1302461338</v>
      </c>
      <c r="AF208" s="71">
        <v>1930573.904914954</v>
      </c>
      <c r="AG208" s="71">
        <v>47241501.345079131</v>
      </c>
      <c r="AH208" s="71">
        <v>75743885.069843322</v>
      </c>
      <c r="AI208" s="71">
        <v>0</v>
      </c>
      <c r="AJ208" s="71">
        <v>0</v>
      </c>
      <c r="AK208" s="71">
        <v>3101766.7389533231</v>
      </c>
      <c r="AL208" s="71">
        <v>0</v>
      </c>
      <c r="AM208" s="71">
        <v>0</v>
      </c>
      <c r="AN208" s="71">
        <v>135604840.24817953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1571</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1571</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1571</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1571</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1571</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1818</v>
      </c>
      <c r="H6" s="77" t="s">
        <v>1819</v>
      </c>
      <c r="I6" s="77" t="s">
        <v>2368</v>
      </c>
      <c r="J6" s="77" t="s">
        <v>2369</v>
      </c>
      <c r="K6" s="1080">
        <v>29</v>
      </c>
      <c r="L6" s="1081">
        <v>20</v>
      </c>
      <c r="M6" s="1044"/>
      <c r="N6" s="988">
        <v>1</v>
      </c>
      <c r="O6" s="77" t="s">
        <v>1657</v>
      </c>
      <c r="P6" s="77" t="s">
        <v>1658</v>
      </c>
      <c r="Q6" s="77" t="s">
        <v>1501</v>
      </c>
      <c r="R6" s="16"/>
      <c r="S6" s="77">
        <v>1</v>
      </c>
      <c r="T6" s="77" t="s">
        <v>1818</v>
      </c>
      <c r="U6" s="77" t="s">
        <v>1819</v>
      </c>
      <c r="V6" s="77" t="s">
        <v>1501</v>
      </c>
      <c r="W6" s="16"/>
      <c r="X6" s="77">
        <v>1</v>
      </c>
      <c r="Y6" s="692" t="s">
        <v>1657</v>
      </c>
      <c r="Z6" s="77" t="s">
        <v>1658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1680</v>
      </c>
      <c r="P7" s="77" t="s">
        <v>1681</v>
      </c>
      <c r="Q7" s="77" t="s">
        <v>1501</v>
      </c>
      <c r="R7" s="16"/>
      <c r="S7" s="77">
        <v>2</v>
      </c>
      <c r="T7" s="76" t="s">
        <v>795</v>
      </c>
      <c r="U7" s="77" t="s">
        <v>1503</v>
      </c>
      <c r="V7" s="77" t="s">
        <v>1503</v>
      </c>
      <c r="W7" s="16"/>
      <c r="X7" s="77">
        <v>2</v>
      </c>
      <c r="Y7" s="692" t="s">
        <v>1680</v>
      </c>
      <c r="Z7" s="77" t="s">
        <v>1681</v>
      </c>
      <c r="AA7" s="77" t="s">
        <v>1501</v>
      </c>
      <c r="AB7" s="16"/>
      <c r="AC7" s="77">
        <v>2</v>
      </c>
      <c r="AD7" s="77" t="s">
        <v>2315</v>
      </c>
      <c r="AE7" s="77" t="s">
        <v>2316</v>
      </c>
      <c r="AF7" s="77" t="s">
        <v>1501</v>
      </c>
    </row>
    <row r="8" spans="1:32" ht="12">
      <c r="A8" s="16"/>
      <c r="B8" s="16"/>
      <c r="C8" s="16"/>
      <c r="D8" s="16"/>
      <c r="F8" s="16"/>
      <c r="G8" s="16"/>
      <c r="H8" s="16"/>
      <c r="I8" s="16"/>
      <c r="J8" s="16"/>
      <c r="K8" s="1044"/>
      <c r="L8" s="1044"/>
      <c r="M8" s="1044"/>
      <c r="N8" s="988">
        <v>3</v>
      </c>
      <c r="O8" s="77" t="s">
        <v>1703</v>
      </c>
      <c r="P8" s="77" t="s">
        <v>1704</v>
      </c>
      <c r="Q8" s="77" t="s">
        <v>1501</v>
      </c>
      <c r="R8" s="16"/>
      <c r="S8" s="16"/>
      <c r="T8" s="16"/>
      <c r="U8" s="16"/>
      <c r="V8" s="16"/>
      <c r="W8" s="16"/>
      <c r="X8" s="77">
        <v>3</v>
      </c>
      <c r="Y8" s="692" t="s">
        <v>1703</v>
      </c>
      <c r="Z8" s="77" t="s">
        <v>1704</v>
      </c>
      <c r="AA8" s="77" t="s">
        <v>1501</v>
      </c>
      <c r="AB8" s="16"/>
      <c r="AC8" s="77">
        <v>3</v>
      </c>
      <c r="AD8" s="77" t="s">
        <v>1818</v>
      </c>
      <c r="AE8" s="77" t="s">
        <v>1819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1726</v>
      </c>
      <c r="P9" s="77" t="s">
        <v>1727</v>
      </c>
      <c r="Q9" s="77" t="s">
        <v>1501</v>
      </c>
      <c r="R9" s="16"/>
      <c r="S9" s="16"/>
      <c r="T9" s="16"/>
      <c r="U9" s="16"/>
      <c r="V9" s="16"/>
      <c r="W9" s="16"/>
      <c r="X9" s="77">
        <v>4</v>
      </c>
      <c r="Y9" s="692" t="s">
        <v>1726</v>
      </c>
      <c r="Z9" s="77" t="s">
        <v>1727</v>
      </c>
      <c r="AA9" s="77" t="s">
        <v>1501</v>
      </c>
      <c r="AB9" s="16"/>
      <c r="AC9" s="77">
        <v>4</v>
      </c>
      <c r="AD9" s="77" t="s">
        <v>2355</v>
      </c>
      <c r="AE9" s="77" t="s">
        <v>2356</v>
      </c>
      <c r="AF9" s="77" t="s">
        <v>1501</v>
      </c>
    </row>
    <row r="10" spans="1:32" ht="12">
      <c r="A10" s="16"/>
      <c r="B10" s="16"/>
      <c r="C10" s="16"/>
      <c r="D10" s="16"/>
      <c r="F10" s="75" t="s">
        <v>1501</v>
      </c>
      <c r="G10" s="76" t="s">
        <v>1818</v>
      </c>
      <c r="H10" s="77" t="s">
        <v>1819</v>
      </c>
      <c r="I10" s="77" t="s">
        <v>2368</v>
      </c>
      <c r="J10" s="77" t="s">
        <v>2369</v>
      </c>
      <c r="K10" s="1079">
        <v>29</v>
      </c>
      <c r="L10" s="1045">
        <v>20</v>
      </c>
      <c r="M10" s="1044"/>
      <c r="N10" s="988">
        <v>5</v>
      </c>
      <c r="O10" s="77" t="s">
        <v>1749</v>
      </c>
      <c r="P10" s="77" t="s">
        <v>1750</v>
      </c>
      <c r="Q10" s="77" t="s">
        <v>1501</v>
      </c>
      <c r="R10" s="16"/>
      <c r="S10" s="16"/>
      <c r="T10" s="16"/>
      <c r="U10" s="16"/>
      <c r="V10" s="16"/>
      <c r="W10" s="16"/>
      <c r="X10" s="77">
        <v>5</v>
      </c>
      <c r="Y10" s="692" t="s">
        <v>1749</v>
      </c>
      <c r="Z10" s="77" t="s">
        <v>1750</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1772</v>
      </c>
      <c r="P11" s="77" t="s">
        <v>1773</v>
      </c>
      <c r="Q11" s="77" t="s">
        <v>1501</v>
      </c>
      <c r="R11" s="16"/>
      <c r="S11" s="16"/>
      <c r="T11" s="16"/>
      <c r="U11" s="16"/>
      <c r="V11" s="16"/>
      <c r="W11" s="16"/>
      <c r="X11" s="77">
        <v>6</v>
      </c>
      <c r="Y11" s="692" t="s">
        <v>1772</v>
      </c>
      <c r="Z11" s="77" t="s">
        <v>1773</v>
      </c>
      <c r="AA11" s="77" t="s">
        <v>1501</v>
      </c>
      <c r="AB11" s="16"/>
      <c r="AC11" s="77">
        <v>6</v>
      </c>
      <c r="AD11" s="77" t="s">
        <v>2327</v>
      </c>
      <c r="AE11" s="77" t="s">
        <v>2328</v>
      </c>
      <c r="AF11" s="77" t="s">
        <v>1501</v>
      </c>
    </row>
    <row r="12" spans="1:32" ht="12">
      <c r="A12" s="16"/>
      <c r="B12" s="16"/>
      <c r="C12" s="16"/>
      <c r="D12" s="16"/>
      <c r="F12" s="75" t="s">
        <v>1505</v>
      </c>
      <c r="G12" s="76" t="s">
        <v>1818</v>
      </c>
      <c r="H12" s="77"/>
      <c r="I12" s="77" t="s">
        <v>1818</v>
      </c>
      <c r="J12" s="77"/>
      <c r="K12" s="1079" t="s">
        <v>1544</v>
      </c>
      <c r="L12" s="1045"/>
      <c r="M12" s="1044"/>
      <c r="N12" s="988">
        <v>7</v>
      </c>
      <c r="O12" s="77" t="s">
        <v>1795</v>
      </c>
      <c r="P12" s="77" t="s">
        <v>1796</v>
      </c>
      <c r="Q12" s="77" t="s">
        <v>1501</v>
      </c>
      <c r="R12" s="16"/>
      <c r="S12" s="16"/>
      <c r="T12" s="16"/>
      <c r="U12" s="16"/>
      <c r="V12" s="16"/>
      <c r="W12" s="16"/>
      <c r="X12" s="77">
        <v>7</v>
      </c>
      <c r="Y12" s="692" t="s">
        <v>1795</v>
      </c>
      <c r="Z12" s="77" t="s">
        <v>1796</v>
      </c>
      <c r="AA12" s="77" t="s">
        <v>1501</v>
      </c>
      <c r="AB12" s="16"/>
      <c r="AC12" s="77">
        <v>7</v>
      </c>
      <c r="AD12" s="77" t="s">
        <v>2339</v>
      </c>
      <c r="AE12" s="77" t="s">
        <v>2340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1818</v>
      </c>
      <c r="P13" s="77" t="s">
        <v>1819</v>
      </c>
      <c r="Q13" s="77" t="s">
        <v>1501</v>
      </c>
      <c r="R13" s="16"/>
      <c r="S13" s="16"/>
      <c r="T13" s="16"/>
      <c r="U13" s="16"/>
      <c r="V13" s="16"/>
      <c r="W13" s="16"/>
      <c r="X13" s="77">
        <v>8</v>
      </c>
      <c r="Y13" s="692" t="s">
        <v>1818</v>
      </c>
      <c r="Z13" s="77" t="s">
        <v>1819</v>
      </c>
      <c r="AA13" s="77" t="s">
        <v>1501</v>
      </c>
      <c r="AB13" s="16"/>
      <c r="AC13" s="77">
        <v>8</v>
      </c>
      <c r="AD13" s="77" t="s">
        <v>1628</v>
      </c>
      <c r="AE13" s="77" t="s">
        <v>1629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1841</v>
      </c>
      <c r="P14" s="77" t="s">
        <v>1842</v>
      </c>
      <c r="Q14" s="77" t="s">
        <v>1501</v>
      </c>
      <c r="R14" s="16"/>
      <c r="S14" s="16"/>
      <c r="T14" s="16"/>
      <c r="U14" s="16"/>
      <c r="V14" s="16"/>
      <c r="W14" s="16"/>
      <c r="X14" s="77">
        <v>9</v>
      </c>
      <c r="Y14" s="692" t="s">
        <v>1841</v>
      </c>
      <c r="Z14" s="77" t="s">
        <v>1842</v>
      </c>
      <c r="AA14" s="77" t="s">
        <v>1501</v>
      </c>
      <c r="AB14" s="16"/>
      <c r="AC14" s="77">
        <v>9</v>
      </c>
      <c r="AD14" s="77" t="s">
        <v>1644</v>
      </c>
      <c r="AE14" s="77" t="s">
        <v>1645</v>
      </c>
      <c r="AF14" s="77" t="s">
        <v>1501</v>
      </c>
    </row>
    <row r="15" spans="1:32" ht="12">
      <c r="A15" s="16"/>
      <c r="B15" s="16"/>
      <c r="C15" s="16"/>
      <c r="D15" s="16"/>
      <c r="E15" s="16"/>
      <c r="F15" s="16"/>
      <c r="G15" s="16"/>
      <c r="H15" s="16"/>
      <c r="I15" s="16"/>
      <c r="J15" s="16"/>
      <c r="K15" s="1044"/>
      <c r="L15" s="1044"/>
      <c r="M15" s="1044"/>
      <c r="N15" s="988">
        <v>10</v>
      </c>
      <c r="O15" s="77" t="s">
        <v>1864</v>
      </c>
      <c r="P15" s="77" t="s">
        <v>1865</v>
      </c>
      <c r="Q15" s="77" t="s">
        <v>1501</v>
      </c>
      <c r="R15" s="16"/>
      <c r="S15" s="16"/>
      <c r="T15" s="16"/>
      <c r="U15" s="16"/>
      <c r="V15" s="16"/>
      <c r="W15" s="16"/>
      <c r="X15" s="77">
        <v>10</v>
      </c>
      <c r="Y15" s="692" t="s">
        <v>1864</v>
      </c>
      <c r="Z15" s="77" t="s">
        <v>1865</v>
      </c>
      <c r="AA15" s="77" t="s">
        <v>1501</v>
      </c>
      <c r="AB15" s="16"/>
      <c r="AC15" s="77">
        <v>10</v>
      </c>
      <c r="AD15" s="77" t="s">
        <v>2351</v>
      </c>
      <c r="AE15" s="77" t="s">
        <v>2352</v>
      </c>
      <c r="AF15" s="77" t="s">
        <v>1501</v>
      </c>
    </row>
    <row r="16" spans="1:32" ht="12">
      <c r="A16" s="16"/>
      <c r="B16" s="16"/>
      <c r="C16" s="16"/>
      <c r="D16" s="16"/>
      <c r="E16" s="16"/>
      <c r="F16" s="16"/>
      <c r="G16" s="16"/>
      <c r="H16" s="16"/>
      <c r="I16" s="16"/>
      <c r="J16" s="16"/>
      <c r="K16" s="1044"/>
      <c r="L16" s="1044"/>
      <c r="M16" s="1044"/>
      <c r="N16" s="988">
        <v>11</v>
      </c>
      <c r="O16" s="77" t="s">
        <v>1887</v>
      </c>
      <c r="P16" s="77" t="s">
        <v>1888</v>
      </c>
      <c r="Q16" s="77" t="s">
        <v>1501</v>
      </c>
      <c r="R16" s="16"/>
      <c r="S16" s="16"/>
      <c r="T16" s="16"/>
      <c r="U16" s="16"/>
      <c r="V16" s="16"/>
      <c r="W16" s="16"/>
      <c r="X16" s="77">
        <v>11</v>
      </c>
      <c r="Y16" s="692" t="s">
        <v>1887</v>
      </c>
      <c r="Z16" s="77" t="s">
        <v>1888</v>
      </c>
      <c r="AA16" s="77" t="s">
        <v>1501</v>
      </c>
      <c r="AB16" s="16"/>
      <c r="AC16" s="77">
        <v>11</v>
      </c>
      <c r="AD16" s="77" t="s">
        <v>2323</v>
      </c>
      <c r="AE16" s="77" t="s">
        <v>2324</v>
      </c>
      <c r="AF16" s="77" t="s">
        <v>1501</v>
      </c>
    </row>
    <row r="17" spans="1:32" ht="12">
      <c r="A17" s="16"/>
      <c r="B17" s="16"/>
      <c r="C17" s="16"/>
      <c r="D17" s="16"/>
      <c r="E17" s="16"/>
      <c r="F17" s="16"/>
      <c r="G17" s="16"/>
      <c r="H17" s="16"/>
      <c r="I17" s="16"/>
      <c r="J17" s="16"/>
      <c r="K17" s="1044"/>
      <c r="L17" s="1044"/>
      <c r="M17" s="1044"/>
      <c r="N17" s="988">
        <v>12</v>
      </c>
      <c r="O17" s="77" t="s">
        <v>1910</v>
      </c>
      <c r="P17" s="77" t="s">
        <v>1911</v>
      </c>
      <c r="Q17" s="77" t="s">
        <v>1501</v>
      </c>
      <c r="R17" s="16"/>
      <c r="S17" s="16"/>
      <c r="T17" s="16"/>
      <c r="U17" s="16"/>
      <c r="V17" s="16"/>
      <c r="W17" s="16"/>
      <c r="X17" s="77">
        <v>12</v>
      </c>
      <c r="Y17" s="692" t="s">
        <v>1910</v>
      </c>
      <c r="Z17" s="77" t="s">
        <v>1911</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1933</v>
      </c>
      <c r="P18" s="77" t="s">
        <v>1934</v>
      </c>
      <c r="Q18" s="77" t="s">
        <v>1501</v>
      </c>
      <c r="R18" s="16"/>
      <c r="S18" s="16"/>
      <c r="T18" s="16"/>
      <c r="U18" s="16"/>
      <c r="V18" s="16"/>
      <c r="W18" s="16"/>
      <c r="X18" s="77">
        <v>13</v>
      </c>
      <c r="Y18" s="692" t="s">
        <v>1933</v>
      </c>
      <c r="Z18" s="77" t="s">
        <v>1934</v>
      </c>
      <c r="AA18" s="77" t="s">
        <v>1501</v>
      </c>
      <c r="AB18" s="16"/>
      <c r="AC18" s="77">
        <v>13</v>
      </c>
      <c r="AD18" s="77" t="s">
        <v>2359</v>
      </c>
      <c r="AE18" s="77" t="s">
        <v>2360</v>
      </c>
      <c r="AF18" s="77" t="s">
        <v>1501</v>
      </c>
    </row>
    <row r="19" spans="1:32" ht="12">
      <c r="A19" s="16"/>
      <c r="B19" s="16"/>
      <c r="C19" s="16"/>
      <c r="D19" s="16"/>
      <c r="E19" s="16"/>
      <c r="F19" s="16"/>
      <c r="G19" s="16"/>
      <c r="H19" s="16"/>
      <c r="I19" s="16"/>
      <c r="J19" s="16"/>
      <c r="K19" s="1044"/>
      <c r="L19" s="1044"/>
      <c r="M19" s="1044"/>
      <c r="N19" s="988">
        <v>14</v>
      </c>
      <c r="O19" s="77" t="s">
        <v>1956</v>
      </c>
      <c r="P19" s="77" t="s">
        <v>1957</v>
      </c>
      <c r="Q19" s="77" t="s">
        <v>1501</v>
      </c>
      <c r="R19" s="16"/>
      <c r="S19" s="16"/>
      <c r="T19" s="16"/>
      <c r="U19" s="16"/>
      <c r="V19" s="16"/>
      <c r="W19" s="16"/>
      <c r="X19" s="77">
        <v>14</v>
      </c>
      <c r="Y19" s="692" t="s">
        <v>1956</v>
      </c>
      <c r="Z19" s="77" t="s">
        <v>1957</v>
      </c>
      <c r="AA19" s="77" t="s">
        <v>1501</v>
      </c>
      <c r="AB19" s="16"/>
      <c r="AC19" s="77">
        <v>14</v>
      </c>
      <c r="AD19" s="77" t="s">
        <v>2331</v>
      </c>
      <c r="AE19" s="77" t="s">
        <v>2332</v>
      </c>
      <c r="AF19" s="77" t="s">
        <v>1501</v>
      </c>
    </row>
    <row r="20" spans="1:32" ht="12">
      <c r="A20" s="16"/>
      <c r="B20" s="16"/>
      <c r="C20" s="16"/>
      <c r="D20" s="16"/>
      <c r="E20" s="16"/>
      <c r="F20" s="16"/>
      <c r="G20" s="16"/>
      <c r="H20" s="16"/>
      <c r="I20" s="16"/>
      <c r="J20" s="16"/>
      <c r="K20" s="1044"/>
      <c r="L20" s="1044"/>
      <c r="M20" s="1044"/>
      <c r="N20" s="988">
        <v>15</v>
      </c>
      <c r="O20" s="77" t="s">
        <v>1979</v>
      </c>
      <c r="P20" s="77" t="s">
        <v>1980</v>
      </c>
      <c r="Q20" s="77" t="s">
        <v>1501</v>
      </c>
      <c r="R20" s="16"/>
      <c r="S20" s="16"/>
      <c r="T20" s="16"/>
      <c r="U20" s="16"/>
      <c r="V20" s="16"/>
      <c r="W20" s="16"/>
      <c r="X20" s="77">
        <v>15</v>
      </c>
      <c r="Y20" s="692" t="s">
        <v>1979</v>
      </c>
      <c r="Z20" s="77" t="s">
        <v>1980</v>
      </c>
      <c r="AA20" s="77" t="s">
        <v>1501</v>
      </c>
      <c r="AB20" s="16"/>
      <c r="AC20" s="77">
        <v>15</v>
      </c>
      <c r="AD20" s="77" t="s">
        <v>2335</v>
      </c>
      <c r="AE20" s="77" t="s">
        <v>2336</v>
      </c>
      <c r="AF20" s="77" t="s">
        <v>1501</v>
      </c>
    </row>
    <row r="21" spans="1:32" ht="12">
      <c r="A21" s="16"/>
      <c r="B21" s="16"/>
      <c r="C21" s="16"/>
      <c r="D21" s="16"/>
      <c r="E21" s="16"/>
      <c r="F21" s="16"/>
      <c r="G21" s="16"/>
      <c r="H21" s="16"/>
      <c r="I21" s="16"/>
      <c r="J21" s="16"/>
      <c r="K21" s="1044"/>
      <c r="L21" s="1044"/>
      <c r="M21" s="1044"/>
      <c r="N21" s="988">
        <v>16</v>
      </c>
      <c r="O21" s="77" t="s">
        <v>2002</v>
      </c>
      <c r="P21" s="77" t="s">
        <v>2003</v>
      </c>
      <c r="Q21" s="77" t="s">
        <v>1501</v>
      </c>
      <c r="R21" s="16"/>
      <c r="S21" s="16"/>
      <c r="T21" s="16"/>
      <c r="U21" s="16"/>
      <c r="V21" s="16"/>
      <c r="W21" s="16"/>
      <c r="X21" s="77">
        <v>16</v>
      </c>
      <c r="Y21" s="692" t="s">
        <v>2002</v>
      </c>
      <c r="Z21" s="77" t="s">
        <v>2003</v>
      </c>
      <c r="AA21" s="77" t="s">
        <v>1501</v>
      </c>
      <c r="AB21" s="16"/>
      <c r="AC21" s="77">
        <v>16</v>
      </c>
      <c r="AD21" s="77" t="s">
        <v>2347</v>
      </c>
      <c r="AE21" s="77" t="s">
        <v>2348</v>
      </c>
      <c r="AF21" s="77" t="s">
        <v>1501</v>
      </c>
    </row>
    <row r="22" spans="1:32" ht="12">
      <c r="A22" s="16"/>
      <c r="B22" s="16"/>
      <c r="C22" s="16"/>
      <c r="D22" s="16"/>
      <c r="E22" s="16"/>
      <c r="F22" s="16"/>
      <c r="G22" s="16"/>
      <c r="H22" s="16"/>
      <c r="I22" s="16"/>
      <c r="J22" s="16"/>
      <c r="K22" s="1044"/>
      <c r="L22" s="1044"/>
      <c r="M22" s="1044"/>
      <c r="N22" s="988">
        <v>17</v>
      </c>
      <c r="O22" s="77" t="s">
        <v>2025</v>
      </c>
      <c r="P22" s="77" t="s">
        <v>2026</v>
      </c>
      <c r="Q22" s="77" t="s">
        <v>1501</v>
      </c>
      <c r="R22" s="16"/>
      <c r="S22" s="16"/>
      <c r="T22" s="16"/>
      <c r="U22" s="16"/>
      <c r="V22" s="16"/>
      <c r="W22" s="16"/>
      <c r="X22" s="77">
        <v>17</v>
      </c>
      <c r="Y22" s="692" t="s">
        <v>2025</v>
      </c>
      <c r="Z22" s="77" t="s">
        <v>2026</v>
      </c>
      <c r="AA22" s="77" t="s">
        <v>1501</v>
      </c>
      <c r="AB22" s="16"/>
      <c r="AC22" s="77">
        <v>17</v>
      </c>
      <c r="AD22" s="77" t="s">
        <v>1652</v>
      </c>
      <c r="AE22" s="77" t="s">
        <v>1653</v>
      </c>
      <c r="AF22" s="77" t="s">
        <v>1501</v>
      </c>
    </row>
    <row r="23" spans="1:32" ht="12">
      <c r="A23" s="16"/>
      <c r="B23" s="16"/>
      <c r="C23" s="16"/>
      <c r="D23" s="16"/>
      <c r="E23" s="16"/>
      <c r="F23" s="16"/>
      <c r="G23" s="16"/>
      <c r="H23" s="16"/>
      <c r="I23" s="16"/>
      <c r="J23" s="16"/>
      <c r="K23" s="1044"/>
      <c r="L23" s="1044"/>
      <c r="M23" s="1044"/>
      <c r="N23" s="988">
        <v>18</v>
      </c>
      <c r="O23" s="77" t="s">
        <v>1637</v>
      </c>
      <c r="P23" s="77" t="s">
        <v>1638</v>
      </c>
      <c r="Q23" s="77" t="s">
        <v>1501</v>
      </c>
      <c r="R23" s="16"/>
      <c r="S23" s="16"/>
      <c r="T23" s="16"/>
      <c r="U23" s="16"/>
      <c r="V23" s="16"/>
      <c r="W23" s="16"/>
      <c r="X23" s="77">
        <v>18</v>
      </c>
      <c r="Y23" s="692" t="s">
        <v>1637</v>
      </c>
      <c r="Z23" s="77" t="s">
        <v>1638</v>
      </c>
      <c r="AA23" s="77" t="s">
        <v>1501</v>
      </c>
      <c r="AB23" s="16"/>
      <c r="AC23" s="77">
        <v>18</v>
      </c>
      <c r="AD23" s="77" t="s">
        <v>1640</v>
      </c>
      <c r="AE23" s="77" t="s">
        <v>1641</v>
      </c>
      <c r="AF23" s="77" t="s">
        <v>1501</v>
      </c>
    </row>
    <row r="24" spans="1:32" ht="12">
      <c r="A24" s="16"/>
      <c r="B24" s="16"/>
      <c r="C24" s="16"/>
      <c r="D24" s="16"/>
      <c r="E24" s="16"/>
      <c r="F24" s="16"/>
      <c r="G24" s="16"/>
      <c r="H24" s="16"/>
      <c r="I24" s="16"/>
      <c r="J24" s="16"/>
      <c r="K24" s="1044"/>
      <c r="L24" s="1044"/>
      <c r="M24" s="1044"/>
      <c r="N24" s="988">
        <v>19</v>
      </c>
      <c r="O24" s="77" t="s">
        <v>2067</v>
      </c>
      <c r="P24" s="77" t="s">
        <v>2068</v>
      </c>
      <c r="Q24" s="77" t="s">
        <v>1501</v>
      </c>
      <c r="R24" s="16"/>
      <c r="S24" s="16"/>
      <c r="T24" s="16"/>
      <c r="U24" s="16"/>
      <c r="V24" s="16"/>
      <c r="W24" s="16"/>
      <c r="X24" s="77">
        <v>19</v>
      </c>
      <c r="Y24" s="692" t="s">
        <v>2067</v>
      </c>
      <c r="Z24" s="77" t="s">
        <v>2068</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2090</v>
      </c>
      <c r="P25" s="77" t="s">
        <v>2091</v>
      </c>
      <c r="Q25" s="77" t="s">
        <v>1501</v>
      </c>
      <c r="R25" s="16"/>
      <c r="S25" s="16"/>
      <c r="T25" s="16"/>
      <c r="U25" s="16"/>
      <c r="V25" s="16"/>
      <c r="W25" s="16"/>
      <c r="X25" s="77">
        <v>20</v>
      </c>
      <c r="Y25" s="692" t="s">
        <v>2090</v>
      </c>
      <c r="Z25" s="77" t="s">
        <v>2091</v>
      </c>
      <c r="AA25" s="77" t="s">
        <v>1501</v>
      </c>
      <c r="AB25" s="16"/>
      <c r="AC25" s="77">
        <v>20</v>
      </c>
      <c r="AD25" s="77" t="s">
        <v>2319</v>
      </c>
      <c r="AE25" s="77" t="s">
        <v>2320</v>
      </c>
      <c r="AF25" s="77" t="s">
        <v>1501</v>
      </c>
    </row>
    <row r="26" spans="1:32" ht="12">
      <c r="A26" s="16"/>
      <c r="B26" s="16"/>
      <c r="C26" s="16"/>
      <c r="D26" s="16"/>
      <c r="E26" s="16"/>
      <c r="F26" s="16"/>
      <c r="G26" s="16"/>
      <c r="H26" s="16"/>
      <c r="I26" s="16"/>
      <c r="J26" s="16"/>
      <c r="K26" s="1044"/>
      <c r="L26" s="1044"/>
      <c r="M26" s="1044"/>
      <c r="N26" s="988">
        <v>21</v>
      </c>
      <c r="O26" s="77" t="s">
        <v>2113</v>
      </c>
      <c r="P26" s="77" t="s">
        <v>2114</v>
      </c>
      <c r="Q26" s="77" t="s">
        <v>1501</v>
      </c>
      <c r="R26" s="16"/>
      <c r="S26" s="16"/>
      <c r="T26" s="16"/>
      <c r="U26" s="16"/>
      <c r="V26" s="16"/>
      <c r="W26" s="16"/>
      <c r="X26" s="77">
        <v>21</v>
      </c>
      <c r="Y26" s="692" t="s">
        <v>2113</v>
      </c>
      <c r="Z26" s="77" t="s">
        <v>2114</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1633</v>
      </c>
      <c r="P27" s="77" t="s">
        <v>1634</v>
      </c>
      <c r="Q27" s="77" t="s">
        <v>1501</v>
      </c>
      <c r="R27" s="16"/>
      <c r="S27" s="16"/>
      <c r="T27" s="16"/>
      <c r="U27" s="16"/>
      <c r="V27" s="16"/>
      <c r="W27" s="16"/>
      <c r="X27" s="77">
        <v>22</v>
      </c>
      <c r="Y27" s="692" t="s">
        <v>1633</v>
      </c>
      <c r="Z27" s="77" t="s">
        <v>1634</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2155</v>
      </c>
      <c r="P28" s="77" t="s">
        <v>2156</v>
      </c>
      <c r="Q28" s="77" t="s">
        <v>1501</v>
      </c>
      <c r="R28" s="16"/>
      <c r="S28" s="16"/>
      <c r="T28" s="16"/>
      <c r="U28" s="16"/>
      <c r="V28" s="16"/>
      <c r="W28" s="16"/>
      <c r="X28" s="77">
        <v>23</v>
      </c>
      <c r="Y28" s="692" t="s">
        <v>2155</v>
      </c>
      <c r="Z28" s="77" t="s">
        <v>2156</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2178</v>
      </c>
      <c r="P29" s="77" t="s">
        <v>2179</v>
      </c>
      <c r="Q29" s="77" t="s">
        <v>1501</v>
      </c>
      <c r="R29" s="16"/>
      <c r="S29" s="16"/>
      <c r="T29" s="16"/>
      <c r="U29" s="16"/>
      <c r="V29" s="16"/>
      <c r="W29" s="16"/>
      <c r="X29" s="77">
        <v>24</v>
      </c>
      <c r="Y29" s="692" t="s">
        <v>2178</v>
      </c>
      <c r="Z29" s="77" t="s">
        <v>2179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2201</v>
      </c>
      <c r="P30" s="77" t="s">
        <v>2202</v>
      </c>
      <c r="Q30" s="77" t="s">
        <v>1501</v>
      </c>
      <c r="R30" s="16"/>
      <c r="S30" s="16"/>
      <c r="T30" s="16"/>
      <c r="U30" s="16"/>
      <c r="V30" s="16"/>
      <c r="W30" s="16"/>
      <c r="X30" s="77">
        <v>25</v>
      </c>
      <c r="Y30" s="692" t="s">
        <v>2201</v>
      </c>
      <c r="Z30" s="77" t="s">
        <v>2202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2224</v>
      </c>
      <c r="P31" s="77" t="s">
        <v>2225</v>
      </c>
      <c r="Q31" s="77" t="s">
        <v>1501</v>
      </c>
      <c r="R31" s="16"/>
      <c r="S31" s="16"/>
      <c r="T31" s="16"/>
      <c r="U31" s="16"/>
      <c r="V31" s="16"/>
      <c r="W31" s="16"/>
      <c r="X31" s="77">
        <v>26</v>
      </c>
      <c r="Y31" s="692" t="s">
        <v>2224</v>
      </c>
      <c r="Z31" s="77" t="s">
        <v>2225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2247</v>
      </c>
      <c r="P32" s="77" t="s">
        <v>2248</v>
      </c>
      <c r="Q32" s="77" t="s">
        <v>1501</v>
      </c>
      <c r="R32" s="16"/>
      <c r="S32" s="16"/>
      <c r="T32" s="16"/>
      <c r="U32" s="16"/>
      <c r="V32" s="16"/>
      <c r="W32" s="16"/>
      <c r="X32" s="77">
        <v>27</v>
      </c>
      <c r="Y32" s="692" t="s">
        <v>2247</v>
      </c>
      <c r="Z32" s="77" t="s">
        <v>2248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2270</v>
      </c>
      <c r="P33" s="77" t="s">
        <v>2271</v>
      </c>
      <c r="Q33" s="77" t="s">
        <v>1501</v>
      </c>
      <c r="R33" s="16"/>
      <c r="S33" s="16"/>
      <c r="T33" s="16"/>
      <c r="U33" s="16"/>
      <c r="V33" s="16"/>
      <c r="W33" s="16"/>
      <c r="X33" s="77">
        <v>28</v>
      </c>
      <c r="Y33" s="692" t="s">
        <v>2270</v>
      </c>
      <c r="Z33" s="77" t="s">
        <v>2271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2293</v>
      </c>
      <c r="P34" s="77" t="s">
        <v>2294</v>
      </c>
      <c r="Q34" s="77" t="s">
        <v>1501</v>
      </c>
      <c r="R34" s="16"/>
      <c r="S34" s="16"/>
      <c r="T34" s="16"/>
      <c r="U34" s="16"/>
      <c r="V34" s="16"/>
      <c r="W34" s="16"/>
      <c r="X34" s="77">
        <v>29</v>
      </c>
      <c r="Y34" s="692" t="s">
        <v>2293</v>
      </c>
      <c r="Z34" s="77" t="s">
        <v>2294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17</v>
      </c>
      <c r="I4" s="70" t="str">
        <f>HLOOKUP(I3,比較地域マスタ!$E$5:$L$6,2,0)</f>
        <v>石川県</v>
      </c>
      <c r="J4" s="70" t="str">
        <f>HLOOKUP(J3,比較地域マスタ!$E$5:$L$6,2,0)</f>
        <v>内灘町</v>
      </c>
      <c r="K4" s="70" t="str">
        <f>HLOOKUP(K3,比較地域マスタ!$E$5:$L$6,2,0)</f>
        <v>17365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内灘町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11.626981502382376</v>
      </c>
      <c r="BB5" s="29"/>
      <c r="BC5" s="17"/>
      <c r="BD5" s="1005">
        <f>SUM(BC6:BC8)</f>
        <v>7.3653393454339646</v>
      </c>
      <c r="BE5" s="29"/>
      <c r="BF5" s="17"/>
      <c r="BG5" s="1005">
        <f>AK35</f>
        <v>5.6017791118045075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4.4197994921799699</v>
      </c>
      <c r="BA6" s="17"/>
      <c r="BB6" s="29"/>
      <c r="BC6" s="1005">
        <f>O32</f>
        <v>2.7450649511892982</v>
      </c>
      <c r="BD6" s="17"/>
      <c r="BE6" s="29"/>
      <c r="BF6" s="1005">
        <f>AK36</f>
        <v>1.5134648368959043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1.8567033198671401</v>
      </c>
      <c r="BA7" s="17"/>
      <c r="BB7" s="29"/>
      <c r="BC7" s="1005">
        <f>O33</f>
        <v>1.380545255188804</v>
      </c>
      <c r="BD7" s="17"/>
      <c r="BE7" s="29"/>
      <c r="BF7" s="1005">
        <f t="shared" ref="BF7:BF8" si="0">AK37</f>
        <v>1.1748053478938243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5.3504786903352661</v>
      </c>
      <c r="BA8" s="17"/>
      <c r="BB8" s="29"/>
      <c r="BC8" s="1005">
        <f>O34</f>
        <v>3.239729139055862</v>
      </c>
      <c r="BD8" s="17"/>
      <c r="BE8" s="29"/>
      <c r="BF8" s="1005">
        <f t="shared" si="0"/>
        <v>2.9135089270147785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125.75479985577866</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24.677625658208921</v>
      </c>
      <c r="BA9" s="1005">
        <f>AZ9</f>
        <v>24.677625658208921</v>
      </c>
      <c r="BB9" s="29"/>
      <c r="BC9" s="1005">
        <f>O35</f>
        <v>37.630070118847598</v>
      </c>
      <c r="BD9" s="1005">
        <f>BC9</f>
        <v>37.630070118847598</v>
      </c>
      <c r="BE9" s="29"/>
      <c r="BF9" s="1005">
        <f>AK39</f>
        <v>26.270490144220481</v>
      </c>
      <c r="BG9" s="1005">
        <f>AK39</f>
        <v>26.270490144220481</v>
      </c>
      <c r="BH9" s="29"/>
    </row>
    <row r="10" spans="1:62" ht="17.100000000000001" customHeight="1" thickBot="1">
      <c r="B10" s="323"/>
      <c r="C10" s="324"/>
      <c r="D10" s="326"/>
      <c r="E10" s="326"/>
      <c r="F10" s="326"/>
      <c r="G10" s="325"/>
      <c r="H10" s="325"/>
      <c r="I10" s="326"/>
      <c r="J10" s="327"/>
      <c r="K10" s="334"/>
      <c r="L10" s="246" t="s">
        <v>114</v>
      </c>
      <c r="M10" s="246"/>
      <c r="N10" s="563"/>
      <c r="O10" s="906">
        <f>SUM(O11:O13)</f>
        <v>11.626981502382376</v>
      </c>
      <c r="P10" s="453">
        <f t="shared" ref="P10:P22" si="1">O10/$O$9</f>
        <v>9.2457556417065032E-2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42.026947018556058</v>
      </c>
      <c r="BA10" s="1005">
        <f>AZ10</f>
        <v>42.026947018556058</v>
      </c>
      <c r="BB10" s="29"/>
      <c r="BC10" s="1005">
        <f>O36</f>
        <v>58.835122565040763</v>
      </c>
      <c r="BD10" s="1005">
        <f>BC10</f>
        <v>58.835122565040763</v>
      </c>
      <c r="BE10" s="29"/>
      <c r="BF10" s="1005">
        <f>AK40</f>
        <v>44.510805502938574</v>
      </c>
      <c r="BG10" s="1005">
        <f>AK40</f>
        <v>44.510805502938574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4.4197994921799699</v>
      </c>
      <c r="P11" s="454">
        <f t="shared" si="1"/>
        <v>3.5146169348993422E-2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44.512312334250979</v>
      </c>
      <c r="BB11" s="29"/>
      <c r="BC11" s="1005"/>
      <c r="BD11" s="1005">
        <f>SUM(BC12:BC14)</f>
        <v>42.499987100892547</v>
      </c>
      <c r="BE11" s="29"/>
      <c r="BF11" s="17"/>
      <c r="BG11" s="1005">
        <f>AK41</f>
        <v>35.490872350490086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1.8567033198671401</v>
      </c>
      <c r="P12" s="454">
        <f t="shared" si="1"/>
        <v>1.4764472783515954E-2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42.929402466694249</v>
      </c>
      <c r="BA12" s="17"/>
      <c r="BB12" s="29"/>
      <c r="BC12" s="1005">
        <f>O38</f>
        <v>40.400188508745799</v>
      </c>
      <c r="BD12" s="17"/>
      <c r="BE12" s="29"/>
      <c r="BF12" s="1005">
        <f>AK42</f>
        <v>33.951190489559806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5.3504786903352661</v>
      </c>
      <c r="P13" s="454">
        <f t="shared" si="1"/>
        <v>4.2546914284555655E-2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1.5829098675567299</v>
      </c>
      <c r="BA13" s="17"/>
      <c r="BB13" s="29"/>
      <c r="BC13" s="1005">
        <f>O41</f>
        <v>2.0997985921467501</v>
      </c>
      <c r="BD13" s="17"/>
      <c r="BE13" s="29"/>
      <c r="BF13" s="1005">
        <f>AK45</f>
        <v>1.5396818609302818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24.677625658208921</v>
      </c>
      <c r="P14" s="453">
        <f t="shared" si="1"/>
        <v>0.19623605370538816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42.026947018556058</v>
      </c>
      <c r="P15" s="453">
        <f t="shared" si="1"/>
        <v>0.33419755799980977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2.9109333423803241</v>
      </c>
      <c r="BA15" s="1005">
        <f>AZ15</f>
        <v>2.9109333423803241</v>
      </c>
      <c r="BB15" s="29"/>
      <c r="BC15" s="1005">
        <f>O43</f>
        <v>2.0954197068874598</v>
      </c>
      <c r="BD15" s="1005">
        <f>BC15</f>
        <v>2.0954197068874598</v>
      </c>
      <c r="BE15" s="29"/>
      <c r="BF15" s="1005">
        <f>AK47</f>
        <v>2.964029274834699</v>
      </c>
      <c r="BG15" s="1005">
        <f>AK47</f>
        <v>2.964029274834699</v>
      </c>
      <c r="BH15" s="29"/>
    </row>
    <row r="16" spans="1:62" ht="17.100000000000001" customHeight="1" thickBot="1">
      <c r="B16" s="323"/>
      <c r="C16" s="324"/>
      <c r="D16" s="326"/>
      <c r="E16" s="326"/>
      <c r="F16" s="326"/>
      <c r="G16" s="325"/>
      <c r="H16" s="325"/>
      <c r="I16" s="326"/>
      <c r="J16" s="327"/>
      <c r="K16" s="335"/>
      <c r="L16" s="246" t="s">
        <v>128</v>
      </c>
      <c r="M16" s="344"/>
      <c r="N16" s="345"/>
      <c r="O16" s="906">
        <f>SUM(O18:O21)</f>
        <v>44.512312334250979</v>
      </c>
      <c r="P16" s="453">
        <f t="shared" si="1"/>
        <v>0.3539611401338138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42.929402466694249</v>
      </c>
      <c r="P17" s="454">
        <f t="shared" si="1"/>
        <v>0.34137386816191229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31.479135658900329</v>
      </c>
      <c r="P18" s="454">
        <f t="shared" si="1"/>
        <v>0.25032154394903444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11.45026680779392</v>
      </c>
      <c r="P19" s="454">
        <f t="shared" si="1"/>
        <v>9.105232421287783E-2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1.5829098675567299</v>
      </c>
      <c r="P20" s="454">
        <f t="shared" si="1"/>
        <v>1.2587271971901536E-2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2.9109333423803241</v>
      </c>
      <c r="P22" s="612">
        <f t="shared" si="1"/>
        <v>2.3147691743923216E-2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7.5595757430095505</v>
      </c>
      <c r="AZ22" s="1005">
        <f t="shared" si="3"/>
        <v>6.8147514358122656</v>
      </c>
      <c r="BA22" s="1005">
        <f t="shared" si="3"/>
        <v>8.0729782091540798</v>
      </c>
      <c r="BB22" s="1005">
        <f t="shared" si="3"/>
        <v>8.1095093491192323</v>
      </c>
      <c r="BC22" s="1005">
        <f t="shared" si="3"/>
        <v>7.3653393454339646</v>
      </c>
      <c r="BD22" s="1005">
        <f t="shared" si="3"/>
        <v>6.5595840054064283</v>
      </c>
      <c r="BE22" s="1005">
        <f t="shared" si="3"/>
        <v>7.1830033481087199</v>
      </c>
      <c r="BF22" s="1005">
        <f t="shared" si="3"/>
        <v>7.5206955705346079</v>
      </c>
      <c r="BG22" s="1005">
        <f t="shared" si="3"/>
        <v>7.1702439602706889</v>
      </c>
      <c r="BH22" s="1005">
        <f t="shared" si="3"/>
        <v>5.9950250422806244</v>
      </c>
      <c r="BI22" s="1005">
        <f t="shared" si="3"/>
        <v>5.7350756640260396</v>
      </c>
      <c r="BJ22" s="1005">
        <f t="shared" si="3"/>
        <v>6.417865844958607</v>
      </c>
      <c r="BK22" s="1005">
        <f t="shared" si="3"/>
        <v>6.856730228943519</v>
      </c>
      <c r="BL22" s="1005">
        <f t="shared" si="3"/>
        <v>5.6017791118045075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24.859133447763561</v>
      </c>
      <c r="AZ23" s="1005">
        <f t="shared" ref="AZ23:BL23" si="4">Y39</f>
        <v>27.299306308690571</v>
      </c>
      <c r="BA23" s="1005">
        <f t="shared" si="4"/>
        <v>37.009129239200917</v>
      </c>
      <c r="BB23" s="1005">
        <f t="shared" si="4"/>
        <v>37.097287185263653</v>
      </c>
      <c r="BC23" s="1005">
        <f t="shared" si="4"/>
        <v>37.630070118847598</v>
      </c>
      <c r="BD23" s="1005">
        <f t="shared" si="4"/>
        <v>35.334208812038547</v>
      </c>
      <c r="BE23" s="1005">
        <f t="shared" si="4"/>
        <v>34.423626428318052</v>
      </c>
      <c r="BF23" s="1005">
        <f t="shared" si="4"/>
        <v>32.382011195047411</v>
      </c>
      <c r="BG23" s="1005">
        <f t="shared" si="4"/>
        <v>28.53312341871149</v>
      </c>
      <c r="BH23" s="1005">
        <f t="shared" si="4"/>
        <v>27.19030092100445</v>
      </c>
      <c r="BI23" s="1005">
        <f t="shared" si="4"/>
        <v>25.458940790027892</v>
      </c>
      <c r="BJ23" s="1005">
        <f t="shared" si="4"/>
        <v>24.659457490475575</v>
      </c>
      <c r="BK23" s="1005">
        <f t="shared" si="4"/>
        <v>26.001893829598959</v>
      </c>
      <c r="BL23" s="1005">
        <f t="shared" si="4"/>
        <v>26.270490144220481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36.611824771833007</v>
      </c>
      <c r="AZ24" s="1005">
        <f t="shared" ref="AZ24:BL24" si="5">Y40</f>
        <v>45.840938890174513</v>
      </c>
      <c r="BA24" s="1005">
        <f t="shared" si="5"/>
        <v>63.993348419379203</v>
      </c>
      <c r="BB24" s="1005">
        <f t="shared" si="5"/>
        <v>67.852041319795006</v>
      </c>
      <c r="BC24" s="1005">
        <f t="shared" si="5"/>
        <v>58.835122565040763</v>
      </c>
      <c r="BD24" s="1005">
        <f t="shared" si="5"/>
        <v>57.348711228012533</v>
      </c>
      <c r="BE24" s="1005">
        <f t="shared" si="5"/>
        <v>56.5203838790163</v>
      </c>
      <c r="BF24" s="1005">
        <f t="shared" si="5"/>
        <v>53.501361787599492</v>
      </c>
      <c r="BG24" s="1005">
        <f t="shared" si="5"/>
        <v>56.345871849847789</v>
      </c>
      <c r="BH24" s="1005">
        <f t="shared" si="5"/>
        <v>48.501501009131161</v>
      </c>
      <c r="BI24" s="1005">
        <f t="shared" si="5"/>
        <v>41.953037202802236</v>
      </c>
      <c r="BJ24" s="1005">
        <f t="shared" si="5"/>
        <v>39.493209071167492</v>
      </c>
      <c r="BK24" s="1005">
        <f t="shared" si="5"/>
        <v>41.998258758870143</v>
      </c>
      <c r="BL24" s="1005">
        <f t="shared" si="5"/>
        <v>44.510805502938574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42.772353042428001</v>
      </c>
      <c r="AZ25" s="1005">
        <f t="shared" ref="AZ25:BL25" si="6">Y41</f>
        <v>43.272714188910228</v>
      </c>
      <c r="BA25" s="1005">
        <f t="shared" si="6"/>
        <v>42.896967782916597</v>
      </c>
      <c r="BB25" s="1005">
        <f t="shared" si="6"/>
        <v>43.317731287783609</v>
      </c>
      <c r="BC25" s="1005">
        <f t="shared" si="6"/>
        <v>42.499987100892547</v>
      </c>
      <c r="BD25" s="1005">
        <f t="shared" si="6"/>
        <v>41.163386211436993</v>
      </c>
      <c r="BE25" s="1005">
        <f t="shared" si="6"/>
        <v>41.138904366431319</v>
      </c>
      <c r="BF25" s="1005">
        <f t="shared" si="6"/>
        <v>40.788397147549979</v>
      </c>
      <c r="BG25" s="1005">
        <f t="shared" si="6"/>
        <v>40.212679840945157</v>
      </c>
      <c r="BH25" s="1005">
        <f t="shared" si="6"/>
        <v>39.520112484210827</v>
      </c>
      <c r="BI25" s="1005">
        <f t="shared" si="6"/>
        <v>38.640389862039875</v>
      </c>
      <c r="BJ25" s="1005">
        <f t="shared" si="6"/>
        <v>34.617540376673062</v>
      </c>
      <c r="BK25" s="1005">
        <f t="shared" si="6"/>
        <v>34.308431183963549</v>
      </c>
      <c r="BL25" s="1005">
        <f t="shared" si="6"/>
        <v>35.490872350490086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2.0093297892659279</v>
      </c>
      <c r="AZ26" s="1005">
        <f t="shared" si="7"/>
        <v>2.403370143093317</v>
      </c>
      <c r="BA26" s="1005">
        <f t="shared" si="7"/>
        <v>1.109197351977959</v>
      </c>
      <c r="BB26" s="1005">
        <f t="shared" si="7"/>
        <v>2.3178647706284492</v>
      </c>
      <c r="BC26" s="1005">
        <f t="shared" si="7"/>
        <v>2.0954197068874598</v>
      </c>
      <c r="BD26" s="1005">
        <f t="shared" si="7"/>
        <v>2.099384280076535</v>
      </c>
      <c r="BE26" s="1005">
        <f t="shared" si="7"/>
        <v>2.092797917105957</v>
      </c>
      <c r="BF26" s="1005">
        <f t="shared" si="7"/>
        <v>2.0544351746237299</v>
      </c>
      <c r="BG26" s="1005">
        <f t="shared" si="7"/>
        <v>2.3446055285546783</v>
      </c>
      <c r="BH26" s="1005">
        <f t="shared" si="7"/>
        <v>1.4301221445072987</v>
      </c>
      <c r="BI26" s="1005">
        <f t="shared" si="7"/>
        <v>2.0306657229748302</v>
      </c>
      <c r="BJ26" s="1005">
        <f t="shared" si="7"/>
        <v>2.3691777995650458</v>
      </c>
      <c r="BK26" s="1005">
        <f t="shared" si="7"/>
        <v>2.1954146183191621</v>
      </c>
      <c r="BL26" s="1005">
        <f t="shared" si="7"/>
        <v>2.964029274834699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113.81221679430004</v>
      </c>
      <c r="AZ27" s="1005">
        <f t="shared" si="8"/>
        <v>125.63108096668088</v>
      </c>
      <c r="BA27" s="1005">
        <f t="shared" si="8"/>
        <v>153.08162100262876</v>
      </c>
      <c r="BB27" s="1005">
        <f t="shared" si="8"/>
        <v>158.69443391258997</v>
      </c>
      <c r="BC27" s="1005">
        <f t="shared" si="8"/>
        <v>148.42593883710234</v>
      </c>
      <c r="BD27" s="1005">
        <f t="shared" si="8"/>
        <v>142.50527453697106</v>
      </c>
      <c r="BE27" s="1005">
        <f t="shared" si="8"/>
        <v>141.35871593898037</v>
      </c>
      <c r="BF27" s="1005">
        <f t="shared" si="8"/>
        <v>136.24690087535521</v>
      </c>
      <c r="BG27" s="1005">
        <f t="shared" si="8"/>
        <v>134.6065245983298</v>
      </c>
      <c r="BH27" s="1005">
        <f t="shared" si="8"/>
        <v>122.63706160113436</v>
      </c>
      <c r="BI27" s="1005">
        <f t="shared" si="8"/>
        <v>113.81810924187089</v>
      </c>
      <c r="BJ27" s="1005">
        <f t="shared" si="8"/>
        <v>107.55725058283979</v>
      </c>
      <c r="BK27" s="1005">
        <f t="shared" si="8"/>
        <v>111.36072861969532</v>
      </c>
      <c r="BL27" s="1005">
        <f t="shared" si="8"/>
        <v>114.83797638428834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148.42593883710234</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7.3653393454339646</v>
      </c>
      <c r="P31" s="453">
        <f t="shared" ref="P31:P43" si="9">O31/$O$30</f>
        <v>4.9622993144866914E-2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2.7450649511892982</v>
      </c>
      <c r="P32" s="454">
        <f t="shared" si="9"/>
        <v>1.8494509603217066E-2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1.380545255188804</v>
      </c>
      <c r="P33" s="454">
        <f t="shared" si="9"/>
        <v>9.3012398372224834E-3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3.239729139055862</v>
      </c>
      <c r="P34" s="454">
        <f t="shared" si="9"/>
        <v>2.1827243704427356E-2</v>
      </c>
      <c r="Q34" s="328"/>
      <c r="R34" s="13"/>
      <c r="S34" s="323"/>
      <c r="T34" s="563" t="s">
        <v>112</v>
      </c>
      <c r="U34" s="332"/>
      <c r="V34" s="332"/>
      <c r="W34" s="332"/>
      <c r="X34" s="893">
        <f>X35+X39+X40+X41+X47</f>
        <v>113.81221679430004</v>
      </c>
      <c r="Y34" s="894">
        <f t="shared" ref="Y34:AK34" si="10">Y35+Y39+Y40+Y41+Y47</f>
        <v>125.63108096668088</v>
      </c>
      <c r="Z34" s="894">
        <f t="shared" si="10"/>
        <v>153.08162100262876</v>
      </c>
      <c r="AA34" s="894">
        <f t="shared" si="10"/>
        <v>158.69443391258997</v>
      </c>
      <c r="AB34" s="894">
        <f t="shared" si="10"/>
        <v>148.42593883710234</v>
      </c>
      <c r="AC34" s="894">
        <f t="shared" si="10"/>
        <v>142.50527453697106</v>
      </c>
      <c r="AD34" s="894">
        <f t="shared" si="10"/>
        <v>141.35871593898037</v>
      </c>
      <c r="AE34" s="894">
        <f t="shared" si="10"/>
        <v>136.24690087535521</v>
      </c>
      <c r="AF34" s="894">
        <f t="shared" si="10"/>
        <v>134.6065245983298</v>
      </c>
      <c r="AG34" s="894">
        <f t="shared" si="10"/>
        <v>122.63706160113436</v>
      </c>
      <c r="AH34" s="894">
        <f t="shared" si="10"/>
        <v>113.81810924187089</v>
      </c>
      <c r="AI34" s="894">
        <f t="shared" si="10"/>
        <v>107.55725058283979</v>
      </c>
      <c r="AJ34" s="894">
        <f t="shared" si="10"/>
        <v>111.36072861969532</v>
      </c>
      <c r="AK34" s="895">
        <f t="shared" si="10"/>
        <v>114.83797638428834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37.630070118847598</v>
      </c>
      <c r="P35" s="453">
        <f t="shared" si="9"/>
        <v>0.25352758698158984</v>
      </c>
      <c r="Q35" s="328"/>
      <c r="R35" s="13"/>
      <c r="S35" s="323"/>
      <c r="T35" s="334"/>
      <c r="U35" s="246" t="s">
        <v>114</v>
      </c>
      <c r="V35" s="344"/>
      <c r="W35" s="344"/>
      <c r="X35" s="896">
        <f>SUM(X36:X38)</f>
        <v>7.5595757430095505</v>
      </c>
      <c r="Y35" s="897">
        <f t="shared" ref="Y35:AK35" si="11">SUM(Y36:Y38)</f>
        <v>6.8147514358122656</v>
      </c>
      <c r="Z35" s="897">
        <f t="shared" si="11"/>
        <v>8.0729782091540798</v>
      </c>
      <c r="AA35" s="897">
        <f t="shared" si="11"/>
        <v>8.1095093491192323</v>
      </c>
      <c r="AB35" s="897">
        <f t="shared" si="11"/>
        <v>7.3653393454339646</v>
      </c>
      <c r="AC35" s="897">
        <f t="shared" si="11"/>
        <v>6.5595840054064283</v>
      </c>
      <c r="AD35" s="897">
        <f t="shared" si="11"/>
        <v>7.1830033481087199</v>
      </c>
      <c r="AE35" s="897">
        <f t="shared" si="11"/>
        <v>7.5206955705346079</v>
      </c>
      <c r="AF35" s="897">
        <f t="shared" si="11"/>
        <v>7.1702439602706889</v>
      </c>
      <c r="AG35" s="897">
        <f t="shared" si="11"/>
        <v>5.9950250422806244</v>
      </c>
      <c r="AH35" s="897">
        <f t="shared" si="11"/>
        <v>5.7350756640260396</v>
      </c>
      <c r="AI35" s="897">
        <f t="shared" si="11"/>
        <v>6.417865844958607</v>
      </c>
      <c r="AJ35" s="897">
        <f t="shared" si="11"/>
        <v>6.856730228943519</v>
      </c>
      <c r="AK35" s="898">
        <f t="shared" si="11"/>
        <v>5.6017791118045075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58.835122565040763</v>
      </c>
      <c r="P36" s="453">
        <f t="shared" si="9"/>
        <v>0.39639380438490868</v>
      </c>
      <c r="Q36" s="328"/>
      <c r="R36" s="13"/>
      <c r="S36" s="356" t="s">
        <v>184</v>
      </c>
      <c r="T36" s="335"/>
      <c r="U36" s="346"/>
      <c r="V36" s="336" t="s">
        <v>184</v>
      </c>
      <c r="W36" s="357"/>
      <c r="X36" s="899">
        <f>VLOOKUP(年度マスタ!$K$4&amp;"_"&amp;X$33,データシート1!$A:$BT,MATCH("aa_"&amp;$S36,データシート1!$A$1:$BT$1,0),0)</f>
        <v>2.9153578331972421</v>
      </c>
      <c r="Y36" s="900">
        <f>VLOOKUP(年度マスタ!$K$4&amp;"_"&amp;Y$33,データシート1!$A:$BT,MATCH("aa_"&amp;$S36,データシート1!$A$1:$BT$1,0),0)</f>
        <v>2.358392256905427</v>
      </c>
      <c r="Z36" s="900">
        <f>VLOOKUP(年度マスタ!$K$4&amp;"_"&amp;Z$33,データシート1!$A:$BT,MATCH("aa_"&amp;$S36,データシート1!$A$1:$BT$1,0),0)</f>
        <v>2.3928026006881011</v>
      </c>
      <c r="AA36" s="900">
        <f>VLOOKUP(年度マスタ!$K$4&amp;"_"&amp;AA$33,データシート1!$A:$BT,MATCH("aa_"&amp;$S36,データシート1!$A$1:$BT$1,0),0)</f>
        <v>2.7570379861456309</v>
      </c>
      <c r="AB36" s="900">
        <f>VLOOKUP(年度マスタ!$K$4&amp;"_"&amp;AB$33,データシート1!$A:$BT,MATCH("aa_"&amp;$S36,データシート1!$A$1:$BT$1,0),0)</f>
        <v>2.7450649511892982</v>
      </c>
      <c r="AC36" s="900">
        <f>VLOOKUP(年度マスタ!$K$4&amp;"_"&amp;AC$33,データシート1!$A:$BT,MATCH("aa_"&amp;$S36,データシート1!$A$1:$BT$1,0),0)</f>
        <v>2.5723504100615671</v>
      </c>
      <c r="AD36" s="900">
        <f>VLOOKUP(年度マスタ!$K$4&amp;"_"&amp;AD$33,データシート1!$A:$BT,MATCH("aa_"&amp;$S36,データシート1!$A$1:$BT$1,0),0)</f>
        <v>2.9740298916199022</v>
      </c>
      <c r="AE36" s="900">
        <f>VLOOKUP(年度マスタ!$K$4&amp;"_"&amp;AE$33,データシート1!$A:$BT,MATCH("aa_"&amp;$S36,データシート1!$A$1:$BT$1,0),0)</f>
        <v>3.1552837406699275</v>
      </c>
      <c r="AF36" s="900">
        <f>VLOOKUP(年度マスタ!$K$4&amp;"_"&amp;AF$33,データシート1!$A:$BT,MATCH("aa_"&amp;$S36,データシート1!$A$1:$BT$1,0),0)</f>
        <v>2.9815516244863827</v>
      </c>
      <c r="AG36" s="900">
        <f>VLOOKUP(年度マスタ!$K$4&amp;"_"&amp;AG$33,データシート1!$A:$BT,MATCH("aa_"&amp;$S36,データシート1!$A$1:$BT$1,0),0)</f>
        <v>2.1443448997102172</v>
      </c>
      <c r="AH36" s="900">
        <f>VLOOKUP(年度マスタ!$K$4&amp;"_"&amp;AH$33,データシート1!$A:$BT,MATCH("aa_"&amp;$S36,データシート1!$A$1:$BT$1,0),0)</f>
        <v>1.9736169424557186</v>
      </c>
      <c r="AI36" s="900">
        <f>VLOOKUP(年度マスタ!$K$4&amp;"_"&amp;AI$33,データシート1!$A:$BT,MATCH("aa_"&amp;$S36,データシート1!$A$1:$BT$1,0),0)</f>
        <v>1.530319062949737</v>
      </c>
      <c r="AJ36" s="900">
        <f>VLOOKUP(年度マスタ!$K$4&amp;"_"&amp;AJ$33,データシート1!$A:$BT,MATCH("aa_"&amp;$S36,データシート1!$A$1:$BT$1,0),0)</f>
        <v>1.948816433369704</v>
      </c>
      <c r="AK36" s="901">
        <f>VLOOKUP(年度マスタ!$K$4&amp;"_"&amp;AK$33,データシート1!$A:$BT,MATCH("aa_"&amp;$S36,データシート1!$A$1:$BT$1,0),0)</f>
        <v>1.5134648368959043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42.499987100892547</v>
      </c>
      <c r="P37" s="453">
        <f t="shared" si="9"/>
        <v>0.28633800421863148</v>
      </c>
      <c r="Q37" s="328"/>
      <c r="R37" s="13"/>
      <c r="S37" s="356" t="s">
        <v>187</v>
      </c>
      <c r="T37" s="335"/>
      <c r="U37" s="346"/>
      <c r="V37" s="336" t="s">
        <v>194</v>
      </c>
      <c r="W37" s="357"/>
      <c r="X37" s="899">
        <f>VLOOKUP(年度マスタ!$K$4&amp;"_"&amp;X$33,データシート1!$A:$BT,MATCH("aa_"&amp;$S37,データシート1!$A$1:$BT$1,0),0)</f>
        <v>1.190312283241578</v>
      </c>
      <c r="Y37" s="900">
        <f>VLOOKUP(年度マスタ!$K$4&amp;"_"&amp;Y$33,データシート1!$A:$BT,MATCH("aa_"&amp;$S37,データシート1!$A$1:$BT$1,0),0)</f>
        <v>1.351889549765027</v>
      </c>
      <c r="Z37" s="900">
        <f>VLOOKUP(年度マスタ!$K$4&amp;"_"&amp;Z$33,データシート1!$A:$BT,MATCH("aa_"&amp;$S37,データシート1!$A$1:$BT$1,0),0)</f>
        <v>1.9776599085621589</v>
      </c>
      <c r="AA37" s="900">
        <f>VLOOKUP(年度マスタ!$K$4&amp;"_"&amp;AA$33,データシート1!$A:$BT,MATCH("aa_"&amp;$S37,データシート1!$A$1:$BT$1,0),0)</f>
        <v>1.7909259568781759</v>
      </c>
      <c r="AB37" s="900">
        <f>VLOOKUP(年度マスタ!$K$4&amp;"_"&amp;AB$33,データシート1!$A:$BT,MATCH("aa_"&amp;$S37,データシート1!$A$1:$BT$1,0),0)</f>
        <v>1.380545255188804</v>
      </c>
      <c r="AC37" s="900">
        <f>VLOOKUP(年度マスタ!$K$4&amp;"_"&amp;AC$33,データシート1!$A:$BT,MATCH("aa_"&amp;$S37,データシート1!$A$1:$BT$1,0),0)</f>
        <v>1.2814478395489239</v>
      </c>
      <c r="AD37" s="900">
        <f>VLOOKUP(年度マスタ!$K$4&amp;"_"&amp;AD$33,データシート1!$A:$BT,MATCH("aa_"&amp;$S37,データシート1!$A$1:$BT$1,0),0)</f>
        <v>1.2781792379581229</v>
      </c>
      <c r="AE37" s="900">
        <f>VLOOKUP(年度マスタ!$K$4&amp;"_"&amp;AE$33,データシート1!$A:$BT,MATCH("aa_"&amp;$S37,データシート1!$A$1:$BT$1,0),0)</f>
        <v>1.2812565357571895</v>
      </c>
      <c r="AF37" s="900">
        <f>VLOOKUP(年度マスタ!$K$4&amp;"_"&amp;AF$33,データシート1!$A:$BT,MATCH("aa_"&amp;$S37,データシート1!$A$1:$BT$1,0),0)</f>
        <v>1.2314498984575304</v>
      </c>
      <c r="AG37" s="900">
        <f>VLOOKUP(年度マスタ!$K$4&amp;"_"&amp;AG$33,データシート1!$A:$BT,MATCH("aa_"&amp;$S37,データシート1!$A$1:$BT$1,0),0)</f>
        <v>1.1241393226523839</v>
      </c>
      <c r="AH37" s="900">
        <f>VLOOKUP(年度マスタ!$K$4&amp;"_"&amp;AH$33,データシート1!$A:$BT,MATCH("aa_"&amp;$S37,データシート1!$A$1:$BT$1,0),0)</f>
        <v>1.0147184983498285</v>
      </c>
      <c r="AI37" s="900">
        <f>VLOOKUP(年度マスタ!$K$4&amp;"_"&amp;AI$33,データシート1!$A:$BT,MATCH("aa_"&amp;$S37,データシート1!$A$1:$BT$1,0),0)</f>
        <v>1.1551263590863428</v>
      </c>
      <c r="AJ37" s="900">
        <f>VLOOKUP(年度マスタ!$K$4&amp;"_"&amp;AJ$33,データシート1!$A:$BT,MATCH("aa_"&amp;$S37,データシート1!$A$1:$BT$1,0),0)</f>
        <v>1.2244655850170154</v>
      </c>
      <c r="AK37" s="901">
        <f>VLOOKUP(年度マスタ!$K$4&amp;"_"&amp;AK$33,データシート1!$A:$BT,MATCH("aa_"&amp;$S37,データシート1!$A$1:$BT$1,0),0)</f>
        <v>1.1748053478938243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40.400188508745799</v>
      </c>
      <c r="P38" s="454">
        <f t="shared" si="9"/>
        <v>0.27219089079224257</v>
      </c>
      <c r="Q38" s="328"/>
      <c r="R38" s="13"/>
      <c r="S38" s="356" t="s">
        <v>188</v>
      </c>
      <c r="T38" s="335"/>
      <c r="U38" s="348"/>
      <c r="V38" s="358" t="s">
        <v>197</v>
      </c>
      <c r="W38" s="358"/>
      <c r="X38" s="899">
        <f>VLOOKUP(年度マスタ!$K$4&amp;"_"&amp;X$33,データシート1!$A:$BT,MATCH("aa_"&amp;$S38,データシート1!$A$1:$BT$1,0),0)</f>
        <v>3.4539056265707302</v>
      </c>
      <c r="Y38" s="900">
        <f>VLOOKUP(年度マスタ!$K$4&amp;"_"&amp;Y$33,データシート1!$A:$BT,MATCH("aa_"&amp;$S38,データシート1!$A$1:$BT$1,0),0)</f>
        <v>3.1044696291418119</v>
      </c>
      <c r="Z38" s="900">
        <f>VLOOKUP(年度マスタ!$K$4&amp;"_"&amp;Z$33,データシート1!$A:$BT,MATCH("aa_"&amp;$S38,データシート1!$A$1:$BT$1,0),0)</f>
        <v>3.7025156999038211</v>
      </c>
      <c r="AA38" s="900">
        <f>VLOOKUP(年度マスタ!$K$4&amp;"_"&amp;AA$33,データシート1!$A:$BT,MATCH("aa_"&amp;$S38,データシート1!$A$1:$BT$1,0),0)</f>
        <v>3.5615454060954259</v>
      </c>
      <c r="AB38" s="900">
        <f>VLOOKUP(年度マスタ!$K$4&amp;"_"&amp;AB$33,データシート1!$A:$BT,MATCH("aa_"&amp;$S38,データシート1!$A$1:$BT$1,0),0)</f>
        <v>3.239729139055862</v>
      </c>
      <c r="AC38" s="900">
        <f>VLOOKUP(年度マスタ!$K$4&amp;"_"&amp;AC$33,データシート1!$A:$BT,MATCH("aa_"&amp;$S38,データシート1!$A$1:$BT$1,0),0)</f>
        <v>2.7057857557959371</v>
      </c>
      <c r="AD38" s="900">
        <f>VLOOKUP(年度マスタ!$K$4&amp;"_"&amp;AD$33,データシート1!$A:$BT,MATCH("aa_"&amp;$S38,データシート1!$A$1:$BT$1,0),0)</f>
        <v>2.9307942185306941</v>
      </c>
      <c r="AE38" s="900">
        <f>VLOOKUP(年度マスタ!$K$4&amp;"_"&amp;AE$33,データシート1!$A:$BT,MATCH("aa_"&amp;$S38,データシート1!$A$1:$BT$1,0),0)</f>
        <v>3.0841552941074917</v>
      </c>
      <c r="AF38" s="900">
        <f>VLOOKUP(年度マスタ!$K$4&amp;"_"&amp;AF$33,データシート1!$A:$BT,MATCH("aa_"&amp;$S38,データシート1!$A$1:$BT$1,0),0)</f>
        <v>2.9572424373267756</v>
      </c>
      <c r="AG38" s="900">
        <f>VLOOKUP(年度マスタ!$K$4&amp;"_"&amp;AG$33,データシート1!$A:$BT,MATCH("aa_"&amp;$S38,データシート1!$A$1:$BT$1,0),0)</f>
        <v>2.7265408199180232</v>
      </c>
      <c r="AH38" s="900">
        <f>VLOOKUP(年度マスタ!$K$4&amp;"_"&amp;AH$33,データシート1!$A:$BT,MATCH("aa_"&amp;$S38,データシート1!$A$1:$BT$1,0),0)</f>
        <v>2.7467402232204927</v>
      </c>
      <c r="AI38" s="900">
        <f>VLOOKUP(年度マスタ!$K$4&amp;"_"&amp;AI$33,データシート1!$A:$BT,MATCH("aa_"&amp;$S38,データシート1!$A$1:$BT$1,0),0)</f>
        <v>3.732420422922528</v>
      </c>
      <c r="AJ38" s="900">
        <f>VLOOKUP(年度マスタ!$K$4&amp;"_"&amp;AJ$33,データシート1!$A:$BT,MATCH("aa_"&amp;$S38,データシート1!$A$1:$BT$1,0),0)</f>
        <v>3.6834482105568003</v>
      </c>
      <c r="AK38" s="901">
        <f>VLOOKUP(年度マスタ!$K$4&amp;"_"&amp;AK$33,データシート1!$A:$BT,MATCH("aa_"&amp;$S38,データシート1!$A$1:$BT$1,0),0)</f>
        <v>2.9135089270147785</v>
      </c>
      <c r="AL38" s="330"/>
      <c r="AW38" s="17" t="str">
        <f>年度マスタ!H4</f>
        <v>17</v>
      </c>
      <c r="AX38" s="17" t="s">
        <v>198</v>
      </c>
      <c r="AY38" s="17">
        <f>VLOOKUP($AW38&amp;"_"&amp;$AY$34,データシート1!$A:$BT,MATCH($AY$31&amp;"_"&amp;AY$36,データシート1!$A$1:$BT$1,0),0)</f>
        <v>1598.0860696855659</v>
      </c>
      <c r="AZ38" s="17">
        <f>VLOOKUP($AW38&amp;"_"&amp;$AY$34,データシート1!$A:$BT,MATCH($AY$31&amp;"_"&amp;AZ$36,データシート1!$A$1:$BT$1,0),0)</f>
        <v>81.463754619268158</v>
      </c>
      <c r="BA38" s="17">
        <f>VLOOKUP($AW38&amp;"_"&amp;$AY$34,データシート1!$A:$BT,MATCH($AY$31&amp;"_"&amp;BA$36,データシート1!$A$1:$BT$1,0),0)</f>
        <v>243.18694825176479</v>
      </c>
      <c r="BB38" s="17">
        <f>VLOOKUP($AW38&amp;"_"&amp;$AY$34,データシート1!$A:$BT,MATCH($AY$31&amp;"_"&amp;BB$36,データシート1!$A$1:$BT$1,0),0)</f>
        <v>1803.5984762304806</v>
      </c>
      <c r="BC38" s="17">
        <f>VLOOKUP($AW38&amp;"_"&amp;$AY$34,データシート1!$A:$BT,MATCH($AY$31&amp;"_"&amp;BC$36,データシート1!$A$1:$BT$1,0),0)</f>
        <v>1973.9143216127061</v>
      </c>
      <c r="BD38" s="17">
        <f>VLOOKUP($AW38&amp;"_"&amp;$AY$34,データシート1!$A:$BT,MATCH($AY$31&amp;"_"&amp;BD$36,データシート1!$A$1:$BT$1,0),0)</f>
        <v>1066.0779699146681</v>
      </c>
      <c r="BE38" s="17">
        <f>VLOOKUP($AW38&amp;"_"&amp;$AY$34,データシート1!$A:$BT,MATCH($AY$31&amp;"_"&amp;BE$36,データシート1!$A$1:$BT$1,0),0)</f>
        <v>729.49315801093712</v>
      </c>
      <c r="BF38" s="17">
        <f>VLOOKUP($AW38&amp;"_"&amp;$AY$34,データシート1!$A:$BT,MATCH($AY$31&amp;"_"&amp;BF$36,データシート1!$A$1:$BT$1,0),0)</f>
        <v>65.775451642692786</v>
      </c>
      <c r="BG38" s="17">
        <f>VLOOKUP($AW38&amp;"_"&amp;$AY$34,データシート1!$A:$BT,MATCH($AY$31&amp;"_"&amp;BG$36,データシート1!$A$1:$BT$1,0),0)</f>
        <v>20.253750270122023</v>
      </c>
      <c r="BH38" s="17">
        <f>VLOOKUP($AW38&amp;"_"&amp;$AY$34,データシート1!$A:$BT,MATCH($AY$31&amp;"_"&amp;BH$36,データシート1!$A$1:$BT$1,0),0)</f>
        <v>126.54165124022363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30.279581207054068</v>
      </c>
      <c r="P39" s="454">
        <f t="shared" si="9"/>
        <v>0.20400464665604001</v>
      </c>
      <c r="Q39" s="328"/>
      <c r="R39" s="13"/>
      <c r="S39" s="356" t="s">
        <v>189</v>
      </c>
      <c r="T39" s="335"/>
      <c r="U39" s="343" t="s">
        <v>199</v>
      </c>
      <c r="V39" s="344"/>
      <c r="W39" s="344"/>
      <c r="X39" s="896">
        <f>VLOOKUP(年度マスタ!$K$4&amp;"_"&amp;X$33,データシート1!$A:$BT,MATCH("aa_"&amp;$S39,データシート1!$A$1:$BT$1,0),0)</f>
        <v>24.859133447763561</v>
      </c>
      <c r="Y39" s="897">
        <f>VLOOKUP(年度マスタ!$K$4&amp;"_"&amp;Y$33,データシート1!$A:$BT,MATCH("aa_"&amp;$S39,データシート1!$A$1:$BT$1,0),0)</f>
        <v>27.299306308690571</v>
      </c>
      <c r="Z39" s="897">
        <f>VLOOKUP(年度マスタ!$K$4&amp;"_"&amp;Z$33,データシート1!$A:$BT,MATCH("aa_"&amp;$S39,データシート1!$A$1:$BT$1,0),0)</f>
        <v>37.009129239200917</v>
      </c>
      <c r="AA39" s="897">
        <f>VLOOKUP(年度マスタ!$K$4&amp;"_"&amp;AA$33,データシート1!$A:$BT,MATCH("aa_"&amp;$S39,データシート1!$A$1:$BT$1,0),0)</f>
        <v>37.097287185263653</v>
      </c>
      <c r="AB39" s="897">
        <f>VLOOKUP(年度マスタ!$K$4&amp;"_"&amp;AB$33,データシート1!$A:$BT,MATCH("aa_"&amp;$S39,データシート1!$A$1:$BT$1,0),0)</f>
        <v>37.630070118847598</v>
      </c>
      <c r="AC39" s="897">
        <f>VLOOKUP(年度マスタ!$K$4&amp;"_"&amp;AC$33,データシート1!$A:$BT,MATCH("aa_"&amp;$S39,データシート1!$A$1:$BT$1,0),0)</f>
        <v>35.334208812038547</v>
      </c>
      <c r="AD39" s="897">
        <f>VLOOKUP(年度マスタ!$K$4&amp;"_"&amp;AD$33,データシート1!$A:$BT,MATCH("aa_"&amp;$S39,データシート1!$A$1:$BT$1,0),0)</f>
        <v>34.423626428318052</v>
      </c>
      <c r="AE39" s="897">
        <f>VLOOKUP(年度マスタ!$K$4&amp;"_"&amp;AE$33,データシート1!$A:$BT,MATCH("aa_"&amp;$S39,データシート1!$A$1:$BT$1,0),0)</f>
        <v>32.382011195047411</v>
      </c>
      <c r="AF39" s="897">
        <f>VLOOKUP(年度マスタ!$K$4&amp;"_"&amp;AF$33,データシート1!$A:$BT,MATCH("aa_"&amp;$S39,データシート1!$A$1:$BT$1,0),0)</f>
        <v>28.53312341871149</v>
      </c>
      <c r="AG39" s="897">
        <f>VLOOKUP(年度マスタ!$K$4&amp;"_"&amp;AG$33,データシート1!$A:$BT,MATCH("aa_"&amp;$S39,データシート1!$A$1:$BT$1,0),0)</f>
        <v>27.19030092100445</v>
      </c>
      <c r="AH39" s="897">
        <f>VLOOKUP(年度マスタ!$K$4&amp;"_"&amp;AH$33,データシート1!$A:$BT,MATCH("aa_"&amp;$S39,データシート1!$A$1:$BT$1,0),0)</f>
        <v>25.458940790027892</v>
      </c>
      <c r="AI39" s="897">
        <f>VLOOKUP(年度マスタ!$K$4&amp;"_"&amp;AI$33,データシート1!$A:$BT,MATCH("aa_"&amp;$S39,データシート1!$A$1:$BT$1,0),0)</f>
        <v>24.659457490475575</v>
      </c>
      <c r="AJ39" s="897">
        <f>VLOOKUP(年度マスタ!$K$4&amp;"_"&amp;AJ$33,データシート1!$A:$BT,MATCH("aa_"&amp;$S39,データシート1!$A$1:$BT$1,0),0)</f>
        <v>26.001893829598959</v>
      </c>
      <c r="AK39" s="898">
        <f>VLOOKUP(年度マスタ!$K$4&amp;"_"&amp;AK$33,データシート1!$A:$BT,MATCH("aa_"&amp;$S39,データシート1!$A$1:$BT$1,0),0)</f>
        <v>26.270490144220481</v>
      </c>
      <c r="AL39" s="330"/>
      <c r="AW39" s="17" t="str">
        <f>年度マスタ!K4</f>
        <v>17365</v>
      </c>
      <c r="AX39" s="17" t="s">
        <v>200</v>
      </c>
      <c r="AY39" s="17">
        <f>VLOOKUP($AW39&amp;"_"&amp;$AY$34,データシート1!$A:$BT,MATCH($AY$31&amp;"_"&amp;AY$36,データシート1!$A$1:$BT$1,0),0)</f>
        <v>1.5134648368959043</v>
      </c>
      <c r="AZ39" s="17">
        <f>VLOOKUP($AW39&amp;"_"&amp;$AY$34,データシート1!$A:$BT,MATCH($AY$31&amp;"_"&amp;AZ$36,データシート1!$A$1:$BT$1,0),0)</f>
        <v>1.1748053478938243</v>
      </c>
      <c r="BA39" s="17">
        <f>VLOOKUP($AW39&amp;"_"&amp;$AY$34,データシート1!$A:$BT,MATCH($AY$31&amp;"_"&amp;BA$36,データシート1!$A$1:$BT$1,0),0)</f>
        <v>2.9135089270147785</v>
      </c>
      <c r="BB39" s="17">
        <f>VLOOKUP($AW39&amp;"_"&amp;$AY$34,データシート1!$A:$BT,MATCH($AY$31&amp;"_"&amp;BB$36,データシート1!$A$1:$BT$1,0),0)</f>
        <v>26.270490144220481</v>
      </c>
      <c r="BC39" s="17">
        <f>VLOOKUP($AW39&amp;"_"&amp;$AY$34,データシート1!$A:$BT,MATCH($AY$31&amp;"_"&amp;BC$36,データシート1!$A$1:$BT$1,0),0)</f>
        <v>44.510805502938574</v>
      </c>
      <c r="BD39" s="17">
        <f>VLOOKUP($AW39&amp;"_"&amp;$AY$34,データシート1!$A:$BT,MATCH($AY$31&amp;"_"&amp;BD$36,データシート1!$A$1:$BT$1,0),0)</f>
        <v>24.596132298388856</v>
      </c>
      <c r="BE39" s="17">
        <f>VLOOKUP($AW39&amp;"_"&amp;$AY$34,データシート1!$A:$BT,MATCH($AY$31&amp;"_"&amp;BE$36,データシート1!$A$1:$BT$1,0),0)</f>
        <v>9.3550581911709507</v>
      </c>
      <c r="BF39" s="17">
        <f>VLOOKUP($AW39&amp;"_"&amp;$AY$34,データシート1!$A:$BT,MATCH($AY$31&amp;"_"&amp;BF$36,データシート1!$A$1:$BT$1,0),0)</f>
        <v>1.5396818609302818</v>
      </c>
      <c r="BG39" s="17">
        <f>VLOOKUP($AW39&amp;"_"&amp;$AY$34,データシート1!$A:$BT,MATCH($AY$31&amp;"_"&amp;BG$36,データシート1!$A$1:$BT$1,0),0)</f>
        <v>0</v>
      </c>
      <c r="BH39" s="17">
        <f>VLOOKUP($AW39&amp;"_"&amp;$AY$34,データシート1!$A:$BT,MATCH($AY$31&amp;"_"&amp;BH$36,データシート1!$A$1:$BT$1,0),0)</f>
        <v>2.964029274834699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10.120607301691731</v>
      </c>
      <c r="P40" s="454">
        <f t="shared" si="9"/>
        <v>6.818624413620257E-2</v>
      </c>
      <c r="Q40" s="328"/>
      <c r="R40" s="13"/>
      <c r="S40" s="356" t="s">
        <v>165</v>
      </c>
      <c r="T40" s="335"/>
      <c r="U40" s="343" t="s">
        <v>165</v>
      </c>
      <c r="V40" s="344"/>
      <c r="W40" s="344"/>
      <c r="X40" s="896">
        <f>VLOOKUP(年度マスタ!$K$4&amp;"_"&amp;X$33,データシート1!$A:$BT,MATCH("aa_"&amp;$S40,データシート1!$A$1:$BT$1,0),0)</f>
        <v>36.611824771833007</v>
      </c>
      <c r="Y40" s="897">
        <f>VLOOKUP(年度マスタ!$K$4&amp;"_"&amp;Y$33,データシート1!$A:$BT,MATCH("aa_"&amp;$S40,データシート1!$A$1:$BT$1,0),0)</f>
        <v>45.840938890174513</v>
      </c>
      <c r="Z40" s="897">
        <f>VLOOKUP(年度マスタ!$K$4&amp;"_"&amp;Z$33,データシート1!$A:$BT,MATCH("aa_"&amp;$S40,データシート1!$A$1:$BT$1,0),0)</f>
        <v>63.993348419379203</v>
      </c>
      <c r="AA40" s="897">
        <f>VLOOKUP(年度マスタ!$K$4&amp;"_"&amp;AA$33,データシート1!$A:$BT,MATCH("aa_"&amp;$S40,データシート1!$A$1:$BT$1,0),0)</f>
        <v>67.852041319795006</v>
      </c>
      <c r="AB40" s="897">
        <f>VLOOKUP(年度マスタ!$K$4&amp;"_"&amp;AB$33,データシート1!$A:$BT,MATCH("aa_"&amp;$S40,データシート1!$A$1:$BT$1,0),0)</f>
        <v>58.835122565040763</v>
      </c>
      <c r="AC40" s="897">
        <f>VLOOKUP(年度マスタ!$K$4&amp;"_"&amp;AC$33,データシート1!$A:$BT,MATCH("aa_"&amp;$S40,データシート1!$A$1:$BT$1,0),0)</f>
        <v>57.348711228012533</v>
      </c>
      <c r="AD40" s="897">
        <f>VLOOKUP(年度マスタ!$K$4&amp;"_"&amp;AD$33,データシート1!$A:$BT,MATCH("aa_"&amp;$S40,データシート1!$A$1:$BT$1,0),0)</f>
        <v>56.5203838790163</v>
      </c>
      <c r="AE40" s="897">
        <f>VLOOKUP(年度マスタ!$K$4&amp;"_"&amp;AE$33,データシート1!$A:$BT,MATCH("aa_"&amp;$S40,データシート1!$A$1:$BT$1,0),0)</f>
        <v>53.501361787599492</v>
      </c>
      <c r="AF40" s="897">
        <f>VLOOKUP(年度マスタ!$K$4&amp;"_"&amp;AF$33,データシート1!$A:$BT,MATCH("aa_"&amp;$S40,データシート1!$A$1:$BT$1,0),0)</f>
        <v>56.345871849847789</v>
      </c>
      <c r="AG40" s="897">
        <f>VLOOKUP(年度マスタ!$K$4&amp;"_"&amp;AG$33,データシート1!$A:$BT,MATCH("aa_"&amp;$S40,データシート1!$A$1:$BT$1,0),0)</f>
        <v>48.501501009131161</v>
      </c>
      <c r="AH40" s="897">
        <f>VLOOKUP(年度マスタ!$K$4&amp;"_"&amp;AH$33,データシート1!$A:$BT,MATCH("aa_"&amp;$S40,データシート1!$A$1:$BT$1,0),0)</f>
        <v>41.953037202802236</v>
      </c>
      <c r="AI40" s="897">
        <f>VLOOKUP(年度マスタ!$K$4&amp;"_"&amp;AI$33,データシート1!$A:$BT,MATCH("aa_"&amp;$S40,データシート1!$A$1:$BT$1,0),0)</f>
        <v>39.493209071167492</v>
      </c>
      <c r="AJ40" s="897">
        <f>VLOOKUP(年度マスタ!$K$4&amp;"_"&amp;AJ$33,データシート1!$A:$BT,MATCH("aa_"&amp;$S40,データシート1!$A$1:$BT$1,0),0)</f>
        <v>41.998258758870143</v>
      </c>
      <c r="AK40" s="898">
        <f>VLOOKUP(年度マスタ!$K$4&amp;"_"&amp;AK$33,データシート1!$A:$BT,MATCH("aa_"&amp;$S40,データシート1!$A$1:$BT$1,0),0)</f>
        <v>44.510805502938574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2.0997985921467501</v>
      </c>
      <c r="P41" s="454">
        <f t="shared" si="9"/>
        <v>1.4147113426388913E-2</v>
      </c>
      <c r="Q41" s="328"/>
      <c r="R41" s="13"/>
      <c r="S41" s="356" t="s">
        <v>201</v>
      </c>
      <c r="T41" s="335"/>
      <c r="U41" s="246" t="s">
        <v>128</v>
      </c>
      <c r="V41" s="344"/>
      <c r="W41" s="344"/>
      <c r="X41" s="896">
        <f>X42+X45+X46</f>
        <v>42.772353042428001</v>
      </c>
      <c r="Y41" s="897">
        <f t="shared" ref="Y41:AH41" si="12">Y42+Y45+Y46</f>
        <v>43.272714188910228</v>
      </c>
      <c r="Z41" s="897">
        <f t="shared" si="12"/>
        <v>42.896967782916597</v>
      </c>
      <c r="AA41" s="897">
        <f t="shared" si="12"/>
        <v>43.317731287783609</v>
      </c>
      <c r="AB41" s="897">
        <f t="shared" si="12"/>
        <v>42.499987100892547</v>
      </c>
      <c r="AC41" s="897">
        <f t="shared" si="12"/>
        <v>41.163386211436993</v>
      </c>
      <c r="AD41" s="897">
        <f t="shared" si="12"/>
        <v>41.138904366431319</v>
      </c>
      <c r="AE41" s="897">
        <f t="shared" si="12"/>
        <v>40.788397147549979</v>
      </c>
      <c r="AF41" s="897">
        <f t="shared" si="12"/>
        <v>40.212679840945157</v>
      </c>
      <c r="AG41" s="897">
        <f t="shared" si="12"/>
        <v>39.520112484210827</v>
      </c>
      <c r="AH41" s="897">
        <f t="shared" si="12"/>
        <v>38.640389862039875</v>
      </c>
      <c r="AI41" s="897">
        <f>AI42+AI45+AI46</f>
        <v>34.617540376673062</v>
      </c>
      <c r="AJ41" s="897">
        <f>AJ42+AJ45+AJ46</f>
        <v>34.308431183963549</v>
      </c>
      <c r="AK41" s="898">
        <f>AK42+AK45+AK46</f>
        <v>35.490872350490086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41.211791056580331</v>
      </c>
      <c r="Y42" s="900">
        <f t="shared" ref="Y42:AK42" si="13">SUM(Y43:Y44)</f>
        <v>41.637849489155919</v>
      </c>
      <c r="Z42" s="900">
        <f t="shared" si="13"/>
        <v>41.010468545151006</v>
      </c>
      <c r="AA42" s="900">
        <f t="shared" si="13"/>
        <v>41.254211117473766</v>
      </c>
      <c r="AB42" s="900">
        <f t="shared" si="13"/>
        <v>40.400188508745799</v>
      </c>
      <c r="AC42" s="900">
        <f t="shared" si="13"/>
        <v>39.162262102396795</v>
      </c>
      <c r="AD42" s="900">
        <f t="shared" si="13"/>
        <v>39.180877336613612</v>
      </c>
      <c r="AE42" s="900">
        <f t="shared" si="13"/>
        <v>38.88281566814959</v>
      </c>
      <c r="AF42" s="900">
        <f t="shared" si="13"/>
        <v>38.37957082081622</v>
      </c>
      <c r="AG42" s="900">
        <f t="shared" si="13"/>
        <v>37.824104763790075</v>
      </c>
      <c r="AH42" s="900">
        <f t="shared" si="13"/>
        <v>37.000440777658753</v>
      </c>
      <c r="AI42" s="900">
        <f t="shared" si="13"/>
        <v>33.058559889282222</v>
      </c>
      <c r="AJ42" s="900">
        <f t="shared" si="13"/>
        <v>32.77425154998852</v>
      </c>
      <c r="AK42" s="901">
        <f t="shared" si="13"/>
        <v>33.951190489559806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2.0954197068874598</v>
      </c>
      <c r="P43" s="612">
        <f t="shared" si="9"/>
        <v>1.4117611270003053E-2</v>
      </c>
      <c r="Q43" s="328"/>
      <c r="R43" s="13"/>
      <c r="S43" s="356" t="s">
        <v>190</v>
      </c>
      <c r="T43" s="359"/>
      <c r="U43" s="346"/>
      <c r="V43" s="360"/>
      <c r="W43" s="347" t="s">
        <v>190</v>
      </c>
      <c r="X43" s="899">
        <f>VLOOKUP(年度マスタ!$K$4&amp;"_"&amp;X$33,データシート1!$A:$BT,MATCH("aa_"&amp;$S43,データシート1!$A$1:$BT$1,0),0)</f>
        <v>30.758157784470971</v>
      </c>
      <c r="Y43" s="900">
        <f>VLOOKUP(年度マスタ!$K$4&amp;"_"&amp;Y$33,データシート1!$A:$BT,MATCH("aa_"&amp;$S43,データシート1!$A$1:$BT$1,0),0)</f>
        <v>31.02347368588374</v>
      </c>
      <c r="Z43" s="900">
        <f>VLOOKUP(年度マスタ!$K$4&amp;"_"&amp;Z$33,データシート1!$A:$BT,MATCH("aa_"&amp;$S43,データシート1!$A$1:$BT$1,0),0)</f>
        <v>30.782006400305686</v>
      </c>
      <c r="AA43" s="900">
        <f>VLOOKUP(年度マスタ!$K$4&amp;"_"&amp;AA$33,データシート1!$A:$BT,MATCH("aa_"&amp;$S43,データシート1!$A$1:$BT$1,0),0)</f>
        <v>31.077039557546723</v>
      </c>
      <c r="AB43" s="900">
        <f>VLOOKUP(年度マスタ!$K$4&amp;"_"&amp;AB$33,データシート1!$A:$BT,MATCH("aa_"&amp;$S43,データシート1!$A$1:$BT$1,0),0)</f>
        <v>30.279581207054068</v>
      </c>
      <c r="AC43" s="900">
        <f>VLOOKUP(年度マスタ!$K$4&amp;"_"&amp;AC$33,データシート1!$A:$BT,MATCH("aa_"&amp;$S43,データシート1!$A$1:$BT$1,0),0)</f>
        <v>29.119603985185371</v>
      </c>
      <c r="AD43" s="900">
        <f>VLOOKUP(年度マスタ!$K$4&amp;"_"&amp;AD$33,データシート1!$A:$BT,MATCH("aa_"&amp;$S43,データシート1!$A$1:$BT$1,0),0)</f>
        <v>29.034804304797227</v>
      </c>
      <c r="AE43" s="900">
        <f>VLOOKUP(年度マスタ!$K$4&amp;"_"&amp;AE$33,データシート1!$A:$BT,MATCH("aa_"&amp;$S43,データシート1!$A$1:$BT$1,0),0)</f>
        <v>29.00017525427009</v>
      </c>
      <c r="AF43" s="900">
        <f>VLOOKUP(年度マスタ!$K$4&amp;"_"&amp;AF$33,データシート1!$A:$BT,MATCH("aa_"&amp;$S43,データシート1!$A$1:$BT$1,0),0)</f>
        <v>28.622296672648027</v>
      </c>
      <c r="AG43" s="900">
        <f>VLOOKUP(年度マスタ!$K$4&amp;"_"&amp;AG$33,データシート1!$A:$BT,MATCH("aa_"&amp;$S43,データシート1!$A$1:$BT$1,0),0)</f>
        <v>28.130497642270246</v>
      </c>
      <c r="AH43" s="900">
        <f>VLOOKUP(年度マスタ!$K$4&amp;"_"&amp;AH$33,データシート1!$A:$BT,MATCH("aa_"&amp;$S43,データシート1!$A$1:$BT$1,0),0)</f>
        <v>27.508237302479881</v>
      </c>
      <c r="AI43" s="900">
        <f>VLOOKUP(年度マスタ!$K$4&amp;"_"&amp;AI$33,データシート1!$A:$BT,MATCH("aa_"&amp;$S43,データシート1!$A$1:$BT$1,0),0)</f>
        <v>24.218657786877376</v>
      </c>
      <c r="AJ43" s="900">
        <f>VLOOKUP(年度マスタ!$K$4&amp;"_"&amp;AJ$33,データシート1!$A:$BT,MATCH("aa_"&amp;$S43,データシート1!$A$1:$BT$1,0),0)</f>
        <v>23.420625818011466</v>
      </c>
      <c r="AK43" s="901">
        <f>VLOOKUP(年度マスタ!$K$4&amp;"_"&amp;AK$33,データシート1!$A:$BT,MATCH("aa_"&amp;$S43,データシート1!$A$1:$BT$1,0),0)</f>
        <v>24.596132298388856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10.453633272109361</v>
      </c>
      <c r="Y44" s="900">
        <f>VLOOKUP(年度マスタ!$K$4&amp;"_"&amp;Y$33,データシート1!$A:$BT,MATCH("aa_"&amp;$S44,データシート1!$A$1:$BT$1,0),0)</f>
        <v>10.61437580327218</v>
      </c>
      <c r="Z44" s="900">
        <f>VLOOKUP(年度マスタ!$K$4&amp;"_"&amp;Z$33,データシート1!$A:$BT,MATCH("aa_"&amp;$S44,データシート1!$A$1:$BT$1,0),0)</f>
        <v>10.228462144845322</v>
      </c>
      <c r="AA44" s="900">
        <f>VLOOKUP(年度マスタ!$K$4&amp;"_"&amp;AA$33,データシート1!$A:$BT,MATCH("aa_"&amp;$S44,データシート1!$A$1:$BT$1,0),0)</f>
        <v>10.177171559927043</v>
      </c>
      <c r="AB44" s="900">
        <f>VLOOKUP(年度マスタ!$K$4&amp;"_"&amp;AB$33,データシート1!$A:$BT,MATCH("aa_"&amp;$S44,データシート1!$A$1:$BT$1,0),0)</f>
        <v>10.120607301691731</v>
      </c>
      <c r="AC44" s="900">
        <f>VLOOKUP(年度マスタ!$K$4&amp;"_"&amp;AC$33,データシート1!$A:$BT,MATCH("aa_"&amp;$S44,データシート1!$A$1:$BT$1,0),0)</f>
        <v>10.042658117211422</v>
      </c>
      <c r="AD44" s="900">
        <f>VLOOKUP(年度マスタ!$K$4&amp;"_"&amp;AD$33,データシート1!$A:$BT,MATCH("aa_"&amp;$S44,データシート1!$A$1:$BT$1,0),0)</f>
        <v>10.146073031816384</v>
      </c>
      <c r="AE44" s="900">
        <f>VLOOKUP(年度マスタ!$K$4&amp;"_"&amp;AE$33,データシート1!$A:$BT,MATCH("aa_"&amp;$S44,データシート1!$A$1:$BT$1,0),0)</f>
        <v>9.8826404138794999</v>
      </c>
      <c r="AF44" s="900">
        <f>VLOOKUP(年度マスタ!$K$4&amp;"_"&amp;AF$33,データシート1!$A:$BT,MATCH("aa_"&amp;$S44,データシート1!$A$1:$BT$1,0),0)</f>
        <v>9.7572741481681948</v>
      </c>
      <c r="AG44" s="900">
        <f>VLOOKUP(年度マスタ!$K$4&amp;"_"&amp;AG$33,データシート1!$A:$BT,MATCH("aa_"&amp;$S44,データシート1!$A$1:$BT$1,0),0)</f>
        <v>9.6936071215198272</v>
      </c>
      <c r="AH44" s="900">
        <f>VLOOKUP(年度マスタ!$K$4&amp;"_"&amp;AH$33,データシート1!$A:$BT,MATCH("aa_"&amp;$S44,データシート1!$A$1:$BT$1,0),0)</f>
        <v>9.4922034751788686</v>
      </c>
      <c r="AI44" s="900">
        <f>VLOOKUP(年度マスタ!$K$4&amp;"_"&amp;AI$33,データシート1!$A:$BT,MATCH("aa_"&amp;$S44,データシート1!$A$1:$BT$1,0),0)</f>
        <v>8.8399021024048423</v>
      </c>
      <c r="AJ44" s="900">
        <f>VLOOKUP(年度マスタ!$K$4&amp;"_"&amp;AJ$33,データシート1!$A:$BT,MATCH("aa_"&amp;$S44,データシート1!$A$1:$BT$1,0),0)</f>
        <v>9.3536257319770559</v>
      </c>
      <c r="AK44" s="901">
        <f>VLOOKUP(年度マスタ!$K$4&amp;"_"&amp;AK$33,データシート1!$A:$BT,MATCH("aa_"&amp;$S44,データシート1!$A$1:$BT$1,0),0)</f>
        <v>9.3550581911709507</v>
      </c>
      <c r="AL44" s="330"/>
      <c r="AW44" s="17" t="str">
        <f>AW47</f>
        <v>石川県</v>
      </c>
      <c r="AX44" s="1010">
        <f t="shared" si="14"/>
        <v>0.24943423796211131</v>
      </c>
      <c r="AY44" s="1010">
        <f t="shared" si="14"/>
        <v>0.23397857571007272</v>
      </c>
      <c r="AZ44" s="1010">
        <f t="shared" si="14"/>
        <v>0.25607343742601135</v>
      </c>
      <c r="BA44" s="1010">
        <f t="shared" si="14"/>
        <v>0.2440976586714175</v>
      </c>
      <c r="BB44" s="1010">
        <f t="shared" si="14"/>
        <v>1.6416090230387117E-2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1.56056198584767</v>
      </c>
      <c r="Y45" s="900">
        <f>VLOOKUP(年度マスタ!$K$4&amp;"_"&amp;Y$33,データシート1!$A:$BT,MATCH("aa_"&amp;$S45,データシート1!$A$1:$BT$1,0),0)</f>
        <v>1.6348646997543099</v>
      </c>
      <c r="Z45" s="900">
        <f>VLOOKUP(年度マスタ!$K$4&amp;"_"&amp;Z$33,データシート1!$A:$BT,MATCH("aa_"&amp;$S45,データシート1!$A$1:$BT$1,0),0)</f>
        <v>1.88649923776559</v>
      </c>
      <c r="AA45" s="900">
        <f>VLOOKUP(年度マスタ!$K$4&amp;"_"&amp;AA$33,データシート1!$A:$BT,MATCH("aa_"&amp;$S45,データシート1!$A$1:$BT$1,0),0)</f>
        <v>2.06352017030984</v>
      </c>
      <c r="AB45" s="900">
        <f>VLOOKUP(年度マスタ!$K$4&amp;"_"&amp;AB$33,データシート1!$A:$BT,MATCH("aa_"&amp;$S45,データシート1!$A$1:$BT$1,0),0)</f>
        <v>2.0997985921467501</v>
      </c>
      <c r="AC45" s="900">
        <f>VLOOKUP(年度マスタ!$K$4&amp;"_"&amp;AC$33,データシート1!$A:$BT,MATCH("aa_"&amp;$S45,データシート1!$A$1:$BT$1,0),0)</f>
        <v>2.0011241090401999</v>
      </c>
      <c r="AD45" s="900">
        <f>VLOOKUP(年度マスタ!$K$4&amp;"_"&amp;AD$33,データシート1!$A:$BT,MATCH("aa_"&amp;$S45,データシート1!$A$1:$BT$1,0),0)</f>
        <v>1.95802702981771</v>
      </c>
      <c r="AE45" s="900">
        <f>VLOOKUP(年度マスタ!$K$4&amp;"_"&amp;AE$33,データシート1!$A:$BT,MATCH("aa_"&amp;$S45,データシート1!$A$1:$BT$1,0),0)</f>
        <v>1.9055814794003865</v>
      </c>
      <c r="AF45" s="900">
        <f>VLOOKUP(年度マスタ!$K$4&amp;"_"&amp;AF$33,データシート1!$A:$BT,MATCH("aa_"&amp;$S45,データシート1!$A$1:$BT$1,0),0)</f>
        <v>1.8331090201289399</v>
      </c>
      <c r="AG45" s="900">
        <f>VLOOKUP(年度マスタ!$K$4&amp;"_"&amp;AG$33,データシート1!$A:$BT,MATCH("aa_"&amp;$S45,データシート1!$A$1:$BT$1,0),0)</f>
        <v>1.69600772042075</v>
      </c>
      <c r="AH45" s="900">
        <f>VLOOKUP(年度マスタ!$K$4&amp;"_"&amp;AH$33,データシート1!$A:$BT,MATCH("aa_"&amp;$S45,データシート1!$A$1:$BT$1,0),0)</f>
        <v>1.63994908438112</v>
      </c>
      <c r="AI45" s="900">
        <f>VLOOKUP(年度マスタ!$K$4&amp;"_"&amp;AI$33,データシート1!$A:$BT,MATCH("aa_"&amp;$S45,データシート1!$A$1:$BT$1,0),0)</f>
        <v>1.5589804873908399</v>
      </c>
      <c r="AJ45" s="900">
        <f>VLOOKUP(年度マスタ!$K$4&amp;"_"&amp;AJ$33,データシート1!$A:$BT,MATCH("aa_"&amp;$S45,データシート1!$A$1:$BT$1,0),0)</f>
        <v>1.53417963397503</v>
      </c>
      <c r="AK45" s="901">
        <f>VLOOKUP(年度マスタ!$K$4&amp;"_"&amp;AK$33,データシート1!$A:$BT,MATCH("aa_"&amp;$S45,データシート1!$A$1:$BT$1,0),0)</f>
        <v>1.5396818609302818</v>
      </c>
      <c r="AL45" s="330"/>
      <c r="AW45" s="17" t="str">
        <f>AW48</f>
        <v>内灘町</v>
      </c>
      <c r="AX45" s="1010">
        <f t="shared" ref="AX45:BB45" si="15">AX48/$BC48</f>
        <v>4.8779848689243531E-2</v>
      </c>
      <c r="AY45" s="1010">
        <f t="shared" si="15"/>
        <v>0.22876134682406946</v>
      </c>
      <c r="AZ45" s="1010">
        <f t="shared" si="15"/>
        <v>0.38759656782865742</v>
      </c>
      <c r="BA45" s="1010">
        <f t="shared" si="15"/>
        <v>0.3090517045661369</v>
      </c>
      <c r="BB45" s="1010">
        <f t="shared" si="15"/>
        <v>2.5810532091892775E-2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2.0093297892659279</v>
      </c>
      <c r="Y47" s="903">
        <f>VLOOKUP(年度マスタ!$K$4&amp;"_"&amp;Y$33,データシート1!$A:$BT,MATCH("aa_"&amp;$S47,データシート1!$A$1:$BT$1,0),0)</f>
        <v>2.403370143093317</v>
      </c>
      <c r="Z47" s="903">
        <f>VLOOKUP(年度マスタ!$K$4&amp;"_"&amp;Z$33,データシート1!$A:$BT,MATCH("aa_"&amp;$S47,データシート1!$A$1:$BT$1,0),0)</f>
        <v>1.109197351977959</v>
      </c>
      <c r="AA47" s="903">
        <f>VLOOKUP(年度マスタ!$K$4&amp;"_"&amp;AA$33,データシート1!$A:$BT,MATCH("aa_"&amp;$S47,データシート1!$A$1:$BT$1,0),0)</f>
        <v>2.3178647706284492</v>
      </c>
      <c r="AB47" s="903">
        <f>VLOOKUP(年度マスタ!$K$4&amp;"_"&amp;AB$33,データシート1!$A:$BT,MATCH("aa_"&amp;$S47,データシート1!$A$1:$BT$1,0),0)</f>
        <v>2.0954197068874598</v>
      </c>
      <c r="AC47" s="903">
        <f>VLOOKUP(年度マスタ!$K$4&amp;"_"&amp;AC$33,データシート1!$A:$BT,MATCH("aa_"&amp;$S47,データシート1!$A$1:$BT$1,0),0)</f>
        <v>2.099384280076535</v>
      </c>
      <c r="AD47" s="903">
        <f>VLOOKUP(年度マスタ!$K$4&amp;"_"&amp;AD$33,データシート1!$A:$BT,MATCH("aa_"&amp;$S47,データシート1!$A$1:$BT$1,0),0)</f>
        <v>2.092797917105957</v>
      </c>
      <c r="AE47" s="903">
        <f>VLOOKUP(年度マスタ!$K$4&amp;"_"&amp;AE$33,データシート1!$A:$BT,MATCH("aa_"&amp;$S47,データシート1!$A$1:$BT$1,0),0)</f>
        <v>2.0544351746237299</v>
      </c>
      <c r="AF47" s="903">
        <f>VLOOKUP(年度マスタ!$K$4&amp;"_"&amp;AF$33,データシート1!$A:$BT,MATCH("aa_"&amp;$S47,データシート1!$A$1:$BT$1,0),0)</f>
        <v>2.3446055285546783</v>
      </c>
      <c r="AG47" s="903">
        <f>VLOOKUP(年度マスタ!$K$4&amp;"_"&amp;AG$33,データシート1!$A:$BT,MATCH("aa_"&amp;$S47,データシート1!$A$1:$BT$1,0),0)</f>
        <v>1.4301221445072987</v>
      </c>
      <c r="AH47" s="903">
        <f>VLOOKUP(年度マスタ!$K$4&amp;"_"&amp;AH$33,データシート1!$A:$BT,MATCH("aa_"&amp;$S47,データシート1!$A$1:$BT$1,0),0)</f>
        <v>2.0306657229748302</v>
      </c>
      <c r="AI47" s="903">
        <f>VLOOKUP(年度マスタ!$K$4&amp;"_"&amp;AI$33,データシート1!$A:$BT,MATCH("aa_"&amp;$S47,データシート1!$A$1:$BT$1,0),0)</f>
        <v>2.3691777995650458</v>
      </c>
      <c r="AJ47" s="903">
        <f>VLOOKUP(年度マスタ!$K$4&amp;"_"&amp;AJ$33,データシート1!$A:$BT,MATCH("aa_"&amp;$S47,データシート1!$A$1:$BT$1,0),0)</f>
        <v>2.1954146183191621</v>
      </c>
      <c r="AK47" s="904">
        <f>VLOOKUP(年度マスタ!$K$4&amp;"_"&amp;AK$33,データシート1!$A:$BT,MATCH("aa_"&amp;$S47,データシート1!$A$1:$BT$1,0),0)</f>
        <v>2.964029274834699</v>
      </c>
      <c r="AL47" s="330"/>
      <c r="AW47" s="17" t="str">
        <f>年度マスタ!I4</f>
        <v>石川県</v>
      </c>
      <c r="AX47" s="1011">
        <f>SUM(AY38:BA38)</f>
        <v>1922.7367725565989</v>
      </c>
      <c r="AY47" s="1011">
        <f t="shared" si="17"/>
        <v>1803.5984762304806</v>
      </c>
      <c r="AZ47" s="1011">
        <f t="shared" si="17"/>
        <v>1973.9143216127061</v>
      </c>
      <c r="BA47" s="1011">
        <f>SUM(BD38:BG38)</f>
        <v>1881.6003298384201</v>
      </c>
      <c r="BB47" s="1011">
        <f>BH38</f>
        <v>126.54165124022363</v>
      </c>
      <c r="BC47" s="1011">
        <f>SUM(AX47:BB47)</f>
        <v>7708.3915514784294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内灘町</v>
      </c>
      <c r="AX48" s="1011">
        <f>SUM(AY39:BA39)</f>
        <v>5.6017791118045075</v>
      </c>
      <c r="AY48" s="1011">
        <f>BB39</f>
        <v>26.270490144220481</v>
      </c>
      <c r="AZ48" s="1011">
        <f>BC39</f>
        <v>44.510805502938574</v>
      </c>
      <c r="BA48" s="1011">
        <f>SUM(BD39:BG39)</f>
        <v>35.490872350490086</v>
      </c>
      <c r="BB48" s="1011">
        <f>BH39</f>
        <v>2.964029274834699</v>
      </c>
      <c r="BC48" s="1011">
        <f>SUM(AX48:BB48)</f>
        <v>114.83797638428834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114.83797638428834</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5.6017791118045075</v>
      </c>
      <c r="P52" s="453">
        <f t="shared" ref="P52:P64" si="18">O52/$O$51</f>
        <v>4.8779848689243531E-2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1.5134648368959043</v>
      </c>
      <c r="P53" s="454">
        <f t="shared" si="18"/>
        <v>1.3179131891277129E-2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1.1748053478938243</v>
      </c>
      <c r="P54" s="454">
        <f t="shared" si="18"/>
        <v>1.023011189227605E-2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2.9135089270147785</v>
      </c>
      <c r="P55" s="454">
        <f t="shared" si="18"/>
        <v>2.5370604905690351E-2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26.270490144220481</v>
      </c>
      <c r="P56" s="453">
        <f t="shared" si="18"/>
        <v>0.22876134682406946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44.510805502938574</v>
      </c>
      <c r="P57" s="453">
        <f t="shared" si="18"/>
        <v>0.38759656782865742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35.490872350490086</v>
      </c>
      <c r="P58" s="453">
        <f t="shared" si="18"/>
        <v>0.3090517045661369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33.951190489559806</v>
      </c>
      <c r="P59" s="454">
        <f t="shared" si="18"/>
        <v>0.29564427690668421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24.596132298388856</v>
      </c>
      <c r="P60" s="454">
        <f t="shared" si="18"/>
        <v>0.214181171358171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9.3550581911709507</v>
      </c>
      <c r="P61" s="454">
        <f t="shared" si="18"/>
        <v>8.1463105548513229E-2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1.5396818609302818</v>
      </c>
      <c r="P62" s="454">
        <f t="shared" si="18"/>
        <v>1.3407427659452686E-2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2.964029274834699</v>
      </c>
      <c r="P64" s="612">
        <f t="shared" si="18"/>
        <v>2.5810532091892775E-2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内灘町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41.065300000000001</v>
      </c>
      <c r="AI7" s="78">
        <f>VLOOKUP(年度マスタ!$K$4&amp;"_"&amp;$AG7,データシート1!$A:$BT,MATCH("ab_"&amp;AI$2,データシート1!$A$1:$BT$1,0),0)</f>
        <v>710</v>
      </c>
      <c r="AJ7" s="78">
        <f>VLOOKUP(年度マスタ!$K$4&amp;"_"&amp;$AG7,データシート1!$A:$BT,MATCH("ab_"&amp;AJ$2,データシート1!$A$1:$BT$1,0),0)</f>
        <v>53</v>
      </c>
      <c r="AK7" s="78">
        <f>VLOOKUP(年度マスタ!$K$4&amp;"_"&amp;$AG7,データシート1!$A:$BT,MATCH("ab_"&amp;AK$2,データシート1!$A$1:$BT$1,0),0)</f>
        <v>6234</v>
      </c>
      <c r="AL7" s="78">
        <f>VLOOKUP(年度マスタ!$K$4&amp;"_"&amp;$AG7,データシート1!$A:$BT,MATCH("ab_"&amp;AL$2,データシート1!$A$1:$BT$1,0),0)</f>
        <v>10003</v>
      </c>
      <c r="AM7" s="78">
        <f>VLOOKUP(年度マスタ!$K$4&amp;"_"&amp;$AG7,データシート1!$A:$BT,MATCH("ab_"&amp;AM$2,データシート1!$A$1:$BT$1,0),0)</f>
        <v>15549</v>
      </c>
      <c r="AN7" s="78">
        <f>VLOOKUP(年度マスタ!$K$4&amp;"_"&amp;$AG7,データシート1!$A:$BT,MATCH("ab_"&amp;AN$2,データシート1!$A$1:$BT$1,0),0)</f>
        <v>2104</v>
      </c>
      <c r="AO7" s="78">
        <f>VLOOKUP(年度マスタ!$K$4&amp;"_"&amp;$AG7,データシート1!$A:$BT,MATCH("ab_"&amp;AO$2,データシート1!$A$1:$BT$1,0),0)</f>
        <v>26769</v>
      </c>
      <c r="AP7" s="78">
        <f>VLOOKUP(年度マスタ!$K$4&amp;"_"&amp;$AG7,データシート1!$A:$BT,MATCH("ab_"&amp;AP$2,データシート1!$A$1:$BT$1,0),0)</f>
        <v>0</v>
      </c>
      <c r="AQ7" s="954">
        <f>VLOOKUP(年度マスタ!$K$4&amp;"_"&amp;$AG7,データシート1!$A:$BT,MATCH("ab_"&amp;AQ$2,データシート1!$A$1:$BT$1,0),0)</f>
        <v>2.0093297892659279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34.596400000000003</v>
      </c>
      <c r="AI8" s="78">
        <f>VLOOKUP(年度マスタ!$K$4&amp;"_"&amp;$AG8,データシート1!$A:$BT,MATCH("ab_"&amp;AI$2,データシート1!$A$1:$BT$1,0),0)</f>
        <v>710</v>
      </c>
      <c r="AJ8" s="78">
        <f>VLOOKUP(年度マスタ!$K$4&amp;"_"&amp;$AG8,データシート1!$A:$BT,MATCH("ab_"&amp;AJ$2,データシート1!$A$1:$BT$1,0),0)</f>
        <v>53</v>
      </c>
      <c r="AK8" s="78">
        <f>VLOOKUP(年度マスタ!$K$4&amp;"_"&amp;$AG8,データシート1!$A:$BT,MATCH("ab_"&amp;AK$2,データシート1!$A$1:$BT$1,0),0)</f>
        <v>6234</v>
      </c>
      <c r="AL8" s="78">
        <f>VLOOKUP(年度マスタ!$K$4&amp;"_"&amp;$AG8,データシート1!$A:$BT,MATCH("ab_"&amp;AL$2,データシート1!$A$1:$BT$1,0),0)</f>
        <v>10108</v>
      </c>
      <c r="AM8" s="78">
        <f>VLOOKUP(年度マスタ!$K$4&amp;"_"&amp;$AG8,データシート1!$A:$BT,MATCH("ab_"&amp;AM$2,データシート1!$A$1:$BT$1,0),0)</f>
        <v>15756</v>
      </c>
      <c r="AN8" s="78">
        <f>VLOOKUP(年度マスタ!$K$4&amp;"_"&amp;$AG8,データシート1!$A:$BT,MATCH("ab_"&amp;AN$2,データシート1!$A$1:$BT$1,0),0)</f>
        <v>2083</v>
      </c>
      <c r="AO8" s="78">
        <f>VLOOKUP(年度マスタ!$K$4&amp;"_"&amp;$AG8,データシート1!$A:$BT,MATCH("ab_"&amp;AO$2,データシート1!$A$1:$BT$1,0),0)</f>
        <v>26872</v>
      </c>
      <c r="AP8" s="78">
        <f>VLOOKUP(年度マスタ!$K$4&amp;"_"&amp;$AG8,データシート1!$A:$BT,MATCH("ab_"&amp;AP$2,データシート1!$A$1:$BT$1,0),0)</f>
        <v>0</v>
      </c>
      <c r="AQ8" s="954">
        <f>VLOOKUP(年度マスタ!$K$4&amp;"_"&amp;$AG8,データシート1!$A:$BT,MATCH("ab_"&amp;AQ$2,データシート1!$A$1:$BT$1,0),0)</f>
        <v>2.403370143093317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30.2163</v>
      </c>
      <c r="AI9" s="78">
        <f>VLOOKUP(年度マスタ!$K$4&amp;"_"&amp;$AG9,データシート1!$A:$BT,MATCH("ab_"&amp;AI$2,データシート1!$A$1:$BT$1,0),0)</f>
        <v>710</v>
      </c>
      <c r="AJ9" s="78">
        <f>VLOOKUP(年度マスタ!$K$4&amp;"_"&amp;$AG9,データシート1!$A:$BT,MATCH("ab_"&amp;AJ$2,データシート1!$A$1:$BT$1,0),0)</f>
        <v>53</v>
      </c>
      <c r="AK9" s="78">
        <f>VLOOKUP(年度マスタ!$K$4&amp;"_"&amp;$AG9,データシート1!$A:$BT,MATCH("ab_"&amp;AK$2,データシート1!$A$1:$BT$1,0),0)</f>
        <v>6234</v>
      </c>
      <c r="AL9" s="78">
        <f>VLOOKUP(年度マスタ!$K$4&amp;"_"&amp;$AG9,データシート1!$A:$BT,MATCH("ab_"&amp;AL$2,データシート1!$A$1:$BT$1,0),0)</f>
        <v>10185</v>
      </c>
      <c r="AM9" s="78">
        <f>VLOOKUP(年度マスタ!$K$4&amp;"_"&amp;$AG9,データシート1!$A:$BT,MATCH("ab_"&amp;AM$2,データシート1!$A$1:$BT$1,0),0)</f>
        <v>15973</v>
      </c>
      <c r="AN9" s="78">
        <f>VLOOKUP(年度マスタ!$K$4&amp;"_"&amp;$AG9,データシート1!$A:$BT,MATCH("ab_"&amp;AN$2,データシート1!$A$1:$BT$1,0),0)</f>
        <v>2067</v>
      </c>
      <c r="AO9" s="78">
        <f>VLOOKUP(年度マスタ!$K$4&amp;"_"&amp;$AG9,データシート1!$A:$BT,MATCH("ab_"&amp;AO$2,データシート1!$A$1:$BT$1,0),0)</f>
        <v>26882</v>
      </c>
      <c r="AP9" s="78">
        <f>VLOOKUP(年度マスタ!$K$4&amp;"_"&amp;$AG9,データシート1!$A:$BT,MATCH("ab_"&amp;AP$2,データシート1!$A$1:$BT$1,0),0)</f>
        <v>0</v>
      </c>
      <c r="AQ9" s="954">
        <f>VLOOKUP(年度マスタ!$K$4&amp;"_"&amp;$AG9,データシート1!$A:$BT,MATCH("ab_"&amp;AQ$2,データシート1!$A$1:$BT$1,0),0)</f>
        <v>1.109197351977959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35.389600000000002</v>
      </c>
      <c r="AI10" s="78">
        <f>VLOOKUP(年度マスタ!$K$4&amp;"_"&amp;$AG10,データシート1!$A:$BT,MATCH("ab_"&amp;AI$2,データシート1!$A$1:$BT$1,0),0)</f>
        <v>710</v>
      </c>
      <c r="AJ10" s="78">
        <f>VLOOKUP(年度マスタ!$K$4&amp;"_"&amp;$AG10,データシート1!$A:$BT,MATCH("ab_"&amp;AJ$2,データシート1!$A$1:$BT$1,0),0)</f>
        <v>53</v>
      </c>
      <c r="AK10" s="78">
        <f>VLOOKUP(年度マスタ!$K$4&amp;"_"&amp;$AG10,データシート1!$A:$BT,MATCH("ab_"&amp;AK$2,データシート1!$A$1:$BT$1,0),0)</f>
        <v>6234</v>
      </c>
      <c r="AL10" s="78">
        <f>VLOOKUP(年度マスタ!$K$4&amp;"_"&amp;$AG10,データシート1!$A:$BT,MATCH("ab_"&amp;AL$2,データシート1!$A$1:$BT$1,0),0)</f>
        <v>10376</v>
      </c>
      <c r="AM10" s="78">
        <f>VLOOKUP(年度マスタ!$K$4&amp;"_"&amp;$AG10,データシート1!$A:$BT,MATCH("ab_"&amp;AM$2,データシート1!$A$1:$BT$1,0),0)</f>
        <v>16254</v>
      </c>
      <c r="AN10" s="78">
        <f>VLOOKUP(年度マスタ!$K$4&amp;"_"&amp;$AG10,データシート1!$A:$BT,MATCH("ab_"&amp;AN$2,データシート1!$A$1:$BT$1,0),0)</f>
        <v>2045</v>
      </c>
      <c r="AO10" s="78">
        <f>VLOOKUP(年度マスタ!$K$4&amp;"_"&amp;$AG10,データシート1!$A:$BT,MATCH("ab_"&amp;AO$2,データシート1!$A$1:$BT$1,0),0)</f>
        <v>27064</v>
      </c>
      <c r="AP10" s="78">
        <f>VLOOKUP(年度マスタ!$K$4&amp;"_"&amp;$AG10,データシート1!$A:$BT,MATCH("ab_"&amp;AP$2,データシート1!$A$1:$BT$1,0),0)</f>
        <v>0</v>
      </c>
      <c r="AQ10" s="954">
        <f>VLOOKUP(年度マスタ!$K$4&amp;"_"&amp;$AG10,データシート1!$A:$BT,MATCH("ab_"&amp;AQ$2,データシート1!$A$1:$BT$1,0),0)</f>
        <v>2.3178647706284492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34.6952</v>
      </c>
      <c r="AI11" s="78">
        <f>VLOOKUP(年度マスタ!$K$4&amp;"_"&amp;$AG11,データシート1!$A:$BT,MATCH("ab_"&amp;AI$2,データシート1!$A$1:$BT$1,0),0)</f>
        <v>710</v>
      </c>
      <c r="AJ11" s="78">
        <f>VLOOKUP(年度マスタ!$K$4&amp;"_"&amp;$AG11,データシート1!$A:$BT,MATCH("ab_"&amp;AJ$2,データシート1!$A$1:$BT$1,0),0)</f>
        <v>53</v>
      </c>
      <c r="AK11" s="78">
        <f>VLOOKUP(年度マスタ!$K$4&amp;"_"&amp;$AG11,データシート1!$A:$BT,MATCH("ab_"&amp;AK$2,データシート1!$A$1:$BT$1,0),0)</f>
        <v>6234</v>
      </c>
      <c r="AL11" s="78">
        <f>VLOOKUP(年度マスタ!$K$4&amp;"_"&amp;$AG11,データシート1!$A:$BT,MATCH("ab_"&amp;AL$2,データシート1!$A$1:$BT$1,0),0)</f>
        <v>10446</v>
      </c>
      <c r="AM11" s="78">
        <f>VLOOKUP(年度マスタ!$K$4&amp;"_"&amp;$AG11,データシート1!$A:$BT,MATCH("ab_"&amp;AM$2,データシート1!$A$1:$BT$1,0),0)</f>
        <v>16544</v>
      </c>
      <c r="AN11" s="78">
        <f>VLOOKUP(年度マスタ!$K$4&amp;"_"&amp;$AG11,データシート1!$A:$BT,MATCH("ab_"&amp;AN$2,データシート1!$A$1:$BT$1,0),0)</f>
        <v>2026</v>
      </c>
      <c r="AO11" s="78">
        <f>VLOOKUP(年度マスタ!$K$4&amp;"_"&amp;$AG11,データシート1!$A:$BT,MATCH("ab_"&amp;AO$2,データシート1!$A$1:$BT$1,0),0)</f>
        <v>27145</v>
      </c>
      <c r="AP11" s="78">
        <f>VLOOKUP(年度マスタ!$K$4&amp;"_"&amp;$AG11,データシート1!$A:$BT,MATCH("ab_"&amp;AP$2,データシート1!$A$1:$BT$1,0),0)</f>
        <v>0</v>
      </c>
      <c r="AQ11" s="954">
        <f>VLOOKUP(年度マスタ!$K$4&amp;"_"&amp;$AG11,データシート1!$A:$BT,MATCH("ab_"&amp;AQ$2,データシート1!$A$1:$BT$1,0),0)</f>
        <v>2.0954197068874598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36.9191</v>
      </c>
      <c r="AI12" s="78">
        <f>VLOOKUP(年度マスタ!$K$4&amp;"_"&amp;$AG12,データシート1!$A:$BT,MATCH("ab_"&amp;AI$2,データシート1!$A$1:$BT$1,0),0)</f>
        <v>534</v>
      </c>
      <c r="AJ12" s="78">
        <f>VLOOKUP(年度マスタ!$K$4&amp;"_"&amp;$AG12,データシート1!$A:$BT,MATCH("ab_"&amp;AJ$2,データシート1!$A$1:$BT$1,0),0)</f>
        <v>48</v>
      </c>
      <c r="AK12" s="78">
        <f>VLOOKUP(年度マスタ!$K$4&amp;"_"&amp;$AG12,データシート1!$A:$BT,MATCH("ab_"&amp;AK$2,データシート1!$A$1:$BT$1,0),0)</f>
        <v>5998</v>
      </c>
      <c r="AL12" s="78">
        <f>VLOOKUP(年度マスタ!$K$4&amp;"_"&amp;$AG12,データシート1!$A:$BT,MATCH("ab_"&amp;AL$2,データシート1!$A$1:$BT$1,0),0)</f>
        <v>10496</v>
      </c>
      <c r="AM12" s="78">
        <f>VLOOKUP(年度マスタ!$K$4&amp;"_"&amp;$AG12,データシート1!$A:$BT,MATCH("ab_"&amp;AM$2,データシート1!$A$1:$BT$1,0),0)</f>
        <v>16757</v>
      </c>
      <c r="AN12" s="78">
        <f>VLOOKUP(年度マスタ!$K$4&amp;"_"&amp;$AG12,データシート1!$A:$BT,MATCH("ab_"&amp;AN$2,データシート1!$A$1:$BT$1,0),0)</f>
        <v>2000</v>
      </c>
      <c r="AO12" s="78">
        <f>VLOOKUP(年度マスタ!$K$4&amp;"_"&amp;$AG12,データシート1!$A:$BT,MATCH("ab_"&amp;AO$2,データシート1!$A$1:$BT$1,0),0)</f>
        <v>26963</v>
      </c>
      <c r="AP12" s="78">
        <f>VLOOKUP(年度マスタ!$K$4&amp;"_"&amp;$AG12,データシート1!$A:$BT,MATCH("ab_"&amp;AP$2,データシート1!$A$1:$BT$1,0),0)</f>
        <v>0</v>
      </c>
      <c r="AQ12" s="954">
        <f>VLOOKUP(年度マスタ!$K$4&amp;"_"&amp;$AG12,データシート1!$A:$BT,MATCH("ab_"&amp;AQ$2,データシート1!$A$1:$BT$1,0),0)</f>
        <v>2.099384280076535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39.509099999999997</v>
      </c>
      <c r="AI13" s="78">
        <f>VLOOKUP(年度マスタ!$K$4&amp;"_"&amp;$AG13,データシート1!$A:$BT,MATCH("ab_"&amp;AI$2,データシート1!$A$1:$BT$1,0),0)</f>
        <v>534</v>
      </c>
      <c r="AJ13" s="78">
        <f>VLOOKUP(年度マスタ!$K$4&amp;"_"&amp;$AG13,データシート1!$A:$BT,MATCH("ab_"&amp;AJ$2,データシート1!$A$1:$BT$1,0),0)</f>
        <v>48</v>
      </c>
      <c r="AK13" s="78">
        <f>VLOOKUP(年度マスタ!$K$4&amp;"_"&amp;$AG13,データシート1!$A:$BT,MATCH("ab_"&amp;AK$2,データシート1!$A$1:$BT$1,0),0)</f>
        <v>5998</v>
      </c>
      <c r="AL13" s="78">
        <f>VLOOKUP(年度マスタ!$K$4&amp;"_"&amp;$AG13,データシート1!$A:$BT,MATCH("ab_"&amp;AL$2,データシート1!$A$1:$BT$1,0),0)</f>
        <v>10602</v>
      </c>
      <c r="AM13" s="78">
        <f>VLOOKUP(年度マスタ!$K$4&amp;"_"&amp;$AG13,データシート1!$A:$BT,MATCH("ab_"&amp;AM$2,データシート1!$A$1:$BT$1,0),0)</f>
        <v>16869</v>
      </c>
      <c r="AN13" s="78">
        <f>VLOOKUP(年度マスタ!$K$4&amp;"_"&amp;$AG13,データシート1!$A:$BT,MATCH("ab_"&amp;AN$2,データシート1!$A$1:$BT$1,0),0)</f>
        <v>2019</v>
      </c>
      <c r="AO13" s="78">
        <f>VLOOKUP(年度マスタ!$K$4&amp;"_"&amp;$AG13,データシート1!$A:$BT,MATCH("ab_"&amp;AO$2,データシート1!$A$1:$BT$1,0),0)</f>
        <v>26950</v>
      </c>
      <c r="AP13" s="78">
        <f>VLOOKUP(年度マスタ!$K$4&amp;"_"&amp;$AG13,データシート1!$A:$BT,MATCH("ab_"&amp;AP$2,データシート1!$A$1:$BT$1,0),0)</f>
        <v>0</v>
      </c>
      <c r="AQ13" s="954">
        <f>VLOOKUP(年度マスタ!$K$4&amp;"_"&amp;$AG13,データシート1!$A:$BT,MATCH("ab_"&amp;AQ$2,データシート1!$A$1:$BT$1,0),0)</f>
        <v>2.092797917105957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42.9512</v>
      </c>
      <c r="AI14" s="78">
        <f>VLOOKUP(年度マスタ!$K$4&amp;"_"&amp;$AG14,データシート1!$A:$BT,MATCH("ab_"&amp;AI$2,データシート1!$A$1:$BT$1,0),0)</f>
        <v>534</v>
      </c>
      <c r="AJ14" s="78">
        <f>VLOOKUP(年度マスタ!$K$4&amp;"_"&amp;$AG14,データシート1!$A:$BT,MATCH("ab_"&amp;AJ$2,データシート1!$A$1:$BT$1,0),0)</f>
        <v>48</v>
      </c>
      <c r="AK14" s="78">
        <f>VLOOKUP(年度マスタ!$K$4&amp;"_"&amp;$AG14,データシート1!$A:$BT,MATCH("ab_"&amp;AK$2,データシート1!$A$1:$BT$1,0),0)</f>
        <v>5998</v>
      </c>
      <c r="AL14" s="78">
        <f>VLOOKUP(年度マスタ!$K$4&amp;"_"&amp;$AG14,データシート1!$A:$BT,MATCH("ab_"&amp;AL$2,データシート1!$A$1:$BT$1,0),0)</f>
        <v>10708</v>
      </c>
      <c r="AM14" s="78">
        <f>VLOOKUP(年度マスタ!$K$4&amp;"_"&amp;$AG14,データシート1!$A:$BT,MATCH("ab_"&amp;AM$2,データシート1!$A$1:$BT$1,0),0)</f>
        <v>17056</v>
      </c>
      <c r="AN14" s="78">
        <f>VLOOKUP(年度マスタ!$K$4&amp;"_"&amp;$AG14,データシート1!$A:$BT,MATCH("ab_"&amp;AN$2,データシート1!$A$1:$BT$1,0),0)</f>
        <v>2034</v>
      </c>
      <c r="AO14" s="78">
        <f>VLOOKUP(年度マスタ!$K$4&amp;"_"&amp;$AG14,データシート1!$A:$BT,MATCH("ab_"&amp;AO$2,データシート1!$A$1:$BT$1,0),0)</f>
        <v>26979</v>
      </c>
      <c r="AP14" s="78">
        <f>VLOOKUP(年度マスタ!$K$4&amp;"_"&amp;$AG14,データシート1!$A:$BT,MATCH("ab_"&amp;AP$2,データシート1!$A$1:$BT$1,0),0)</f>
        <v>0</v>
      </c>
      <c r="AQ14" s="954">
        <f>VLOOKUP(年度マスタ!$K$4&amp;"_"&amp;$AG14,データシート1!$A:$BT,MATCH("ab_"&amp;AQ$2,データシート1!$A$1:$BT$1,0),0)</f>
        <v>2.0544351746237299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46.372599999999998</v>
      </c>
      <c r="AI15" s="78">
        <f>VLOOKUP(年度マスタ!$K$4&amp;"_"&amp;$AG15,データシート1!$A:$BT,MATCH("ab_"&amp;AI$2,データシート1!$A$1:$BT$1,0),0)</f>
        <v>534</v>
      </c>
      <c r="AJ15" s="78">
        <f>VLOOKUP(年度マスタ!$K$4&amp;"_"&amp;$AG15,データシート1!$A:$BT,MATCH("ab_"&amp;AJ$2,データシート1!$A$1:$BT$1,0),0)</f>
        <v>48</v>
      </c>
      <c r="AK15" s="78">
        <f>VLOOKUP(年度マスタ!$K$4&amp;"_"&amp;$AG15,データシート1!$A:$BT,MATCH("ab_"&amp;AK$2,データシート1!$A$1:$BT$1,0),0)</f>
        <v>5998</v>
      </c>
      <c r="AL15" s="78">
        <f>VLOOKUP(年度マスタ!$K$4&amp;"_"&amp;$AG15,データシート1!$A:$BT,MATCH("ab_"&amp;AL$2,データシート1!$A$1:$BT$1,0),0)</f>
        <v>10774</v>
      </c>
      <c r="AM15" s="78">
        <f>VLOOKUP(年度マスタ!$K$4&amp;"_"&amp;$AG15,データシート1!$A:$BT,MATCH("ab_"&amp;AM$2,データシート1!$A$1:$BT$1,0),0)</f>
        <v>17113</v>
      </c>
      <c r="AN15" s="78">
        <f>VLOOKUP(年度マスタ!$K$4&amp;"_"&amp;$AG15,データシート1!$A:$BT,MATCH("ab_"&amp;AN$2,データシート1!$A$1:$BT$1,0),0)</f>
        <v>2021</v>
      </c>
      <c r="AO15" s="78">
        <f>VLOOKUP(年度マスタ!$K$4&amp;"_"&amp;$AG15,データシート1!$A:$BT,MATCH("ab_"&amp;AO$2,データシート1!$A$1:$BT$1,0),0)</f>
        <v>26838</v>
      </c>
      <c r="AP15" s="78">
        <f>VLOOKUP(年度マスタ!$K$4&amp;"_"&amp;$AG15,データシート1!$A:$BT,MATCH("ab_"&amp;AP$2,データシート1!$A$1:$BT$1,0),0)</f>
        <v>0</v>
      </c>
      <c r="AQ15" s="954">
        <f>VLOOKUP(年度マスタ!$K$4&amp;"_"&amp;$AG15,データシート1!$A:$BT,MATCH("ab_"&amp;AQ$2,データシート1!$A$1:$BT$1,0),0)</f>
        <v>2.3446055285546779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35.283099999999997</v>
      </c>
      <c r="AI16" s="78">
        <f>VLOOKUP(年度マスタ!$K$4&amp;"_"&amp;$AG16,データシート1!$A:$BT,MATCH("ab_"&amp;AI$2,データシート1!$A$1:$BT$1,0),0)</f>
        <v>534</v>
      </c>
      <c r="AJ16" s="78">
        <f>VLOOKUP(年度マスタ!$K$4&amp;"_"&amp;$AG16,データシート1!$A:$BT,MATCH("ab_"&amp;AJ$2,データシート1!$A$1:$BT$1,0),0)</f>
        <v>48</v>
      </c>
      <c r="AK16" s="78">
        <f>VLOOKUP(年度マスタ!$K$4&amp;"_"&amp;$AG16,データシート1!$A:$BT,MATCH("ab_"&amp;AK$2,データシート1!$A$1:$BT$1,0),0)</f>
        <v>5998</v>
      </c>
      <c r="AL16" s="78">
        <f>VLOOKUP(年度マスタ!$K$4&amp;"_"&amp;$AG16,データシート1!$A:$BT,MATCH("ab_"&amp;AL$2,データシート1!$A$1:$BT$1,0),0)</f>
        <v>10885</v>
      </c>
      <c r="AM16" s="78">
        <f>VLOOKUP(年度マスタ!$K$4&amp;"_"&amp;$AG16,データシート1!$A:$BT,MATCH("ab_"&amp;AM$2,データシート1!$A$1:$BT$1,0),0)</f>
        <v>17141</v>
      </c>
      <c r="AN16" s="78">
        <f>VLOOKUP(年度マスタ!$K$4&amp;"_"&amp;$AG16,データシート1!$A:$BT,MATCH("ab_"&amp;AN$2,データシート1!$A$1:$BT$1,0),0)</f>
        <v>2028</v>
      </c>
      <c r="AO16" s="78">
        <f>VLOOKUP(年度マスタ!$K$4&amp;"_"&amp;$AG16,データシート1!$A:$BT,MATCH("ab_"&amp;AO$2,データシート1!$A$1:$BT$1,0),0)</f>
        <v>26759</v>
      </c>
      <c r="AP16" s="78">
        <f>VLOOKUP(年度マスタ!$K$4&amp;"_"&amp;$AG16,データシート1!$A:$BT,MATCH("ab_"&amp;AP$2,データシート1!$A$1:$BT$1,0),0)</f>
        <v>0</v>
      </c>
      <c r="AQ16" s="954">
        <f>VLOOKUP(年度マスタ!$K$4&amp;"_"&amp;$AG16,データシート1!$A:$BT,MATCH("ab_"&amp;AQ$2,データシート1!$A$1:$BT$1,0),0)</f>
        <v>1.4301221445072989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35.090400000000002</v>
      </c>
      <c r="AI17" s="151">
        <f>VLOOKUP(年度マスタ!$K$4&amp;"_"&amp;$AG17,データシート1!$A:$BT,MATCH("ab_"&amp;AI$2,データシート1!$A$1:$BT$1,0),0)</f>
        <v>534</v>
      </c>
      <c r="AJ17" s="151">
        <f>VLOOKUP(年度マスタ!$K$4&amp;"_"&amp;$AG17,データシート1!$A:$BT,MATCH("ab_"&amp;AJ$2,データシート1!$A$1:$BT$1,0),0)</f>
        <v>48</v>
      </c>
      <c r="AK17" s="151">
        <f>VLOOKUP(年度マスタ!$K$4&amp;"_"&amp;$AG17,データシート1!$A:$BT,MATCH("ab_"&amp;AK$2,データシート1!$A$1:$BT$1,0),0)</f>
        <v>5998</v>
      </c>
      <c r="AL17" s="151">
        <f>VLOOKUP(年度マスタ!$K$4&amp;"_"&amp;$AG17,データシート1!$A:$BT,MATCH("ab_"&amp;AL$2,データシート1!$A$1:$BT$1,0),0)</f>
        <v>10994</v>
      </c>
      <c r="AM17" s="151">
        <f>VLOOKUP(年度マスタ!$K$4&amp;"_"&amp;$AG17,データシート1!$A:$BT,MATCH("ab_"&amp;AM$2,データシート1!$A$1:$BT$1,0),0)</f>
        <v>17222</v>
      </c>
      <c r="AN17" s="151">
        <f>VLOOKUP(年度マスタ!$K$4&amp;"_"&amp;$AG17,データシート1!$A:$BT,MATCH("ab_"&amp;AN$2,データシート1!$A$1:$BT$1,0),0)</f>
        <v>1971</v>
      </c>
      <c r="AO17" s="151">
        <f>VLOOKUP(年度マスタ!$K$4&amp;"_"&amp;$AG17,データシート1!$A:$BT,MATCH("ab_"&amp;AO$2,データシート1!$A$1:$BT$1,0),0)</f>
        <v>26575</v>
      </c>
      <c r="AP17" s="151">
        <f>VLOOKUP(年度マスタ!$K$4&amp;"_"&amp;$AG17,データシート1!$A:$BT,MATCH("ab_"&amp;AP$2,データシート1!$A$1:$BT$1,0),0)</f>
        <v>0</v>
      </c>
      <c r="AQ17" s="955">
        <f>VLOOKUP(年度マスタ!$K$4&amp;"_"&amp;$AG17,データシート1!$A:$BT,MATCH("ab_"&amp;AQ$2,データシート1!$A$1:$BT$1,0),0)</f>
        <v>2.0306657229748302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24.752400000000002</v>
      </c>
      <c r="AI18" s="78">
        <f>VLOOKUP(年度マスタ!$K$4&amp;"_"&amp;$AG18,データシート1!$A:$BT,MATCH("ab_"&amp;AI$2,データシート1!$A$1:$BT$1,0),0)</f>
        <v>555</v>
      </c>
      <c r="AJ18" s="78">
        <f>VLOOKUP(年度マスタ!$K$4&amp;"_"&amp;$AG18,データシート1!$A:$BT,MATCH("ab_"&amp;AJ$2,データシート1!$A$1:$BT$1,0),0)</f>
        <v>64</v>
      </c>
      <c r="AK18" s="78">
        <f>VLOOKUP(年度マスタ!$K$4&amp;"_"&amp;$AG18,データシート1!$A:$BT,MATCH("ab_"&amp;AK$2,データシート1!$A$1:$BT$1,0),0)</f>
        <v>6358</v>
      </c>
      <c r="AL18" s="78">
        <f>VLOOKUP(年度マスタ!$K$4&amp;"_"&amp;$AG18,データシート1!$A:$BT,MATCH("ab_"&amp;AL$2,データシート1!$A$1:$BT$1,0),0)</f>
        <v>11039</v>
      </c>
      <c r="AM18" s="78">
        <f>VLOOKUP(年度マスタ!$K$4&amp;"_"&amp;$AG18,データシート1!$A:$BT,MATCH("ab_"&amp;AM$2,データシート1!$A$1:$BT$1,0),0)</f>
        <v>17306</v>
      </c>
      <c r="AN18" s="78">
        <f>VLOOKUP(年度マスタ!$K$4&amp;"_"&amp;$AG18,データシート1!$A:$BT,MATCH("ab_"&amp;AN$2,データシート1!$A$1:$BT$1,0),0)</f>
        <v>1951</v>
      </c>
      <c r="AO18" s="78">
        <f>VLOOKUP(年度マスタ!$K$4&amp;"_"&amp;$AG18,データシート1!$A:$BT,MATCH("ab_"&amp;AO$2,データシート1!$A$1:$BT$1,0),0)</f>
        <v>26441</v>
      </c>
      <c r="AP18" s="78">
        <f>VLOOKUP(年度マスタ!$K$4&amp;"_"&amp;$AG18,データシート1!$A:$BT,MATCH("ab_"&amp;AP$2,データシート1!$A$1:$BT$1,0),0)</f>
        <v>0</v>
      </c>
      <c r="AQ18" s="954">
        <f>VLOOKUP(年度マスタ!$K$4&amp;"_"&amp;$AG18,データシート1!$A:$BT,MATCH("ab_"&amp;AQ$2,データシート1!$A$1:$BT$1,0),0)</f>
        <v>2.3691777995650458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26.452200000000001</v>
      </c>
      <c r="AI19" s="78">
        <f>VLOOKUP(年度マスタ!$K$4&amp;"_"&amp;$AG19,データシート1!$A:$BT,MATCH("ab_"&amp;AI$2,データシート1!$A$1:$BT$1,0),0)</f>
        <v>555</v>
      </c>
      <c r="AJ19" s="78">
        <f>VLOOKUP(年度マスタ!$K$4&amp;"_"&amp;$AG19,データシート1!$A:$BT,MATCH("ab_"&amp;AJ$2,データシート1!$A$1:$BT$1,0),0)</f>
        <v>64</v>
      </c>
      <c r="AK19" s="78">
        <f>VLOOKUP(年度マスタ!$K$4&amp;"_"&amp;$AG19,データシート1!$A:$BT,MATCH("ab_"&amp;AK$2,データシート1!$A$1:$BT$1,0),0)</f>
        <v>6358</v>
      </c>
      <c r="AL19" s="78">
        <f>VLOOKUP(年度マスタ!$K$4&amp;"_"&amp;$AG19,データシート1!$A:$BT,MATCH("ab_"&amp;AL$2,データシート1!$A$1:$BT$1,0),0)</f>
        <v>11106</v>
      </c>
      <c r="AM19" s="78">
        <f>VLOOKUP(年度マスタ!$K$4&amp;"_"&amp;$AG19,データシート1!$A:$BT,MATCH("ab_"&amp;AM$2,データシート1!$A$1:$BT$1,0),0)</f>
        <v>17232</v>
      </c>
      <c r="AN19" s="78">
        <f>VLOOKUP(年度マスタ!$K$4&amp;"_"&amp;$AG19,データシート1!$A:$BT,MATCH("ab_"&amp;AN$2,データシート1!$A$1:$BT$1,0),0)</f>
        <v>2013</v>
      </c>
      <c r="AO19" s="78">
        <f>VLOOKUP(年度マスタ!$K$4&amp;"_"&amp;$AG19,データシート1!$A:$BT,MATCH("ab_"&amp;AO$2,データシート1!$A$1:$BT$1,0),0)</f>
        <v>26276</v>
      </c>
      <c r="AP19" s="78">
        <f>VLOOKUP(年度マスタ!$K$4&amp;"_"&amp;$AG19,データシート1!$A:$BT,MATCH("ab_"&amp;AP$2,データシート1!$A$1:$BT$1,0),0)</f>
        <v>0</v>
      </c>
      <c r="AQ19" s="954">
        <f>VLOOKUP(年度マスタ!$K$4&amp;"_"&amp;$AG19,データシート1!$A:$BT,MATCH("ab_"&amp;AQ$2,データシート1!$A$1:$BT$1,0),0)</f>
        <v>2.1954146183191621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29.065100000000001</v>
      </c>
      <c r="AI20" s="78">
        <f>VLOOKUP(年度マスタ!$K$4&amp;"_"&amp;$AG20,データシート1!$A:$BT,MATCH("ab_"&amp;AI$2,データシート1!$A$1:$BT$1,0),0)</f>
        <v>555</v>
      </c>
      <c r="AJ20" s="78">
        <f>VLOOKUP(年度マスタ!$K$4&amp;"_"&amp;$AG20,データシート1!$A:$BT,MATCH("ab_"&amp;AJ$2,データシート1!$A$1:$BT$1,0),0)</f>
        <v>64</v>
      </c>
      <c r="AK20" s="78">
        <f>VLOOKUP(年度マスタ!$K$4&amp;"_"&amp;$AG20,データシート1!$A:$BT,MATCH("ab_"&amp;AK$2,データシート1!$A$1:$BT$1,0),0)</f>
        <v>6358</v>
      </c>
      <c r="AL20" s="78">
        <f>VLOOKUP(年度マスタ!$K$4&amp;"_"&amp;$AG20,データシート1!$A:$BT,MATCH("ab_"&amp;AL$2,データシート1!$A$1:$BT$1,0),0)</f>
        <v>11215</v>
      </c>
      <c r="AM20" s="78">
        <f>VLOOKUP(年度マスタ!$K$4&amp;"_"&amp;$AG20,データシート1!$A:$BT,MATCH("ab_"&amp;AM$2,データシート1!$A$1:$BT$1,0),0)</f>
        <v>17194</v>
      </c>
      <c r="AN20" s="78">
        <f>VLOOKUP(年度マスタ!$K$4&amp;"_"&amp;$AG20,データシート1!$A:$BT,MATCH("ab_"&amp;AN$2,データシート1!$A$1:$BT$1,0),0)</f>
        <v>2044</v>
      </c>
      <c r="AO20" s="78">
        <f>VLOOKUP(年度マスタ!$K$4&amp;"_"&amp;$AG20,データシート1!$A:$BT,MATCH("ab_"&amp;AO$2,データシート1!$A$1:$BT$1,0),0)</f>
        <v>26154</v>
      </c>
      <c r="AP20" s="78">
        <f>VLOOKUP(年度マスタ!$K$4&amp;"_"&amp;$AG20,データシート1!$A:$BT,MATCH("ab_"&amp;AP$2,データシート1!$A$1:$BT$1,0),0)</f>
        <v>0</v>
      </c>
      <c r="AQ20" s="954">
        <f>VLOOKUP(年度マスタ!$K$4&amp;"_"&amp;$AG20,データシート1!$A:$BT,MATCH("ab_"&amp;AQ$2,データシート1!$A$1:$BT$1,0),0)</f>
        <v>2.964029274834699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内灘町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17365</v>
      </c>
      <c r="BF13" s="70" t="str">
        <f>年度マスタ!K4</f>
        <v>17365</v>
      </c>
      <c r="BG13" s="70" t="str">
        <f>年度マスタ!K4</f>
        <v>17365</v>
      </c>
      <c r="BH13" s="278" t="s">
        <v>195</v>
      </c>
      <c r="BI13" s="278" t="s">
        <v>195</v>
      </c>
      <c r="BJ13" s="278" t="s">
        <v>195</v>
      </c>
      <c r="BK13" s="278" t="str">
        <f>年度マスタ!K4</f>
        <v>17365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内灘町</v>
      </c>
      <c r="BF14" s="70" t="str">
        <f>AP2</f>
        <v>内灘町</v>
      </c>
      <c r="BG14" s="70" t="str">
        <f>AP2</f>
        <v>内灘町</v>
      </c>
      <c r="BH14" s="70" t="s">
        <v>205</v>
      </c>
      <c r="BI14" s="70" t="s">
        <v>205</v>
      </c>
      <c r="BJ14" s="70" t="s">
        <v>205</v>
      </c>
      <c r="BK14" s="70" t="str">
        <f>AP2</f>
        <v>内灘町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24.271999999999998</v>
      </c>
      <c r="AY17" s="165">
        <f>AX17</f>
        <v>24.271999999999998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24.044</v>
      </c>
      <c r="G21" s="877">
        <f t="shared" ref="G21:O21" si="5">SUM(G22,G26,G27,G28)</f>
        <v>29.608000000000001</v>
      </c>
      <c r="H21" s="877">
        <f t="shared" si="5"/>
        <v>30.427</v>
      </c>
      <c r="I21" s="877">
        <f t="shared" si="5"/>
        <v>28.7</v>
      </c>
      <c r="J21" s="877">
        <f t="shared" si="5"/>
        <v>26.846</v>
      </c>
      <c r="K21" s="877">
        <f t="shared" si="5"/>
        <v>27.076000000000001</v>
      </c>
      <c r="L21" s="877">
        <f t="shared" si="5"/>
        <v>28.942</v>
      </c>
      <c r="M21" s="877">
        <f t="shared" si="5"/>
        <v>27.719000000000001</v>
      </c>
      <c r="N21" s="877">
        <f t="shared" si="5"/>
        <v>25.652000000000001</v>
      </c>
      <c r="O21" s="877">
        <f t="shared" si="5"/>
        <v>24.975000000000001</v>
      </c>
      <c r="P21" s="878">
        <f>SUM(P22,P26,P27,P28)</f>
        <v>24.271999999999998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24.271999999999998</v>
      </c>
      <c r="AY22" s="165">
        <f>AX22</f>
        <v>24.271999999999998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45.082107448354996</v>
      </c>
      <c r="AG24" s="877">
        <f t="shared" ref="AG24:AP24" si="11">AG25+AG29</f>
        <v>45.206796534382889</v>
      </c>
      <c r="AH24" s="877">
        <f t="shared" si="11"/>
        <v>44.995409464281565</v>
      </c>
      <c r="AI24" s="877">
        <f t="shared" si="11"/>
        <v>41.893792817444975</v>
      </c>
      <c r="AJ24" s="877">
        <f t="shared" si="11"/>
        <v>41.606629776426772</v>
      </c>
      <c r="AK24" s="877">
        <f t="shared" si="11"/>
        <v>39.902706765582018</v>
      </c>
      <c r="AL24" s="877">
        <f t="shared" si="11"/>
        <v>35.703367378982179</v>
      </c>
      <c r="AM24" s="877">
        <f t="shared" si="11"/>
        <v>33.185325963285074</v>
      </c>
      <c r="AN24" s="877">
        <f t="shared" si="11"/>
        <v>31.19401645405393</v>
      </c>
      <c r="AO24" s="877">
        <f t="shared" si="11"/>
        <v>31.07732333543418</v>
      </c>
      <c r="AP24" s="878">
        <f t="shared" si="11"/>
        <v>32.858624058542475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8.0729782091540798</v>
      </c>
      <c r="AG25" s="879">
        <f>①CO2排出量の現状把握!AA35</f>
        <v>8.1095093491192323</v>
      </c>
      <c r="AH25" s="879">
        <f>①CO2排出量の現状把握!AB35</f>
        <v>7.3653393454339646</v>
      </c>
      <c r="AI25" s="879">
        <f>①CO2排出量の現状把握!AC35</f>
        <v>6.5595840054064283</v>
      </c>
      <c r="AJ25" s="879">
        <f>①CO2排出量の現状把握!AD35</f>
        <v>7.1830033481087199</v>
      </c>
      <c r="AK25" s="879">
        <f>①CO2排出量の現状把握!AE35</f>
        <v>7.5206955705346079</v>
      </c>
      <c r="AL25" s="879">
        <f>①CO2排出量の現状把握!AF35</f>
        <v>7.1702439602706889</v>
      </c>
      <c r="AM25" s="879">
        <f>①CO2排出量の現状把握!AG35</f>
        <v>5.9950250422806244</v>
      </c>
      <c r="AN25" s="879">
        <f>①CO2排出量の現状把握!AH35</f>
        <v>5.7350756640260396</v>
      </c>
      <c r="AO25" s="879">
        <f>①CO2排出量の現状把握!AI35</f>
        <v>6.417865844958607</v>
      </c>
      <c r="AP25" s="880">
        <f>①CO2排出量の現状把握!AJ35</f>
        <v>6.856730228943519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24.044</v>
      </c>
      <c r="G26" s="879">
        <f>IFERROR(VLOOKUP(年度マスタ!$K$4&amp;"_"&amp;G$20,データシート1!$A:$BU,MATCH("ba_"&amp;$D26,データシート1!$A$1:$BU$1,0),0),0)</f>
        <v>29.608000000000001</v>
      </c>
      <c r="H26" s="879">
        <f>IFERROR(VLOOKUP(年度マスタ!$K$4&amp;"_"&amp;H$20,データシート1!$A:$BU,MATCH("ba_"&amp;$D26,データシート1!$A$1:$BU$1,0),0),0)</f>
        <v>30.427</v>
      </c>
      <c r="I26" s="879">
        <f>IFERROR(VLOOKUP(年度マスタ!$K$4&amp;"_"&amp;I$20,データシート1!$A:$BU,MATCH("ba_"&amp;$D26,データシート1!$A$1:$BU$1,0),0),0)</f>
        <v>28.7</v>
      </c>
      <c r="J26" s="879">
        <f>IFERROR(VLOOKUP(年度マスタ!$K$4&amp;"_"&amp;J$20,データシート1!$A:$BU,MATCH("ba_"&amp;$D26,データシート1!$A$1:$BU$1,0),0),0)</f>
        <v>26.846</v>
      </c>
      <c r="K26" s="879">
        <f>IFERROR(VLOOKUP(年度マスタ!$K$4&amp;"_"&amp;K$20,データシート1!$A:$BU,MATCH("ba_"&amp;$D26,データシート1!$A$1:$BU$1,0),0),0)</f>
        <v>27.076000000000001</v>
      </c>
      <c r="L26" s="879">
        <f>IFERROR(VLOOKUP(年度マスタ!$K$4&amp;"_"&amp;L$20,データシート1!$A:$BU,MATCH("ba_"&amp;$D26,データシート1!$A$1:$BU$1,0),0),0)</f>
        <v>28.942</v>
      </c>
      <c r="M26" s="879">
        <f>IFERROR(VLOOKUP(年度マスタ!$K$4&amp;"_"&amp;M$20,データシート1!$A:$BU,MATCH("ba_"&amp;$D26,データシート1!$A$1:$BU$1,0),0),0)</f>
        <v>27.719000000000001</v>
      </c>
      <c r="N26" s="879">
        <f>IFERROR(VLOOKUP(年度マスタ!$K$4&amp;"_"&amp;N$20,データシート1!$A:$BU,MATCH("ba_"&amp;$D26,データシート1!$A$1:$BU$1,0),0),0)</f>
        <v>25.652000000000001</v>
      </c>
      <c r="O26" s="879">
        <f>IFERROR(VLOOKUP(年度マスタ!$K$4&amp;"_"&amp;O$20,データシート1!$A:$BU,MATCH("ba_"&amp;$D26,データシート1!$A$1:$BU$1,0),0),0)</f>
        <v>24.975000000000001</v>
      </c>
      <c r="P26" s="880">
        <f>IFERROR(VLOOKUP(年度マスタ!$K$4&amp;"_"&amp;P$20,データシート1!$A:$BU,MATCH("ba_"&amp;$D26,データシート1!$A$1:$BU$1,0),0),0)</f>
        <v>24.271999999999998</v>
      </c>
      <c r="Z26" s="273"/>
      <c r="AB26" s="272"/>
      <c r="AC26" s="522"/>
      <c r="AD26" s="410"/>
      <c r="AE26" s="409" t="s">
        <v>184</v>
      </c>
      <c r="AF26" s="881">
        <f>①CO2排出量の現状把握!Z36</f>
        <v>2.3928026006881011</v>
      </c>
      <c r="AG26" s="881">
        <f>①CO2排出量の現状把握!AA36</f>
        <v>2.7570379861456309</v>
      </c>
      <c r="AH26" s="881">
        <f>①CO2排出量の現状把握!AB36</f>
        <v>2.7450649511892982</v>
      </c>
      <c r="AI26" s="881">
        <f>①CO2排出量の現状把握!AC36</f>
        <v>2.5723504100615671</v>
      </c>
      <c r="AJ26" s="881">
        <f>①CO2排出量の現状把握!AD36</f>
        <v>2.9740298916199022</v>
      </c>
      <c r="AK26" s="881">
        <f>①CO2排出量の現状把握!AE36</f>
        <v>3.1552837406699275</v>
      </c>
      <c r="AL26" s="881">
        <f>①CO2排出量の現状把握!AF36</f>
        <v>2.9815516244863827</v>
      </c>
      <c r="AM26" s="881">
        <f>①CO2排出量の現状把握!AG36</f>
        <v>2.1443448997102172</v>
      </c>
      <c r="AN26" s="881">
        <f>①CO2排出量の現状把握!AH36</f>
        <v>1.9736169424557186</v>
      </c>
      <c r="AO26" s="881">
        <f>①CO2排出量の現状把握!AI36</f>
        <v>1.530319062949737</v>
      </c>
      <c r="AP26" s="882">
        <f>①CO2排出量の現状把握!AJ36</f>
        <v>1.948816433369704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1.9776599085621589</v>
      </c>
      <c r="AG27" s="881">
        <f>①CO2排出量の現状把握!AA37</f>
        <v>1.7909259568781759</v>
      </c>
      <c r="AH27" s="881">
        <f>①CO2排出量の現状把握!AB37</f>
        <v>1.380545255188804</v>
      </c>
      <c r="AI27" s="881">
        <f>①CO2排出量の現状把握!AC37</f>
        <v>1.2814478395489239</v>
      </c>
      <c r="AJ27" s="881">
        <f>①CO2排出量の現状把握!AD37</f>
        <v>1.2781792379581229</v>
      </c>
      <c r="AK27" s="881">
        <f>①CO2排出量の現状把握!AE37</f>
        <v>1.2812565357571895</v>
      </c>
      <c r="AL27" s="881">
        <f>①CO2排出量の現状把握!AF37</f>
        <v>1.2314498984575304</v>
      </c>
      <c r="AM27" s="881">
        <f>①CO2排出量の現状把握!AG37</f>
        <v>1.1241393226523839</v>
      </c>
      <c r="AN27" s="881">
        <f>①CO2排出量の現状把握!AH37</f>
        <v>1.0147184983498285</v>
      </c>
      <c r="AO27" s="881">
        <f>①CO2排出量の現状把握!AI37</f>
        <v>1.1551263590863428</v>
      </c>
      <c r="AP27" s="882">
        <f>①CO2排出量の現状把握!AJ37</f>
        <v>1.2244655850170154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3.7025156999038211</v>
      </c>
      <c r="AG28" s="881">
        <f>①CO2排出量の現状把握!AA38</f>
        <v>3.5615454060954259</v>
      </c>
      <c r="AH28" s="881">
        <f>①CO2排出量の現状把握!AB38</f>
        <v>3.239729139055862</v>
      </c>
      <c r="AI28" s="881">
        <f>①CO2排出量の現状把握!AC38</f>
        <v>2.7057857557959371</v>
      </c>
      <c r="AJ28" s="881">
        <f>①CO2排出量の現状把握!AD38</f>
        <v>2.9307942185306941</v>
      </c>
      <c r="AK28" s="881">
        <f>①CO2排出量の現状把握!AE38</f>
        <v>3.0841552941074917</v>
      </c>
      <c r="AL28" s="881">
        <f>①CO2排出量の現状把握!AF38</f>
        <v>2.9572424373267756</v>
      </c>
      <c r="AM28" s="881">
        <f>①CO2排出量の現状把握!AG38</f>
        <v>2.7265408199180232</v>
      </c>
      <c r="AN28" s="881">
        <f>①CO2排出量の現状把握!AH38</f>
        <v>2.7467402232204927</v>
      </c>
      <c r="AO28" s="881">
        <f>①CO2排出量の現状把握!AI38</f>
        <v>3.732420422922528</v>
      </c>
      <c r="AP28" s="882">
        <f>①CO2排出量の現状把握!AJ38</f>
        <v>3.6834482105568003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37.009129239200917</v>
      </c>
      <c r="AG29" s="883">
        <f>①CO2排出量の現状把握!AA39</f>
        <v>37.097287185263653</v>
      </c>
      <c r="AH29" s="883">
        <f>①CO2排出量の現状把握!AB39</f>
        <v>37.630070118847598</v>
      </c>
      <c r="AI29" s="883">
        <f>①CO2排出量の現状把握!AC39</f>
        <v>35.334208812038547</v>
      </c>
      <c r="AJ29" s="883">
        <f>①CO2排出量の現状把握!AD39</f>
        <v>34.423626428318052</v>
      </c>
      <c r="AK29" s="883">
        <f>①CO2排出量の現状把握!AE39</f>
        <v>32.382011195047411</v>
      </c>
      <c r="AL29" s="883">
        <f>①CO2排出量の現状把握!AF39</f>
        <v>28.53312341871149</v>
      </c>
      <c r="AM29" s="883">
        <f>①CO2排出量の現状把握!AG39</f>
        <v>27.19030092100445</v>
      </c>
      <c r="AN29" s="883">
        <f>①CO2排出量の現状把握!AH39</f>
        <v>25.458940790027892</v>
      </c>
      <c r="AO29" s="883">
        <f>①CO2排出量の現状把握!AI39</f>
        <v>24.659457490475575</v>
      </c>
      <c r="AP29" s="884">
        <f>①CO2排出量の現状把握!AJ39</f>
        <v>26.001893829598959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0.53333797732380284</v>
      </c>
      <c r="AG32" s="461">
        <f t="shared" si="16"/>
        <v>0.65494576634026858</v>
      </c>
      <c r="AH32" s="461">
        <f t="shared" si="16"/>
        <v>0.6762245385088379</v>
      </c>
      <c r="AI32" s="461">
        <f t="shared" si="16"/>
        <v>0.6850656880140259</v>
      </c>
      <c r="AJ32" s="461">
        <f t="shared" si="16"/>
        <v>0.64523370780707268</v>
      </c>
      <c r="AK32" s="461">
        <f t="shared" si="16"/>
        <v>0.6785504592223387</v>
      </c>
      <c r="AL32" s="461">
        <f t="shared" si="16"/>
        <v>0.81062381855436827</v>
      </c>
      <c r="AM32" s="461">
        <f t="shared" si="16"/>
        <v>0.83527882265394049</v>
      </c>
      <c r="AN32" s="461">
        <f t="shared" si="16"/>
        <v>0.82233719526894411</v>
      </c>
      <c r="AO32" s="461">
        <f t="shared" si="16"/>
        <v>0.80364063952456466</v>
      </c>
      <c r="AP32" s="461">
        <f t="shared" si="16"/>
        <v>0.73867974376394641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0.64967753887416635</v>
      </c>
      <c r="AG37" s="460">
        <f t="shared" ref="AG37:AP37" si="21">IFERROR(IF(G26/AG29&gt;1,1,G26/AG29),0)</f>
        <v>0.79811765890421604</v>
      </c>
      <c r="AH37" s="460">
        <f t="shared" si="21"/>
        <v>0.80858207024068685</v>
      </c>
      <c r="AI37" s="460">
        <f t="shared" si="21"/>
        <v>0.81224402540525431</v>
      </c>
      <c r="AJ37" s="460">
        <f t="shared" si="21"/>
        <v>0.77987134957738102</v>
      </c>
      <c r="AK37" s="460">
        <f t="shared" si="21"/>
        <v>0.83614324746268609</v>
      </c>
      <c r="AL37" s="460">
        <f t="shared" si="21"/>
        <v>1</v>
      </c>
      <c r="AM37" s="460">
        <f t="shared" si="21"/>
        <v>1</v>
      </c>
      <c r="AN37" s="460">
        <f t="shared" si="21"/>
        <v>1</v>
      </c>
      <c r="AO37" s="460">
        <f t="shared" si="21"/>
        <v>1</v>
      </c>
      <c r="AP37" s="460">
        <f t="shared" si="21"/>
        <v>0.93347046792300348</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24.271999999999998</v>
      </c>
      <c r="BG49" s="952">
        <f t="shared" si="22"/>
        <v>24.271999999999998</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2.8422443337741208</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24.044</v>
      </c>
      <c r="G55" s="885">
        <f t="shared" ref="G55:P55" si="32">SUM(G56,G57,G60,G61,G62,G63,G64,G65,)</f>
        <v>29.608000000000001</v>
      </c>
      <c r="H55" s="885">
        <f t="shared" si="32"/>
        <v>30.427</v>
      </c>
      <c r="I55" s="885">
        <f t="shared" si="32"/>
        <v>28.7</v>
      </c>
      <c r="J55" s="885">
        <f t="shared" si="32"/>
        <v>26.846</v>
      </c>
      <c r="K55" s="885">
        <f t="shared" si="32"/>
        <v>27.076000000000001</v>
      </c>
      <c r="L55" s="885">
        <f t="shared" si="32"/>
        <v>28.942</v>
      </c>
      <c r="M55" s="885">
        <f t="shared" si="32"/>
        <v>27.719000000000001</v>
      </c>
      <c r="N55" s="885">
        <f t="shared" si="32"/>
        <v>25.652000000000001</v>
      </c>
      <c r="O55" s="885">
        <f t="shared" si="32"/>
        <v>24.975000000000001</v>
      </c>
      <c r="P55" s="886">
        <f t="shared" si="32"/>
        <v>24.271999999999998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24.044</v>
      </c>
      <c r="G56" s="887">
        <f>IFERROR(VLOOKUP(年度マスタ!$K$4&amp;"_"&amp;G$54,データシート1!$A:$CE,MATCH("bc_"&amp;$C56,データシート1!$A$1:$CE$1,0),0),0)</f>
        <v>29.608000000000001</v>
      </c>
      <c r="H56" s="887">
        <f>IFERROR(VLOOKUP(年度マスタ!$K$4&amp;"_"&amp;H$54,データシート1!$A:$CE,MATCH("bc_"&amp;$C56,データシート1!$A$1:$CE$1,0),0),0)</f>
        <v>30.427</v>
      </c>
      <c r="I56" s="887">
        <f>IFERROR(VLOOKUP(年度マスタ!$K$4&amp;"_"&amp;I$54,データシート1!$A:$CE,MATCH("bc_"&amp;$C56,データシート1!$A$1:$CE$1,0),0),0)</f>
        <v>28.7</v>
      </c>
      <c r="J56" s="887">
        <f>IFERROR(VLOOKUP(年度マスタ!$K$4&amp;"_"&amp;J$54,データシート1!$A:$CE,MATCH("bc_"&amp;$C56,データシート1!$A$1:$CE$1,0),0),0)</f>
        <v>26.846</v>
      </c>
      <c r="K56" s="887">
        <f>IFERROR(VLOOKUP(年度マスタ!$K$4&amp;"_"&amp;K$54,データシート1!$A:$CE,MATCH("bc_"&amp;$C56,データシート1!$A$1:$CE$1,0),0),0)</f>
        <v>27.076000000000001</v>
      </c>
      <c r="L56" s="887">
        <f>IFERROR(VLOOKUP(年度マスタ!$K$4&amp;"_"&amp;L$54,データシート1!$A:$CE,MATCH("bc_"&amp;$C56,データシート1!$A$1:$CE$1,0),0),0)</f>
        <v>28.942</v>
      </c>
      <c r="M56" s="887">
        <f>IFERROR(VLOOKUP(年度マスタ!$K$4&amp;"_"&amp;M$54,データシート1!$A:$CE,MATCH("bc_"&amp;$C56,データシート1!$A$1:$CE$1,0),0),0)</f>
        <v>27.719000000000001</v>
      </c>
      <c r="N56" s="887">
        <f>IFERROR(VLOOKUP(年度マスタ!$K$4&amp;"_"&amp;N$54,データシート1!$A:$CE,MATCH("bc_"&amp;$C56,データシート1!$A$1:$CE$1,0),0),0)</f>
        <v>25.652000000000001</v>
      </c>
      <c r="O56" s="887">
        <f>IFERROR(VLOOKUP(年度マスタ!$K$4&amp;"_"&amp;O$54,データシート1!$A:$CE,MATCH("bc_"&amp;$C56,データシート1!$A$1:$CE$1,0),0),0)</f>
        <v>24.975000000000001</v>
      </c>
      <c r="P56" s="888">
        <f>IFERROR(VLOOKUP(年度マスタ!$K$4&amp;"_"&amp;P$54,データシート1!$A:$CE,MATCH("bc_"&amp;$C56,データシート1!$A$1:$CE$1,0),0),0)</f>
        <v>24.271999999999998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内灘町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552.101</v>
      </c>
      <c r="K6" s="619">
        <f>VLOOKUP(年度マスタ!$K$4&amp;"_"&amp;K$5,データシート1!$A:$BT,MATCH("cb_"&amp;$G6,データシート1!$A$1:$BT$1,0),0)</f>
        <v>756.00099999999998</v>
      </c>
      <c r="L6" s="619">
        <f>VLOOKUP(年度マスタ!$K$4&amp;"_"&amp;L$5,データシート1!$A:$BT,MATCH("cb_"&amp;$G6,データシート1!$A$1:$BT$1,0),0)</f>
        <v>908.101</v>
      </c>
      <c r="M6" s="619">
        <f>VLOOKUP(年度マスタ!$K$4&amp;"_"&amp;M$5,データシート1!$A:$BT,MATCH("cb_"&amp;$G6,データシート1!$A$1:$BT$1,0),0)</f>
        <v>1098.9010000000001</v>
      </c>
      <c r="N6" s="619">
        <f>VLOOKUP(年度マスタ!$K$4&amp;"_"&amp;N$5,データシート1!$A:$BT,MATCH("cb_"&amp;$G6,データシート1!$A$1:$BT$1,0),0)</f>
        <v>1329.100999999999</v>
      </c>
      <c r="O6" s="619">
        <f>VLOOKUP(年度マスタ!$K$4&amp;"_"&amp;O$5,データシート1!$A:$BT,MATCH("cb_"&amp;$G6,データシート1!$A$1:$BT$1,0),0)</f>
        <v>1428.4009999999989</v>
      </c>
      <c r="P6" s="619">
        <f>VLOOKUP(年度マスタ!$K$4&amp;"_"&amp;P$5,データシート1!$A:$BT,MATCH("cb_"&amp;$G6,データシート1!$A$1:$BT$1,0),0)</f>
        <v>1490.4009999999989</v>
      </c>
      <c r="Q6" s="619">
        <f>VLOOKUP(年度マスタ!$K$4&amp;"_"&amp;Q$5,データシート1!$A:$BT,MATCH("cb_"&amp;$G6,データシート1!$A$1:$BT$1,0),0)</f>
        <v>1651.7009999999996</v>
      </c>
      <c r="R6" s="633">
        <f>VLOOKUP(年度マスタ!$K$4&amp;"_"&amp;R$5,データシート1!$A:$BT,MATCH("cb_"&amp;$G6,データシート1!$A$1:$BT$1,0),0)</f>
        <v>1798.5009999999995</v>
      </c>
      <c r="S6" s="568"/>
      <c r="T6" s="190"/>
      <c r="U6" s="581"/>
      <c r="V6" s="195"/>
      <c r="W6" s="195"/>
      <c r="X6" s="195"/>
      <c r="Y6" s="196" t="s">
        <v>372</v>
      </c>
      <c r="Z6" s="663" t="s">
        <v>373</v>
      </c>
      <c r="AA6" s="663"/>
      <c r="AB6" s="663"/>
      <c r="AC6" s="664">
        <f>SUM(AC7:AC8)</f>
        <v>204936</v>
      </c>
      <c r="AD6" s="664">
        <f>SUM(AD7:AD8)</f>
        <v>247807.19400000002</v>
      </c>
      <c r="AE6" s="665">
        <f>$AD6*3600/100000000</f>
        <v>8.9210589840000001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2798</v>
      </c>
      <c r="K7" s="617">
        <f>VLOOKUP(年度マスタ!$K$4&amp;"_"&amp;K$5,データシート1!$A:$BT,MATCH("cb_"&amp;$G7,データシート1!$A$1:$BT$1,0),0)</f>
        <v>4914.8999999999996</v>
      </c>
      <c r="L7" s="617">
        <f>VLOOKUP(年度マスタ!$K$4&amp;"_"&amp;L$5,データシート1!$A:$BT,MATCH("cb_"&amp;$G7,データシート1!$A$1:$BT$1,0),0)</f>
        <v>5064.3999999999996</v>
      </c>
      <c r="M7" s="617">
        <f>VLOOKUP(年度マスタ!$K$4&amp;"_"&amp;M$5,データシート1!$A:$BT,MATCH("cb_"&amp;$G7,データシート1!$A$1:$BT$1,0),0)</f>
        <v>5212</v>
      </c>
      <c r="N7" s="617">
        <f>VLOOKUP(年度マスタ!$K$4&amp;"_"&amp;N$5,データシート1!$A:$BT,MATCH("cb_"&amp;$G7,データシート1!$A$1:$BT$1,0),0)</f>
        <v>5301</v>
      </c>
      <c r="O7" s="617">
        <f>VLOOKUP(年度マスタ!$K$4&amp;"_"&amp;O$5,データシート1!$A:$BT,MATCH("cb_"&amp;$G7,データシート1!$A$1:$BT$1,0),0)</f>
        <v>5363.7000000000007</v>
      </c>
      <c r="P7" s="617">
        <f>VLOOKUP(年度マスタ!$K$4&amp;"_"&amp;P$5,データシート1!$A:$BT,MATCH("cb_"&amp;$G7,データシート1!$A$1:$BT$1,0),0)</f>
        <v>5363.7000000000007</v>
      </c>
      <c r="Q7" s="617">
        <f>VLOOKUP(年度マスタ!$K$4&amp;"_"&amp;Q$5,データシート1!$A:$BT,MATCH("cb_"&amp;$G7,データシート1!$A$1:$BT$1,0),0)</f>
        <v>5363.7000000000007</v>
      </c>
      <c r="R7" s="634">
        <f>VLOOKUP(年度マスタ!$K$4&amp;"_"&amp;R$5,データシート1!$A:$BT,MATCH("cb_"&amp;$G7,データシート1!$A$1:$BT$1,0),0)</f>
        <v>5363.7000000000007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89242</v>
      </c>
      <c r="AD7" s="1022">
        <f>VLOOKUP(年度マスタ!$K$4&amp;"_"&amp;年度マスタ!$K$9,データシート3!A:AB,MATCH("ea_"&amp;$Y7&amp;"_年間発電",データシート3!$A$1:$AB$1,0),0)/10^3</f>
        <v>107831.632</v>
      </c>
      <c r="AE7" s="554">
        <f t="shared" ref="AE7:AE16" si="0">$AD7*3600/100000000</f>
        <v>3.8819387519999999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1500</v>
      </c>
      <c r="K8" s="617">
        <f>VLOOKUP(年度マスタ!$K$4&amp;"_"&amp;K$5,データシート1!$A:$BT,MATCH("cb_"&amp;$G8,データシート1!$A$1:$BT$1,0),0)</f>
        <v>1500</v>
      </c>
      <c r="L8" s="617">
        <f>VLOOKUP(年度マスタ!$K$4&amp;"_"&amp;L$5,データシート1!$A:$BT,MATCH("cb_"&amp;$G8,データシート1!$A$1:$BT$1,0),0)</f>
        <v>1500</v>
      </c>
      <c r="M8" s="617">
        <f>VLOOKUP(年度マスタ!$K$4&amp;"_"&amp;M$5,データシート1!$A:$BT,MATCH("cb_"&amp;$G8,データシート1!$A$1:$BT$1,0),0)</f>
        <v>1500</v>
      </c>
      <c r="N8" s="617">
        <f>VLOOKUP(年度マスタ!$K$4&amp;"_"&amp;N$5,データシート1!$A:$BT,MATCH("cb_"&amp;$G8,データシート1!$A$1:$BT$1,0),0)</f>
        <v>1500</v>
      </c>
      <c r="O8" s="617">
        <f>VLOOKUP(年度マスタ!$K$4&amp;"_"&amp;O$5,データシート1!$A:$BT,MATCH("cb_"&amp;$G8,データシート1!$A$1:$BT$1,0),0)</f>
        <v>1500</v>
      </c>
      <c r="P8" s="617">
        <f>VLOOKUP(年度マスタ!$K$4&amp;"_"&amp;P$5,データシート1!$A:$BT,MATCH("cb_"&amp;$G8,データシート1!$A$1:$BT$1,0),0)</f>
        <v>1500</v>
      </c>
      <c r="Q8" s="617">
        <f>VLOOKUP(年度マスタ!$K$4&amp;"_"&amp;Q$5,データシート1!$A:$BT,MATCH("cb_"&amp;$G8,データシート1!$A$1:$BT$1,0),0)</f>
        <v>1500</v>
      </c>
      <c r="R8" s="634">
        <f>VLOOKUP(年度マスタ!$K$4&amp;"_"&amp;R$5,データシート1!$A:$BT,MATCH("cb_"&amp;$G8,データシート1!$A$1:$BT$1,0),0)</f>
        <v>1500</v>
      </c>
      <c r="S8" s="568"/>
      <c r="T8" s="190"/>
      <c r="U8" s="581"/>
      <c r="V8" s="195"/>
      <c r="W8" s="195"/>
      <c r="X8" s="195"/>
      <c r="Y8" s="196" t="s">
        <v>378</v>
      </c>
      <c r="Z8" s="186" t="s">
        <v>379</v>
      </c>
      <c r="AA8" s="186"/>
      <c r="AB8" s="186"/>
      <c r="AC8" s="1022">
        <f>VLOOKUP(年度マスタ!$K$4&amp;"_"&amp;年度マスタ!$K$9,データシート3!A:AB,MATCH("ea_"&amp;$Y8&amp;"_設備",データシート3!$A$1:$AB$1,0),0)</f>
        <v>115694</v>
      </c>
      <c r="AD8" s="1022">
        <f>VLOOKUP(年度マスタ!$K$4&amp;"_"&amp;年度マスタ!$K$9,データシート3!A:AB,MATCH("ea_"&amp;$Y8&amp;"_年間発電",データシート3!$A$1:$AB$1,0),0)/10^3</f>
        <v>139975.56200000001</v>
      </c>
      <c r="AE8" s="554">
        <f t="shared" si="0"/>
        <v>5.0391202320000001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100</v>
      </c>
      <c r="AD9" s="666">
        <f>VLOOKUP(年度マスタ!$K$4&amp;"_"&amp;年度マスタ!$K$9,データシート3!A:AB,MATCH("ea_"&amp;$Y9&amp;"_年間発電",データシート3!$A$1:$AB$1,0),0)/10^3</f>
        <v>161.79599999999999</v>
      </c>
      <c r="AE9" s="667">
        <f t="shared" si="0"/>
        <v>5.8246560000000001E-3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4850.1010000000006</v>
      </c>
      <c r="K12" s="651">
        <f t="shared" ref="K12:Q12" si="1">SUM(K6:K11)</f>
        <v>7170.9009999999998</v>
      </c>
      <c r="L12" s="651">
        <f t="shared" si="1"/>
        <v>7472.5009999999993</v>
      </c>
      <c r="M12" s="651">
        <f t="shared" si="1"/>
        <v>7810.9009999999998</v>
      </c>
      <c r="N12" s="651">
        <f t="shared" si="1"/>
        <v>8130.1009999999987</v>
      </c>
      <c r="O12" s="651">
        <f t="shared" si="1"/>
        <v>8292.1009999999987</v>
      </c>
      <c r="P12" s="651">
        <f t="shared" si="1"/>
        <v>8354.1009999999987</v>
      </c>
      <c r="Q12" s="651">
        <f t="shared" si="1"/>
        <v>8515.4009999999998</v>
      </c>
      <c r="R12" s="652">
        <f t="shared" ref="R12" si="2">SUM(R6:R11)</f>
        <v>8662.2010000000009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2.0904491200000002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10.53432044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662.58745212000008</v>
      </c>
      <c r="K19" s="615">
        <f>K6*別紙!$C5/100*別紙!$E5/10^3</f>
        <v>907.29192011999987</v>
      </c>
      <c r="L19" s="615">
        <f>L6*別紙!$C5/100*別紙!$E5/10^3</f>
        <v>1089.8301721199998</v>
      </c>
      <c r="M19" s="615">
        <f>M6*別紙!$C5/100*別紙!$E5/10^3</f>
        <v>1318.8130681200003</v>
      </c>
      <c r="N19" s="615">
        <f>N6*別紙!$C5/100*別紙!$E5/10^3</f>
        <v>1595.0806921199987</v>
      </c>
      <c r="O19" s="615">
        <f>O6*別紙!$C5/100*別紙!$E5/10^3</f>
        <v>1714.2526081199983</v>
      </c>
      <c r="P19" s="615">
        <f>P6*別紙!$C5/100*別紙!$E5/10^3</f>
        <v>1788.6600481199987</v>
      </c>
      <c r="Q19" s="615">
        <f>Q6*別紙!$C5/100*別紙!$E5/10^3</f>
        <v>1982.2394041199993</v>
      </c>
      <c r="R19" s="639">
        <f>R6*別紙!$C5/100*別紙!$E5/10^3</f>
        <v>2158.4170201199995</v>
      </c>
      <c r="S19" s="572"/>
      <c r="T19" s="191"/>
      <c r="U19" s="588"/>
      <c r="W19" s="201"/>
      <c r="X19" s="201"/>
      <c r="Y19" s="173"/>
      <c r="Z19" s="628" t="s">
        <v>389</v>
      </c>
      <c r="AA19" s="671"/>
      <c r="AB19" s="672"/>
      <c r="AC19" s="673">
        <f>SUM($AC$6,$AC$9,$AC$10,$AC$13)</f>
        <v>205036</v>
      </c>
      <c r="AD19" s="673">
        <f>SUM($AD$6,$AD$9,$AD$10,$AD$13)</f>
        <v>247968.99000000002</v>
      </c>
      <c r="AE19" s="674">
        <f>SUM($AE$6,$AE$9,$AE$10,$AE$13,$AE$17,$AE$18)</f>
        <v>21.551653200000001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3701.0824799999996</v>
      </c>
      <c r="K20" s="617">
        <f>K7*別紙!$C6/100*別紙!$E6/10^3</f>
        <v>6501.2331239999985</v>
      </c>
      <c r="L20" s="617">
        <f>L7*別紙!$C6/100*別紙!$E6/10^3</f>
        <v>6698.9857439999978</v>
      </c>
      <c r="M20" s="617">
        <f>M7*別紙!$C6/100*別紙!$E6/10^3</f>
        <v>6894.2251199999992</v>
      </c>
      <c r="N20" s="617">
        <f>N7*別紙!$C6/100*別紙!$E6/10^3</f>
        <v>7011.9507599999988</v>
      </c>
      <c r="O20" s="617">
        <f>O7*別紙!$C6/100*別紙!$E6/10^3</f>
        <v>7094.8878120000008</v>
      </c>
      <c r="P20" s="617">
        <f>P7*別紙!$C6/100*別紙!$E6/10^3</f>
        <v>7094.8878120000008</v>
      </c>
      <c r="Q20" s="617">
        <f>Q7*別紙!$C6/100*別紙!$E6/10^3</f>
        <v>7094.8878120000008</v>
      </c>
      <c r="R20" s="634">
        <f>R7*別紙!$C6/100*別紙!$E6/10^3</f>
        <v>7094.8878120000008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3258.72</v>
      </c>
      <c r="K21" s="617">
        <f>K8*別紙!$C7/100*別紙!$E7/10^3</f>
        <v>3258.72</v>
      </c>
      <c r="L21" s="617">
        <f>L8*別紙!$C7/100*別紙!$E7/10^3</f>
        <v>3258.72</v>
      </c>
      <c r="M21" s="617">
        <f>M8*別紙!$C7/100*別紙!$E7/10^3</f>
        <v>3258.72</v>
      </c>
      <c r="N21" s="617">
        <f>N8*別紙!$C7/100*別紙!$E7/10^3</f>
        <v>3258.72</v>
      </c>
      <c r="O21" s="617">
        <f>O8*別紙!$C7/100*別紙!$E7/10^3</f>
        <v>3258.72</v>
      </c>
      <c r="P21" s="617">
        <f>P8*別紙!$C7/100*別紙!$E7/10^3</f>
        <v>3258.72</v>
      </c>
      <c r="Q21" s="617">
        <f>Q8*別紙!$C7/100*別紙!$E7/10^3</f>
        <v>3258.72</v>
      </c>
      <c r="R21" s="634">
        <f>R8*別紙!$C7/100*別紙!$E7/10^3</f>
        <v>3258.72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7622.3899321199988</v>
      </c>
      <c r="K25" s="657">
        <f t="shared" si="3"/>
        <v>10667.245044119998</v>
      </c>
      <c r="L25" s="657">
        <f t="shared" si="3"/>
        <v>11047.535916119998</v>
      </c>
      <c r="M25" s="657">
        <f t="shared" si="3"/>
        <v>11471.758188119999</v>
      </c>
      <c r="N25" s="657">
        <f t="shared" si="3"/>
        <v>11865.751452119997</v>
      </c>
      <c r="O25" s="657">
        <f t="shared" si="3"/>
        <v>12067.860420119998</v>
      </c>
      <c r="P25" s="657">
        <f t="shared" si="3"/>
        <v>12142.267860119999</v>
      </c>
      <c r="Q25" s="657">
        <f t="shared" si="3"/>
        <v>12335.847216119999</v>
      </c>
      <c r="R25" s="658">
        <f t="shared" ref="R25" si="4">SUM(R19:R24)</f>
        <v>12512.02483212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126766.80443861228</v>
      </c>
      <c r="K26" s="654">
        <f>(VLOOKUP(年度マスタ!$K$4&amp;"_"&amp;K$18,データシート1!$A:$BT,MATCH("da_合計",データシート1!$A$1:$BT$1,0),0))/10^3</f>
        <v>121247.91709441152</v>
      </c>
      <c r="L26" s="654">
        <f>(VLOOKUP(年度マスタ!$K$4&amp;"_"&amp;L$18,データシート1!$A:$BT,MATCH("da_合計",データシート1!$A$1:$BT$1,0),0))/10^3</f>
        <v>127099.04294772804</v>
      </c>
      <c r="M26" s="654">
        <f>(VLOOKUP(年度マスタ!$K$4&amp;"_"&amp;M$18,データシート1!$A:$BT,MATCH("da_合計",データシート1!$A$1:$BT$1,0),0))/10^3</f>
        <v>117298.96230150627</v>
      </c>
      <c r="N26" s="654">
        <f>(VLOOKUP(年度マスタ!$K$4&amp;"_"&amp;N$18,データシート1!$A:$BT,MATCH("da_合計",データシート1!$A$1:$BT$1,0),0))/10^3</f>
        <v>114289.42821238586</v>
      </c>
      <c r="O26" s="654">
        <f>(VLOOKUP(年度マスタ!$K$4&amp;"_"&amp;O$18,データシート1!$A:$BT,MATCH("da_合計",データシート1!$A$1:$BT$1,0),0))/10^3</f>
        <v>117115.92090576967</v>
      </c>
      <c r="P26" s="654">
        <f>(VLOOKUP(年度マスタ!$K$4&amp;"_"&amp;P$18,データシート1!$A:$BT,MATCH("da_合計",データシート1!$A$1:$BT$1,0),0))/10^3</f>
        <v>117431.91948208022</v>
      </c>
      <c r="Q26" s="654">
        <f>(VLOOKUP(年度マスタ!$K$4&amp;"_"&amp;Q$18,データシート1!$A:$BT,MATCH("da_合計",データシート1!$A$1:$BT$1,0),0))/10^3</f>
        <v>117961.28599467989</v>
      </c>
      <c r="R26" s="655">
        <f>Q26</f>
        <v>117961.28599467989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6.0129226778854357E-2</v>
      </c>
      <c r="K27" s="839">
        <f t="shared" ref="K27:P27" si="5">K25/K26</f>
        <v>8.7978790067080384E-2</v>
      </c>
      <c r="L27" s="839">
        <f t="shared" si="5"/>
        <v>8.6920685316753427E-2</v>
      </c>
      <c r="M27" s="839">
        <f t="shared" si="5"/>
        <v>9.7799315211611948E-2</v>
      </c>
      <c r="N27" s="839">
        <f t="shared" si="5"/>
        <v>0.10382195131880162</v>
      </c>
      <c r="O27" s="839">
        <f t="shared" si="5"/>
        <v>0.10304201449971674</v>
      </c>
      <c r="P27" s="839">
        <f t="shared" si="5"/>
        <v>0.10339835977877271</v>
      </c>
      <c r="Q27" s="839">
        <f>Q25/Q26</f>
        <v>0.10457538769691228</v>
      </c>
      <c r="R27" s="840">
        <f>R25/R26</f>
        <v>0.10606890834238869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0.10606890834238869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2.1021217928328073</v>
      </c>
      <c r="AA52" s="173"/>
      <c r="AB52" s="678" t="s">
        <v>413</v>
      </c>
      <c r="AC52" s="679">
        <f>$AD6</f>
        <v>247807.19400000002</v>
      </c>
      <c r="AD52" s="680">
        <f>R19+R20</f>
        <v>9253.3048321200004</v>
      </c>
      <c r="AE52" s="681">
        <f t="shared" ref="AE52:AE54" si="6">IFERROR(AD52/AC52,"-")</f>
        <v>3.734074335275351E-2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130007.70400532013</v>
      </c>
      <c r="Z53" s="1130"/>
      <c r="AA53" s="173"/>
      <c r="AB53" s="678" t="s">
        <v>377</v>
      </c>
      <c r="AC53" s="679">
        <f>$AD9</f>
        <v>161.79599999999999</v>
      </c>
      <c r="AD53" s="680">
        <f>R21</f>
        <v>3258.72</v>
      </c>
      <c r="AE53" s="681">
        <f t="shared" si="6"/>
        <v>20.140918193280427</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139</v>
      </c>
      <c r="AK54" s="443">
        <f>VLOOKUP(年度マスタ!$K$4&amp;"_"&amp;AK$53,データシート1!$A$1:$BT$2000,MATCH("ca_太陽光発電（10kW未満）",データシート1!$A$1:$BT$1,0),0)</f>
        <v>180</v>
      </c>
      <c r="AL54" s="443">
        <f>VLOOKUP(年度マスタ!$K$4&amp;"_"&amp;AL$53,データシート1!$A$1:$BT$2000,MATCH("ca_太陽光発電（10kW未満）",データシート1!$A$1:$BT$1,0),0)</f>
        <v>207</v>
      </c>
      <c r="AM54" s="443">
        <f>VLOOKUP(年度マスタ!$K$4&amp;"_"&amp;AM$53,データシート1!$A$1:$BT$2000,MATCH("ca_太陽光発電（10kW未満）",データシート1!$A$1:$BT$1,0),0)</f>
        <v>239</v>
      </c>
      <c r="AN54" s="443">
        <f>VLOOKUP(年度マスタ!$K$4&amp;"_"&amp;AN$53,データシート1!$A$1:$BT$2000,MATCH("ca_太陽光発電（10kW未満）",データシート1!$A$1:$BT$1,0),0)</f>
        <v>283</v>
      </c>
      <c r="AO54" s="443">
        <f>VLOOKUP(年度マスタ!$K$4&amp;"_"&amp;AO$53,データシート1!$A$1:$BT$2000,MATCH("ca_太陽光発電（10kW未満）",データシート1!$A$1:$BT$1,0),0)</f>
        <v>304</v>
      </c>
      <c r="AP54" s="443">
        <f>VLOOKUP(年度マスタ!$K$4&amp;"_"&amp;AP$53,データシート1!$A$1:$BT$2000,MATCH("ca_太陽光発電（10kW未満）",データシート1!$A$1:$BT$1,0),0)</f>
        <v>318</v>
      </c>
      <c r="AQ54" s="443">
        <f>VLOOKUP(年度マスタ!$K$4&amp;"_"&amp;AQ$53,データシート1!$A$1:$BT$2000,MATCH("ca_太陽光発電（10kW未満）",データシート1!$A$1:$BT$1,0),0)</f>
        <v>354</v>
      </c>
      <c r="AR54" s="443">
        <f>VLOOKUP(年度マスタ!$K$4&amp;"_"&amp;AR$53,データシート1!$A$1:$BT$2000,MATCH("ca_太陽光発電（10kW未満）",データシート1!$A$1:$BT$1,0),0)</f>
        <v>392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内灘町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石川県</v>
      </c>
      <c r="AY12" s="1023" t="str">
        <f>年度マスタ!$J4</f>
        <v>内灘町</v>
      </c>
      <c r="AZ12" s="1023" t="str">
        <f>年度マスタ!$K4</f>
        <v>17365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21341</v>
      </c>
      <c r="AY21" s="18" t="str">
        <f>IF(IFERROR(比較地域マスタ!$Z6,"")=0,"",IFERROR(比較地域マスタ!$Z6,""))</f>
        <v>養老町</v>
      </c>
      <c r="BB21" s="110" t="str">
        <f t="shared" ref="BB21:BC68" si="0">AX21</f>
        <v>21341</v>
      </c>
      <c r="BC21" s="1031" t="str">
        <f t="shared" si="0"/>
        <v>養老町</v>
      </c>
      <c r="BD21" s="34">
        <f>SUM(BE21,BI21:BK21,BQ21)</f>
        <v>205.94676056871782</v>
      </c>
      <c r="BE21" s="34">
        <f>SUM(BF21:BH21)</f>
        <v>85.929024998117555</v>
      </c>
      <c r="BF21" s="34">
        <f>VLOOKUP($AX21&amp;"_"&amp;$BC$14,データシート1!$A:$BT,MATCH($BC$12&amp;"_"&amp;BF$20,データシート1!$A$1:$BT$1,0),0)</f>
        <v>74.73522346918206</v>
      </c>
      <c r="BG21" s="34">
        <f>VLOOKUP($AX21&amp;"_"&amp;$BC$14,データシート1!$A:$BT,MATCH($BC$12&amp;"_"&amp;BG$20,データシート1!$A$1:$BT$1,0),0)</f>
        <v>1.9455134960901797</v>
      </c>
      <c r="BH21" s="34">
        <f>VLOOKUP($AX21&amp;"_"&amp;$BC$14,データシート1!$A:$BT,MATCH($BC$12&amp;"_"&amp;BH$20,データシート1!$A$1:$BT$1,0),0)</f>
        <v>9.2482880328453057</v>
      </c>
      <c r="BI21" s="34">
        <f>VLOOKUP($AX21&amp;"_"&amp;$BC$14,データシート1!$A:$BT,MATCH($BC$12&amp;"_"&amp;BI$20,データシート1!$A$1:$BT$1,0),0)</f>
        <v>28.496204666589421</v>
      </c>
      <c r="BJ21" s="34">
        <f>VLOOKUP($AX21&amp;"_"&amp;$BC$14,データシート1!$A:$BT,MATCH($BC$12&amp;"_"&amp;BJ$20,データシート1!$A$1:$BT$1,0),0)</f>
        <v>32.06575074440223</v>
      </c>
      <c r="BK21" s="34">
        <f t="shared" ref="BK21:BK68" si="1">SUM(BL21,BO21:BP21)</f>
        <v>55.830290685057697</v>
      </c>
      <c r="BL21" s="34">
        <f t="shared" ref="BL21:BL67" si="2">SUM(BM21:BN21)</f>
        <v>54.231593297408509</v>
      </c>
      <c r="BM21" s="34">
        <f>VLOOKUP($AX21&amp;"_"&amp;$BC$14,データシート1!$A:$BT,MATCH($BC$12&amp;"_"&amp;BM$20,データシート1!$A$1:$BT$1,0),0)</f>
        <v>26.909527075836181</v>
      </c>
      <c r="BN21" s="34">
        <f>VLOOKUP($AX21&amp;"_"&amp;$BC$14,データシート1!$A:$BT,MATCH($BC$12&amp;"_"&amp;BN$20,データシート1!$A$1:$BT$1,0),0)</f>
        <v>27.322066221572324</v>
      </c>
      <c r="BO21" s="34">
        <f>VLOOKUP($AX21&amp;"_"&amp;$BC$14,データシート1!$A:$BT,MATCH($BC$12&amp;"_"&amp;BO$20,データシート1!$A$1:$BT$1,0),0)</f>
        <v>1.5986973876491899</v>
      </c>
      <c r="BP21" s="34">
        <f>VLOOKUP($AX21&amp;"_"&amp;$BC$14,データシート1!$A:$BT,MATCH($BC$12&amp;"_"&amp;BP$20,データシート1!$A$1:$BT$1,0),0)</f>
        <v>0</v>
      </c>
      <c r="BQ21" s="34">
        <f>VLOOKUP($AX21&amp;"_"&amp;$BC$14,データシート1!$A:$BT,MATCH($BC$12&amp;"_"&amp;BQ$20,データシート1!$A$1:$BT$1,0),0)</f>
        <v>3.6254894745509239</v>
      </c>
      <c r="BR21" s="35">
        <f t="shared" ref="BR21:BR68" si="3">BD21</f>
        <v>205.94676056871782</v>
      </c>
      <c r="BT21" s="111" t="str">
        <f t="shared" ref="BT21:BT68" si="4">AY21</f>
        <v>養老町</v>
      </c>
      <c r="BU21" s="34">
        <f>BD21</f>
        <v>205.94676056871782</v>
      </c>
      <c r="BV21" s="60">
        <f>BE21/$BR21</f>
        <v>0.4172390221668274</v>
      </c>
      <c r="BW21" s="60">
        <f t="shared" ref="BW21:CH42" si="5">BF21/$BR21</f>
        <v>0.36288613262380165</v>
      </c>
      <c r="BX21" s="60">
        <f t="shared" si="5"/>
        <v>9.4466817089896606E-3</v>
      </c>
      <c r="BY21" s="60">
        <f t="shared" si="5"/>
        <v>4.4906207834036066E-2</v>
      </c>
      <c r="BZ21" s="60">
        <f t="shared" si="5"/>
        <v>0.13836685067489154</v>
      </c>
      <c r="CA21" s="60">
        <f t="shared" si="5"/>
        <v>0.15569922370156883</v>
      </c>
      <c r="CB21" s="60">
        <f t="shared" si="5"/>
        <v>0.27109089033924827</v>
      </c>
      <c r="CC21" s="60">
        <f t="shared" si="5"/>
        <v>0.26332821719384691</v>
      </c>
      <c r="CD21" s="60">
        <f t="shared" si="5"/>
        <v>0.13066254114182746</v>
      </c>
      <c r="CE21" s="60">
        <f t="shared" si="5"/>
        <v>0.13266567605201943</v>
      </c>
      <c r="CF21" s="60">
        <f t="shared" si="5"/>
        <v>7.7626731454013614E-3</v>
      </c>
      <c r="CG21" s="60">
        <f t="shared" si="5"/>
        <v>0</v>
      </c>
      <c r="CH21" s="60">
        <f>BQ21/$BR21</f>
        <v>1.7604013117463988E-2</v>
      </c>
      <c r="CI21" s="112">
        <f t="shared" ref="CI21:CI68" si="6">BR21/$BR21</f>
        <v>1</v>
      </c>
      <c r="CK21" s="113" t="str">
        <f t="shared" ref="CK21:CK68" si="7">AY21</f>
        <v>養老町</v>
      </c>
      <c r="CL21" s="114">
        <f>CN21+CP21+CR21</f>
        <v>85.929024998117555</v>
      </c>
      <c r="CM21" s="61">
        <f>IF(IF(CL21=0,0,CW21/CL21)&gt;1,1,IF(CL21=0,0,CW21/CL21))</f>
        <v>0.22281179148046229</v>
      </c>
      <c r="CN21" s="62">
        <f>BF21</f>
        <v>74.73522346918206</v>
      </c>
      <c r="CO21" s="61">
        <f>IF(IF(CN21=0,0,CX21/CN21)&gt;1,1,IF(CN21=0,0,CX21/CN21))</f>
        <v>0.18851887163767916</v>
      </c>
      <c r="CP21" s="62">
        <f t="shared" ref="CP21:CP68" si="8">BG21</f>
        <v>1.9455134960901797</v>
      </c>
      <c r="CQ21" s="61">
        <f>IF(IF(CP21=0,0,CY21/CP21)&gt;1,1,IF(CP21=0,0,CY21/CP21))</f>
        <v>0</v>
      </c>
      <c r="CR21" s="62">
        <f t="shared" ref="CR21:CR68" si="9">BH21</f>
        <v>9.2482880328453057</v>
      </c>
      <c r="CS21" s="61">
        <f>IF(IF(CR21=0,0,CZ21/CR21)&gt;1,1,IF(CR21=0,0,CZ21/CR21))</f>
        <v>0.54680390381874555</v>
      </c>
      <c r="CT21" s="62">
        <f t="shared" ref="CT21:CT68" si="10">BI21</f>
        <v>28.496204666589421</v>
      </c>
      <c r="CU21" s="63">
        <f>IF(IF(CT21=0,0,DA21/CT21)&gt;1,1,IF(CT21=0,0,DA21/CT21))</f>
        <v>0.35162577322965471</v>
      </c>
      <c r="CV21" s="16"/>
      <c r="CW21" s="956">
        <f>SUM(CX21:CZ21)</f>
        <v>19.146000000000001</v>
      </c>
      <c r="CX21" s="957">
        <f>VLOOKUP($AX21&amp;"_"&amp;$CW$14,データシート1!$A:$BT,MATCH($CW$12&amp;"_"&amp;CX$20,データシート1!$A$1:$BT$1,0),0)</f>
        <v>14.089</v>
      </c>
      <c r="CY21" s="957">
        <f>VLOOKUP($AX21&amp;"_"&amp;$CW$14,データシート1!$A:$BT,MATCH($CW$12&amp;"_"&amp;CY$20,データシート1!$A$1:$BT$1,0),0)</f>
        <v>0</v>
      </c>
      <c r="CZ21" s="957">
        <f>VLOOKUP($AX21&amp;"_"&amp;$CW$14,データシート1!$A:$BT,MATCH($CW$12&amp;"_"&amp;CZ$20,データシート1!$A$1:$BT$1,0),0)</f>
        <v>5.0570000000000004</v>
      </c>
      <c r="DA21" s="957">
        <f>VLOOKUP($AX21&amp;"_"&amp;$CW$14,データシート1!$A:$BT,MATCH($CW$12&amp;"_"&amp;DA$20,データシート1!$A$1:$BT$1,0),0)</f>
        <v>10.02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29.166</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1</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0.48</v>
      </c>
      <c r="DO21" s="119">
        <f>IF($DD21=0,0,ROUND(CY21/$DD21,2))</f>
        <v>0</v>
      </c>
      <c r="DP21" s="119">
        <f t="shared" ref="DP21:DR36" si="13">IF($DD21=0,0,ROUND(CZ21/$DD21,2))</f>
        <v>0.17</v>
      </c>
      <c r="DQ21" s="119">
        <f t="shared" si="13"/>
        <v>0.34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03322</v>
      </c>
      <c r="AY22" s="18" t="str">
        <f>IF(IFERROR(比較地域マスタ!$Z7,"")=0,"",IFERROR(比較地域マスタ!$Z7,""))</f>
        <v>矢巾町</v>
      </c>
      <c r="BB22" s="110" t="str">
        <f t="shared" si="0"/>
        <v>03322</v>
      </c>
      <c r="BC22" s="1031" t="str">
        <f t="shared" si="0"/>
        <v>矢巾町</v>
      </c>
      <c r="BD22" s="34">
        <f t="shared" ref="BD22:BD68" si="14">SUM(BE22,BI22:BK22,BQ22)</f>
        <v>237.99171189132073</v>
      </c>
      <c r="BE22" s="34">
        <f t="shared" ref="BE22:BE67" si="15">SUM(BF22:BH22)</f>
        <v>46.448962246504038</v>
      </c>
      <c r="BF22" s="34">
        <f>VLOOKUP($AX22&amp;"_"&amp;$BC$14,データシート1!$A:$BT,MATCH($BC$12&amp;"_"&amp;BF$20,データシート1!$A$1:$BT$1,0),0)</f>
        <v>34.936096826226695</v>
      </c>
      <c r="BG22" s="34">
        <f>VLOOKUP($AX22&amp;"_"&amp;$BC$14,データシート1!$A:$BT,MATCH($BC$12&amp;"_"&amp;BG$20,データシート1!$A$1:$BT$1,0),0)</f>
        <v>3.3378591211949864</v>
      </c>
      <c r="BH22" s="34">
        <f>VLOOKUP($AX22&amp;"_"&amp;$BC$14,データシート1!$A:$BT,MATCH($BC$12&amp;"_"&amp;BH$20,データシート1!$A$1:$BT$1,0),0)</f>
        <v>8.1750062990823515</v>
      </c>
      <c r="BI22" s="34">
        <f>VLOOKUP($AX22&amp;"_"&amp;$BC$14,データシート1!$A:$BT,MATCH($BC$12&amp;"_"&amp;BI$20,データシート1!$A$1:$BT$1,0),0)</f>
        <v>74.834518271697732</v>
      </c>
      <c r="BJ22" s="34">
        <f>VLOOKUP($AX22&amp;"_"&amp;$BC$14,データシート1!$A:$BT,MATCH($BC$12&amp;"_"&amp;BJ$20,データシート1!$A$1:$BT$1,0),0)</f>
        <v>43.249107407572637</v>
      </c>
      <c r="BK22" s="34">
        <f t="shared" si="1"/>
        <v>70.007913526634596</v>
      </c>
      <c r="BL22" s="34">
        <f t="shared" si="2"/>
        <v>68.43496485334768</v>
      </c>
      <c r="BM22" s="34">
        <f>VLOOKUP($AX22&amp;"_"&amp;$BC$14,データシート1!$A:$BT,MATCH($BC$12&amp;"_"&amp;BM$20,データシート1!$A$1:$BT$1,0),0)</f>
        <v>25.565341900928253</v>
      </c>
      <c r="BN22" s="34">
        <f>VLOOKUP($AX22&amp;"_"&amp;$BC$14,データシート1!$A:$BT,MATCH($BC$12&amp;"_"&amp;BN$20,データシート1!$A$1:$BT$1,0),0)</f>
        <v>42.869622952419434</v>
      </c>
      <c r="BO22" s="34">
        <f>VLOOKUP($AX22&amp;"_"&amp;$BC$14,データシート1!$A:$BT,MATCH($BC$12&amp;"_"&amp;BO$20,データシート1!$A$1:$BT$1,0),0)</f>
        <v>1.57294867328692</v>
      </c>
      <c r="BP22" s="34">
        <f>VLOOKUP($AX22&amp;"_"&amp;$BC$14,データシート1!$A:$BT,MATCH($BC$12&amp;"_"&amp;BP$20,データシート1!$A$1:$BT$1,0),0)</f>
        <v>0</v>
      </c>
      <c r="BQ22" s="34">
        <f>VLOOKUP($AX22&amp;"_"&amp;$BC$14,データシート1!$A:$BT,MATCH($BC$12&amp;"_"&amp;BQ$20,データシート1!$A$1:$BT$1,0),0)</f>
        <v>3.4512104389117311</v>
      </c>
      <c r="BR22" s="35">
        <f t="shared" si="3"/>
        <v>237.99171189132073</v>
      </c>
      <c r="BT22" s="121" t="str">
        <f t="shared" si="4"/>
        <v>矢巾町</v>
      </c>
      <c r="BU22" s="33">
        <f>BD22</f>
        <v>237.99171189132073</v>
      </c>
      <c r="BV22" s="59">
        <f t="shared" ref="BV22:BZ68" si="16">BE22/$BR22</f>
        <v>0.19517050353297608</v>
      </c>
      <c r="BW22" s="59">
        <f t="shared" si="5"/>
        <v>0.14679543480144516</v>
      </c>
      <c r="BX22" s="59">
        <f t="shared" si="5"/>
        <v>1.4025106566396836E-2</v>
      </c>
      <c r="BY22" s="59">
        <f t="shared" si="5"/>
        <v>3.4349962165134057E-2</v>
      </c>
      <c r="BZ22" s="59">
        <f t="shared" si="5"/>
        <v>0.31444169915409081</v>
      </c>
      <c r="CA22" s="59">
        <f t="shared" si="5"/>
        <v>0.18172526708544542</v>
      </c>
      <c r="CB22" s="59">
        <f t="shared" si="5"/>
        <v>0.29416114103420465</v>
      </c>
      <c r="CC22" s="59">
        <f t="shared" si="5"/>
        <v>0.28755188283446864</v>
      </c>
      <c r="CD22" s="59">
        <f t="shared" si="5"/>
        <v>0.10742114377748879</v>
      </c>
      <c r="CE22" s="59">
        <f t="shared" si="5"/>
        <v>0.1801307390569799</v>
      </c>
      <c r="CF22" s="59">
        <f t="shared" si="5"/>
        <v>6.6092581997360036E-3</v>
      </c>
      <c r="CG22" s="59">
        <f t="shared" si="5"/>
        <v>0</v>
      </c>
      <c r="CH22" s="59">
        <f t="shared" si="5"/>
        <v>1.4501389193283047E-2</v>
      </c>
      <c r="CI22" s="122">
        <f t="shared" si="6"/>
        <v>1</v>
      </c>
      <c r="CK22" s="123" t="str">
        <f t="shared" si="7"/>
        <v>矢巾町</v>
      </c>
      <c r="CL22" s="124">
        <f t="shared" ref="CL22:CL68" si="17">CN22+CP22+CR22</f>
        <v>46.448962246504038</v>
      </c>
      <c r="CM22" s="65">
        <f t="shared" ref="CM22:CM68" si="18">IF(IF(CL22=0,0,CW22/CL22)&gt;1,1,IF(CL22=0,0,CW22/CL22))</f>
        <v>7.4619535773608525E-2</v>
      </c>
      <c r="CN22" s="66">
        <f t="shared" ref="CN22:CN68" si="19">BF22</f>
        <v>34.936096826226695</v>
      </c>
      <c r="CO22" s="65">
        <f t="shared" ref="CO22:CO68" si="20">IF(IF(CN22=0,0,CX22/CN22)&gt;1,1,IF(CN22=0,0,CX22/CN22))</f>
        <v>9.9209709007849367E-2</v>
      </c>
      <c r="CP22" s="66">
        <f t="shared" si="8"/>
        <v>3.3378591211949864</v>
      </c>
      <c r="CQ22" s="65">
        <f t="shared" ref="CQ22:CQ68" si="21">IF(IF(CP22=0,0,CY22/CP22)&gt;1,1,IF(CP22=0,0,CY22/CP22))</f>
        <v>0</v>
      </c>
      <c r="CR22" s="66">
        <f t="shared" si="9"/>
        <v>8.1750062990823515</v>
      </c>
      <c r="CS22" s="65">
        <f t="shared" ref="CS22:CS68" si="22">IF(IF(CR22=0,0,CZ22/CR22)&gt;1,1,IF(CR22=0,0,CZ22/CR22))</f>
        <v>0</v>
      </c>
      <c r="CT22" s="66">
        <f t="shared" si="10"/>
        <v>74.834518271697732</v>
      </c>
      <c r="CU22" s="67">
        <f t="shared" ref="CU22:CU68" si="23">IF(IF(CT22=0,0,DA22/CT22)&gt;1,1,IF(CT22=0,0,DA22/CT22))</f>
        <v>0.64296532016559227</v>
      </c>
      <c r="CV22" s="16"/>
      <c r="CW22" s="959">
        <f t="shared" ref="CW22:CW68" si="24">SUM(CX22:CZ22)</f>
        <v>3.4660000000000002</v>
      </c>
      <c r="CX22" s="960">
        <f>VLOOKUP($AX22&amp;"_"&amp;$CW$14,データシート1!$A:$BT,MATCH($CW$12&amp;"_"&amp;CX$20,データシート1!$A$1:$BT$1,0),0)</f>
        <v>3.4660000000000002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48.116</v>
      </c>
      <c r="DB22" s="960">
        <f>VLOOKUP($AX22&amp;"_"&amp;$CW$14,データシート1!$A:$BT,MATCH($CW$12&amp;"_"&amp;DB$20,データシート1!$A$1:$BT$1,0),0)</f>
        <v>0</v>
      </c>
      <c r="DC22" s="960">
        <f>VLOOKUP($AX22&amp;"_"&amp;$CW$14,データシート1!$A:$BT,MATCH($CW$12&amp;"_"&amp;DC$20,データシート1!$A$1:$BT$1,0),0)</f>
        <v>0</v>
      </c>
      <c r="DD22" s="961">
        <f t="shared" si="11"/>
        <v>51.582000000000001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3</v>
      </c>
      <c r="DJ22" s="64">
        <f>VLOOKUP($AX22&amp;"_"&amp;$DF$14,データシート1!$A:$BT,MATCH($DF$12&amp;"_"&amp;DJ$20,データシート1!$A$1:$BT$1,0),0)</f>
        <v>0</v>
      </c>
      <c r="DK22" s="64">
        <f>VLOOKUP($AX22&amp;"_"&amp;$DF$14,データシート1!$A:$BT,MATCH($DF$12&amp;"_"&amp;DK$20,データシート1!$A$1:$BT$1,0),0)</f>
        <v>0</v>
      </c>
      <c r="DL22" s="68">
        <f t="shared" si="12"/>
        <v>4</v>
      </c>
      <c r="DM22" s="16"/>
      <c r="DN22" s="126">
        <f>IF($DD22=0,0,ROUND(CX22/$DD22,2))</f>
        <v>7.0000000000000007E-2</v>
      </c>
      <c r="DO22" s="127">
        <f>IF($DD22=0,0,ROUND(CY22/$DD22,2))</f>
        <v>0</v>
      </c>
      <c r="DP22" s="127">
        <f t="shared" si="13"/>
        <v>0</v>
      </c>
      <c r="DQ22" s="127">
        <f t="shared" si="13"/>
        <v>0.93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30207</v>
      </c>
      <c r="AY23" s="18" t="str">
        <f>IF(IFERROR(比較地域マスタ!$Z8,"")=0,"",IFERROR(比較地域マスタ!$Z8,""))</f>
        <v>新宮市</v>
      </c>
      <c r="BB23" s="110" t="str">
        <f t="shared" si="0"/>
        <v>30207</v>
      </c>
      <c r="BC23" s="1031" t="str">
        <f t="shared" si="0"/>
        <v>新宮市</v>
      </c>
      <c r="BD23" s="34">
        <f t="shared" si="14"/>
        <v>151.74663150534442</v>
      </c>
      <c r="BE23" s="34">
        <f t="shared" si="15"/>
        <v>29.546657744662639</v>
      </c>
      <c r="BF23" s="34">
        <f>VLOOKUP($AX23&amp;"_"&amp;$BC$14,データシート1!$A:$BT,MATCH($BC$12&amp;"_"&amp;BF$20,データシート1!$A$1:$BT$1,0),0)</f>
        <v>22.701171120035237</v>
      </c>
      <c r="BG23" s="34">
        <f>VLOOKUP($AX23&amp;"_"&amp;$BC$14,データシート1!$A:$BT,MATCH($BC$12&amp;"_"&amp;BG$20,データシート1!$A$1:$BT$1,0),0)</f>
        <v>2.4815523198733733</v>
      </c>
      <c r="BH23" s="34">
        <f>VLOOKUP($AX23&amp;"_"&amp;$BC$14,データシート1!$A:$BT,MATCH($BC$12&amp;"_"&amp;BH$20,データシート1!$A$1:$BT$1,0),0)</f>
        <v>4.3639343047540287</v>
      </c>
      <c r="BI23" s="34">
        <f>VLOOKUP($AX23&amp;"_"&amp;$BC$14,データシート1!$A:$BT,MATCH($BC$12&amp;"_"&amp;BI$20,データシート1!$A$1:$BT$1,0),0)</f>
        <v>36.119760028321203</v>
      </c>
      <c r="BJ23" s="34">
        <f>VLOOKUP($AX23&amp;"_"&amp;$BC$14,データシート1!$A:$BT,MATCH($BC$12&amp;"_"&amp;BJ$20,データシート1!$A$1:$BT$1,0),0)</f>
        <v>30.860208986650925</v>
      </c>
      <c r="BK23" s="34">
        <f t="shared" si="1"/>
        <v>50.604314990909657</v>
      </c>
      <c r="BL23" s="34">
        <f t="shared" si="2"/>
        <v>47.193922933109775</v>
      </c>
      <c r="BM23" s="34">
        <f>VLOOKUP($AX23&amp;"_"&amp;$BC$14,データシート1!$A:$BT,MATCH($BC$12&amp;"_"&amp;BM$20,データシート1!$A$1:$BT$1,0),0)</f>
        <v>22.157988783138403</v>
      </c>
      <c r="BN23" s="34">
        <f>VLOOKUP($AX23&amp;"_"&amp;$BC$14,データシート1!$A:$BT,MATCH($BC$12&amp;"_"&amp;BN$20,データシート1!$A$1:$BT$1,0),0)</f>
        <v>25.035934149971375</v>
      </c>
      <c r="BO23" s="34">
        <f>VLOOKUP($AX23&amp;"_"&amp;$BC$14,データシート1!$A:$BT,MATCH($BC$12&amp;"_"&amp;BO$20,データシート1!$A$1:$BT$1,0),0)</f>
        <v>1.6009744848376899</v>
      </c>
      <c r="BP23" s="34">
        <f>VLOOKUP($AX23&amp;"_"&amp;$BC$14,データシート1!$A:$BT,MATCH($BC$12&amp;"_"&amp;BP$20,データシート1!$A$1:$BT$1,0),0)</f>
        <v>1.809417572962186</v>
      </c>
      <c r="BQ23" s="34">
        <f>VLOOKUP($AX23&amp;"_"&amp;$BC$14,データシート1!$A:$BT,MATCH($BC$12&amp;"_"&amp;BQ$20,データシート1!$A$1:$BT$1,0),0)</f>
        <v>4.6156897548000009</v>
      </c>
      <c r="BR23" s="35">
        <f t="shared" si="3"/>
        <v>151.74663150534442</v>
      </c>
      <c r="BT23" s="121" t="str">
        <f t="shared" si="4"/>
        <v>新宮市</v>
      </c>
      <c r="BU23" s="33">
        <f t="shared" ref="BU23:BU68" si="25">BD23</f>
        <v>151.74663150534442</v>
      </c>
      <c r="BV23" s="59">
        <f t="shared" si="16"/>
        <v>0.19471046870402539</v>
      </c>
      <c r="BW23" s="59">
        <f t="shared" si="5"/>
        <v>0.14959917656713004</v>
      </c>
      <c r="BX23" s="59">
        <f t="shared" si="5"/>
        <v>1.6353261322878027E-2</v>
      </c>
      <c r="BY23" s="59">
        <f t="shared" si="5"/>
        <v>2.8758030814017333E-2</v>
      </c>
      <c r="BZ23" s="59">
        <f t="shared" si="5"/>
        <v>0.23802676652528584</v>
      </c>
      <c r="CA23" s="59">
        <f t="shared" si="5"/>
        <v>0.20336668221570406</v>
      </c>
      <c r="CB23" s="59">
        <f t="shared" si="5"/>
        <v>0.33347900041608108</v>
      </c>
      <c r="CC23" s="59">
        <f t="shared" si="5"/>
        <v>0.31100474827639013</v>
      </c>
      <c r="CD23" s="59">
        <f t="shared" si="5"/>
        <v>0.14601964184198721</v>
      </c>
      <c r="CE23" s="59">
        <f t="shared" si="5"/>
        <v>0.16498510643440295</v>
      </c>
      <c r="CF23" s="59">
        <f t="shared" si="5"/>
        <v>1.0550313169760902E-2</v>
      </c>
      <c r="CG23" s="59">
        <f t="shared" si="5"/>
        <v>1.1923938969930013E-2</v>
      </c>
      <c r="CH23" s="59">
        <f t="shared" si="5"/>
        <v>3.0417082138903616E-2</v>
      </c>
      <c r="CI23" s="122">
        <f t="shared" si="6"/>
        <v>1</v>
      </c>
      <c r="CK23" s="123" t="str">
        <f t="shared" si="7"/>
        <v>新宮市</v>
      </c>
      <c r="CL23" s="124">
        <f t="shared" si="17"/>
        <v>29.546657744662639</v>
      </c>
      <c r="CM23" s="65">
        <f t="shared" si="18"/>
        <v>0</v>
      </c>
      <c r="CN23" s="66">
        <f t="shared" si="19"/>
        <v>22.701171120035237</v>
      </c>
      <c r="CO23" s="65">
        <f t="shared" si="20"/>
        <v>0</v>
      </c>
      <c r="CP23" s="66">
        <f t="shared" si="8"/>
        <v>2.4815523198733733</v>
      </c>
      <c r="CQ23" s="65">
        <f t="shared" si="21"/>
        <v>0</v>
      </c>
      <c r="CR23" s="66">
        <f t="shared" si="9"/>
        <v>4.3639343047540287</v>
      </c>
      <c r="CS23" s="65">
        <f t="shared" si="22"/>
        <v>0</v>
      </c>
      <c r="CT23" s="66">
        <f t="shared" si="10"/>
        <v>36.119760028321203</v>
      </c>
      <c r="CU23" s="67">
        <f t="shared" si="23"/>
        <v>9.1833389740108129E-2</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3.3170000000000002</v>
      </c>
      <c r="DB23" s="962">
        <f>VLOOKUP($AX23&amp;"_"&amp;$CW$14,データシート1!$A:$BT,MATCH($CW$12&amp;"_"&amp;DB$20,データシート1!$A$1:$BT$1,0),0)</f>
        <v>0</v>
      </c>
      <c r="DC23" s="962">
        <f>VLOOKUP($AX23&amp;"_"&amp;$CW$14,データシート1!$A:$BT,MATCH($CW$12&amp;"_"&amp;DC$20,データシート1!$A$1:$BT$1,0),0)</f>
        <v>0</v>
      </c>
      <c r="DD23" s="961">
        <f t="shared" si="11"/>
        <v>3.3170000000000002</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08214</v>
      </c>
      <c r="AY24" s="18" t="str">
        <f>IF(IFERROR(比較地域マスタ!$Z9,"")=0,"",IFERROR(比較地域マスタ!$Z9,""))</f>
        <v>高萩市</v>
      </c>
      <c r="BB24" s="110" t="str">
        <f t="shared" si="0"/>
        <v>08214</v>
      </c>
      <c r="BC24" s="1031" t="str">
        <f t="shared" si="0"/>
        <v>高萩市</v>
      </c>
      <c r="BD24" s="34">
        <f t="shared" si="14"/>
        <v>318.81207416503452</v>
      </c>
      <c r="BE24" s="34">
        <f t="shared" si="15"/>
        <v>197.48462460255271</v>
      </c>
      <c r="BF24" s="34">
        <f>VLOOKUP($AX24&amp;"_"&amp;$BC$14,データシート1!$A:$BT,MATCH($BC$12&amp;"_"&amp;BF$20,データシート1!$A$1:$BT$1,0),0)</f>
        <v>190.51549471054813</v>
      </c>
      <c r="BG24" s="34">
        <f>VLOOKUP($AX24&amp;"_"&amp;$BC$14,データシート1!$A:$BT,MATCH($BC$12&amp;"_"&amp;BG$20,データシート1!$A$1:$BT$1,0),0)</f>
        <v>1.2761168559561027</v>
      </c>
      <c r="BH24" s="34">
        <f>VLOOKUP($AX24&amp;"_"&amp;$BC$14,データシート1!$A:$BT,MATCH($BC$12&amp;"_"&amp;BH$20,データシート1!$A$1:$BT$1,0),0)</f>
        <v>5.6930130360484883</v>
      </c>
      <c r="BI24" s="34">
        <f>VLOOKUP($AX24&amp;"_"&amp;$BC$14,データシート1!$A:$BT,MATCH($BC$12&amp;"_"&amp;BI$20,データシート1!$A$1:$BT$1,0),0)</f>
        <v>32.67393676420253</v>
      </c>
      <c r="BJ24" s="34">
        <f>VLOOKUP($AX24&amp;"_"&amp;$BC$14,データシート1!$A:$BT,MATCH($BC$12&amp;"_"&amp;BJ$20,データシート1!$A$1:$BT$1,0),0)</f>
        <v>41.048421057599427</v>
      </c>
      <c r="BK24" s="34">
        <f t="shared" si="1"/>
        <v>47.605091740679825</v>
      </c>
      <c r="BL24" s="34">
        <f t="shared" si="2"/>
        <v>46.004467578486512</v>
      </c>
      <c r="BM24" s="34">
        <f>VLOOKUP($AX24&amp;"_"&amp;$BC$14,データシート1!$A:$BT,MATCH($BC$12&amp;"_"&amp;BM$20,データシート1!$A$1:$BT$1,0),0)</f>
        <v>26.395773793616573</v>
      </c>
      <c r="BN24" s="34">
        <f>VLOOKUP($AX24&amp;"_"&amp;$BC$14,データシート1!$A:$BT,MATCH($BC$12&amp;"_"&amp;BN$20,データシート1!$A$1:$BT$1,0),0)</f>
        <v>19.608693784869935</v>
      </c>
      <c r="BO24" s="34">
        <f>VLOOKUP($AX24&amp;"_"&amp;$BC$14,データシート1!$A:$BT,MATCH($BC$12&amp;"_"&amp;BO$20,データシート1!$A$1:$BT$1,0),0)</f>
        <v>1.6006241621933099</v>
      </c>
      <c r="BP24" s="34">
        <f>VLOOKUP($AX24&amp;"_"&amp;$BC$14,データシート1!$A:$BT,MATCH($BC$12&amp;"_"&amp;BP$20,データシート1!$A$1:$BT$1,0),0)</f>
        <v>0</v>
      </c>
      <c r="BQ24" s="34">
        <f>VLOOKUP($AX24&amp;"_"&amp;$BC$14,データシート1!$A:$BT,MATCH($BC$12&amp;"_"&amp;BQ$20,データシート1!$A$1:$BT$1,0),0)</f>
        <v>0</v>
      </c>
      <c r="BR24" s="35">
        <f t="shared" si="3"/>
        <v>318.81207416503452</v>
      </c>
      <c r="BT24" s="121" t="str">
        <f t="shared" si="4"/>
        <v>高萩市</v>
      </c>
      <c r="BU24" s="33">
        <f t="shared" si="25"/>
        <v>318.81207416503452</v>
      </c>
      <c r="BV24" s="59">
        <f t="shared" si="16"/>
        <v>0.61943897551484794</v>
      </c>
      <c r="BW24" s="59">
        <f t="shared" si="5"/>
        <v>0.59757929560700052</v>
      </c>
      <c r="BX24" s="59">
        <f t="shared" si="5"/>
        <v>4.0027243613600253E-3</v>
      </c>
      <c r="BY24" s="59">
        <f t="shared" si="5"/>
        <v>1.7856955546487471E-2</v>
      </c>
      <c r="BZ24" s="59">
        <f t="shared" si="5"/>
        <v>0.10248650980291518</v>
      </c>
      <c r="CA24" s="59">
        <f t="shared" si="5"/>
        <v>0.12875428625187679</v>
      </c>
      <c r="CB24" s="59">
        <f t="shared" si="5"/>
        <v>0.14932022843036</v>
      </c>
      <c r="CC24" s="59">
        <f t="shared" si="5"/>
        <v>0.14429964015312699</v>
      </c>
      <c r="CD24" s="59">
        <f t="shared" si="5"/>
        <v>8.2794147187639708E-2</v>
      </c>
      <c r="CE24" s="59">
        <f t="shared" si="5"/>
        <v>6.1505492965487268E-2</v>
      </c>
      <c r="CF24" s="59">
        <f t="shared" si="5"/>
        <v>5.0205882772329999E-3</v>
      </c>
      <c r="CG24" s="59">
        <f t="shared" si="5"/>
        <v>0</v>
      </c>
      <c r="CH24" s="59">
        <f t="shared" si="5"/>
        <v>0</v>
      </c>
      <c r="CI24" s="122">
        <f t="shared" si="6"/>
        <v>1</v>
      </c>
      <c r="CK24" s="123" t="str">
        <f t="shared" si="7"/>
        <v>高萩市</v>
      </c>
      <c r="CL24" s="124">
        <f t="shared" si="17"/>
        <v>197.48462460255271</v>
      </c>
      <c r="CM24" s="65">
        <f t="shared" si="18"/>
        <v>0.70572076322643751</v>
      </c>
      <c r="CN24" s="66">
        <f t="shared" si="19"/>
        <v>190.51549471054813</v>
      </c>
      <c r="CO24" s="65">
        <f t="shared" si="20"/>
        <v>0.73153629951067523</v>
      </c>
      <c r="CP24" s="66">
        <f t="shared" si="8"/>
        <v>1.2761168559561027</v>
      </c>
      <c r="CQ24" s="65">
        <f t="shared" si="21"/>
        <v>0</v>
      </c>
      <c r="CR24" s="66">
        <f t="shared" si="9"/>
        <v>5.6930130360484883</v>
      </c>
      <c r="CS24" s="65">
        <f t="shared" si="22"/>
        <v>0</v>
      </c>
      <c r="CT24" s="66">
        <f t="shared" si="10"/>
        <v>32.67393676420253</v>
      </c>
      <c r="CU24" s="67">
        <f t="shared" si="23"/>
        <v>0</v>
      </c>
      <c r="CV24" s="16"/>
      <c r="CW24" s="959">
        <f t="shared" si="24"/>
        <v>139.369</v>
      </c>
      <c r="CX24" s="962">
        <f>VLOOKUP($AX24&amp;"_"&amp;$CW$14,データシート1!$A:$BT,MATCH($CW$12&amp;"_"&amp;CX$20,データシート1!$A$1:$BT$1,0),0)</f>
        <v>139.369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139.369</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9</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21302</v>
      </c>
      <c r="AY25" s="18" t="str">
        <f>IF(IFERROR(比較地域マスタ!$Z10,"")=0,"",IFERROR(比較地域マスタ!$Z10,""))</f>
        <v>岐南町</v>
      </c>
      <c r="BB25" s="110" t="str">
        <f t="shared" si="0"/>
        <v>21302</v>
      </c>
      <c r="BC25" s="1031" t="str">
        <f t="shared" si="0"/>
        <v>岐南町</v>
      </c>
      <c r="BD25" s="34">
        <f t="shared" si="14"/>
        <v>177.86231082265047</v>
      </c>
      <c r="BE25" s="34">
        <f t="shared" si="15"/>
        <v>29.231716725336849</v>
      </c>
      <c r="BF25" s="34">
        <f>VLOOKUP($AX25&amp;"_"&amp;$BC$14,データシート1!$A:$BT,MATCH($BC$12&amp;"_"&amp;BF$20,データシート1!$A$1:$BT$1,0),0)</f>
        <v>26.522094179349303</v>
      </c>
      <c r="BG25" s="34">
        <f>VLOOKUP($AX25&amp;"_"&amp;$BC$14,データシート1!$A:$BT,MATCH($BC$12&amp;"_"&amp;BG$20,データシート1!$A$1:$BT$1,0),0)</f>
        <v>2.6421167939229808</v>
      </c>
      <c r="BH25" s="34">
        <f>VLOOKUP($AX25&amp;"_"&amp;$BC$14,データシート1!$A:$BT,MATCH($BC$12&amp;"_"&amp;BH$20,データシート1!$A$1:$BT$1,0),0)</f>
        <v>6.7505752064564287E-2</v>
      </c>
      <c r="BI25" s="34">
        <f>VLOOKUP($AX25&amp;"_"&amp;$BC$14,データシート1!$A:$BT,MATCH($BC$12&amp;"_"&amp;BI$20,データシート1!$A$1:$BT$1,0),0)</f>
        <v>52.643656731380027</v>
      </c>
      <c r="BJ25" s="34">
        <f>VLOOKUP($AX25&amp;"_"&amp;$BC$14,データシート1!$A:$BT,MATCH($BC$12&amp;"_"&amp;BJ$20,データシート1!$A$1:$BT$1,0),0)</f>
        <v>35.096686951459155</v>
      </c>
      <c r="BK25" s="34">
        <f t="shared" si="1"/>
        <v>60.890250414474451</v>
      </c>
      <c r="BL25" s="34">
        <f t="shared" si="2"/>
        <v>59.356304328929014</v>
      </c>
      <c r="BM25" s="34">
        <f>VLOOKUP($AX25&amp;"_"&amp;$BC$14,データシート1!$A:$BT,MATCH($BC$12&amp;"_"&amp;BM$20,データシート1!$A$1:$BT$1,0),0)</f>
        <v>26.802155358123617</v>
      </c>
      <c r="BN25" s="34">
        <f>VLOOKUP($AX25&amp;"_"&amp;$BC$14,データシート1!$A:$BT,MATCH($BC$12&amp;"_"&amp;BN$20,データシート1!$A$1:$BT$1,0),0)</f>
        <v>32.554148970805393</v>
      </c>
      <c r="BO25" s="34">
        <f>VLOOKUP($AX25&amp;"_"&amp;$BC$14,データシート1!$A:$BT,MATCH($BC$12&amp;"_"&amp;BO$20,データシート1!$A$1:$BT$1,0),0)</f>
        <v>1.5339460855454401</v>
      </c>
      <c r="BP25" s="34">
        <f>VLOOKUP($AX25&amp;"_"&amp;$BC$14,データシート1!$A:$BT,MATCH($BC$12&amp;"_"&amp;BP$20,データシート1!$A$1:$BT$1,0),0)</f>
        <v>0</v>
      </c>
      <c r="BQ25" s="34">
        <f>VLOOKUP($AX25&amp;"_"&amp;$BC$14,データシート1!$A:$BT,MATCH($BC$12&amp;"_"&amp;BQ$20,データシート1!$A$1:$BT$1,0),0)</f>
        <v>0</v>
      </c>
      <c r="BR25" s="35">
        <f t="shared" si="3"/>
        <v>177.86231082265047</v>
      </c>
      <c r="BT25" s="121" t="str">
        <f t="shared" si="4"/>
        <v>岐南町</v>
      </c>
      <c r="BU25" s="33">
        <f t="shared" si="25"/>
        <v>177.86231082265047</v>
      </c>
      <c r="BV25" s="59">
        <f t="shared" si="16"/>
        <v>0.16435025829887193</v>
      </c>
      <c r="BW25" s="59">
        <f t="shared" si="5"/>
        <v>0.14911587540204024</v>
      </c>
      <c r="BX25" s="59">
        <f t="shared" si="5"/>
        <v>1.4854843511830229E-2</v>
      </c>
      <c r="BY25" s="59">
        <f t="shared" si="5"/>
        <v>3.7953938500144313E-4</v>
      </c>
      <c r="BZ25" s="59">
        <f t="shared" si="5"/>
        <v>0.29597983118453863</v>
      </c>
      <c r="CA25" s="59">
        <f t="shared" si="5"/>
        <v>0.19732503636734292</v>
      </c>
      <c r="CB25" s="59">
        <f t="shared" si="5"/>
        <v>0.34234487414924658</v>
      </c>
      <c r="CC25" s="59">
        <f t="shared" si="5"/>
        <v>0.33372052828052029</v>
      </c>
      <c r="CD25" s="59">
        <f t="shared" si="5"/>
        <v>0.1506904708150818</v>
      </c>
      <c r="CE25" s="59">
        <f t="shared" si="5"/>
        <v>0.18303005746543846</v>
      </c>
      <c r="CF25" s="59">
        <f t="shared" si="5"/>
        <v>8.6243458687263082E-3</v>
      </c>
      <c r="CG25" s="59">
        <f t="shared" si="5"/>
        <v>0</v>
      </c>
      <c r="CH25" s="59">
        <f t="shared" si="5"/>
        <v>0</v>
      </c>
      <c r="CI25" s="122">
        <f t="shared" si="6"/>
        <v>1</v>
      </c>
      <c r="CK25" s="123" t="str">
        <f t="shared" si="7"/>
        <v>岐南町</v>
      </c>
      <c r="CL25" s="124">
        <f t="shared" si="17"/>
        <v>29.231716725336849</v>
      </c>
      <c r="CM25" s="65">
        <f t="shared" si="18"/>
        <v>0</v>
      </c>
      <c r="CN25" s="66">
        <f t="shared" si="19"/>
        <v>26.522094179349303</v>
      </c>
      <c r="CO25" s="65">
        <f t="shared" si="20"/>
        <v>0</v>
      </c>
      <c r="CP25" s="66">
        <f t="shared" si="8"/>
        <v>2.6421167939229808</v>
      </c>
      <c r="CQ25" s="65">
        <f t="shared" si="21"/>
        <v>0</v>
      </c>
      <c r="CR25" s="66">
        <f t="shared" si="9"/>
        <v>6.7505752064564287E-2</v>
      </c>
      <c r="CS25" s="65">
        <f t="shared" si="22"/>
        <v>0</v>
      </c>
      <c r="CT25" s="66">
        <f t="shared" si="10"/>
        <v>52.643656731380027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46219</v>
      </c>
      <c r="AY26" s="18" t="str">
        <f>IF(IFERROR(比較地域マスタ!$Z11,"")=0,"",IFERROR(比較地域マスタ!$Z11,""))</f>
        <v>いちき串木野市</v>
      </c>
      <c r="BB26" s="110" t="str">
        <f t="shared" si="0"/>
        <v>46219</v>
      </c>
      <c r="BC26" s="1031" t="str">
        <f t="shared" si="0"/>
        <v>いちき串木野市</v>
      </c>
      <c r="BD26" s="34">
        <f t="shared" si="14"/>
        <v>150.35399421808077</v>
      </c>
      <c r="BE26" s="34">
        <f t="shared" si="15"/>
        <v>44.973075027471495</v>
      </c>
      <c r="BF26" s="34">
        <f>VLOOKUP($AX26&amp;"_"&amp;$BC$14,データシート1!$A:$BT,MATCH($BC$12&amp;"_"&amp;BF$20,データシート1!$A$1:$BT$1,0),0)</f>
        <v>31.9446822213899</v>
      </c>
      <c r="BG26" s="34">
        <f>VLOOKUP($AX26&amp;"_"&amp;$BC$14,データシート1!$A:$BT,MATCH($BC$12&amp;"_"&amp;BG$20,データシート1!$A$1:$BT$1,0),0)</f>
        <v>1.9534920515575416</v>
      </c>
      <c r="BH26" s="34">
        <f>VLOOKUP($AX26&amp;"_"&amp;$BC$14,データシート1!$A:$BT,MATCH($BC$12&amp;"_"&amp;BH$20,データシート1!$A$1:$BT$1,0),0)</f>
        <v>11.07490075452405</v>
      </c>
      <c r="BI26" s="34">
        <f>VLOOKUP($AX26&amp;"_"&amp;$BC$14,データシート1!$A:$BT,MATCH($BC$12&amp;"_"&amp;BI$20,データシート1!$A$1:$BT$1,0),0)</f>
        <v>24.87025396607368</v>
      </c>
      <c r="BJ26" s="34">
        <f>VLOOKUP($AX26&amp;"_"&amp;$BC$14,データシート1!$A:$BT,MATCH($BC$12&amp;"_"&amp;BJ$20,データシート1!$A$1:$BT$1,0),0)</f>
        <v>24.094576504519654</v>
      </c>
      <c r="BK26" s="34">
        <f t="shared" si="1"/>
        <v>53.829243678575949</v>
      </c>
      <c r="BL26" s="34">
        <f t="shared" si="2"/>
        <v>47.32249781760197</v>
      </c>
      <c r="BM26" s="34">
        <f>VLOOKUP($AX26&amp;"_"&amp;$BC$14,データシート1!$A:$BT,MATCH($BC$12&amp;"_"&amp;BM$20,データシート1!$A$1:$BT$1,0),0)</f>
        <v>24.066215259954102</v>
      </c>
      <c r="BN26" s="34">
        <f>VLOOKUP($AX26&amp;"_"&amp;$BC$14,データシート1!$A:$BT,MATCH($BC$12&amp;"_"&amp;BN$20,データシート1!$A$1:$BT$1,0),0)</f>
        <v>23.256282557647872</v>
      </c>
      <c r="BO26" s="34">
        <f>VLOOKUP($AX26&amp;"_"&amp;$BC$14,データシート1!$A:$BT,MATCH($BC$12&amp;"_"&amp;BO$20,データシート1!$A$1:$BT$1,0),0)</f>
        <v>1.56477447825128</v>
      </c>
      <c r="BP26" s="34">
        <f>VLOOKUP($AX26&amp;"_"&amp;$BC$14,データシート1!$A:$BT,MATCH($BC$12&amp;"_"&amp;BP$20,データシート1!$A$1:$BT$1,0),0)</f>
        <v>4.9419713827226976</v>
      </c>
      <c r="BQ26" s="34">
        <f>VLOOKUP($AX26&amp;"_"&amp;$BC$14,データシート1!$A:$BT,MATCH($BC$12&amp;"_"&amp;BQ$20,データシート1!$A$1:$BT$1,0),0)</f>
        <v>2.586845041440001</v>
      </c>
      <c r="BR26" s="35">
        <f t="shared" si="3"/>
        <v>150.35399421808077</v>
      </c>
      <c r="BT26" s="121" t="str">
        <f t="shared" si="4"/>
        <v>いちき串木野市</v>
      </c>
      <c r="BU26" s="33">
        <f t="shared" si="25"/>
        <v>150.35399421808077</v>
      </c>
      <c r="BV26" s="59">
        <f t="shared" si="16"/>
        <v>0.29911460125389389</v>
      </c>
      <c r="BW26" s="59">
        <f t="shared" si="5"/>
        <v>0.21246314331400984</v>
      </c>
      <c r="BX26" s="59">
        <f t="shared" si="5"/>
        <v>1.2992618265425668E-2</v>
      </c>
      <c r="BY26" s="59">
        <f t="shared" si="5"/>
        <v>7.3658839674458354E-2</v>
      </c>
      <c r="BZ26" s="59">
        <f t="shared" si="5"/>
        <v>0.16541132874728057</v>
      </c>
      <c r="CA26" s="59">
        <f t="shared" si="5"/>
        <v>0.16025232073031398</v>
      </c>
      <c r="CB26" s="59">
        <f t="shared" si="5"/>
        <v>0.35801671886747077</v>
      </c>
      <c r="CC26" s="59">
        <f t="shared" si="5"/>
        <v>0.31474054323401018</v>
      </c>
      <c r="CD26" s="59">
        <f t="shared" si="5"/>
        <v>0.16006369092561179</v>
      </c>
      <c r="CE26" s="59">
        <f t="shared" si="5"/>
        <v>0.15467685230839842</v>
      </c>
      <c r="CF26" s="59">
        <f t="shared" si="5"/>
        <v>1.040726910108989E-2</v>
      </c>
      <c r="CG26" s="59">
        <f t="shared" si="5"/>
        <v>3.2868906532370672E-2</v>
      </c>
      <c r="CH26" s="59">
        <f t="shared" si="5"/>
        <v>1.7205030401040856E-2</v>
      </c>
      <c r="CI26" s="122">
        <f t="shared" si="6"/>
        <v>1</v>
      </c>
      <c r="CK26" s="123" t="str">
        <f t="shared" si="7"/>
        <v>いちき串木野市</v>
      </c>
      <c r="CL26" s="124">
        <f t="shared" si="17"/>
        <v>44.973075027471495</v>
      </c>
      <c r="CM26" s="65">
        <f t="shared" si="18"/>
        <v>0.46216541758160024</v>
      </c>
      <c r="CN26" s="66">
        <f t="shared" si="19"/>
        <v>31.9446822213899</v>
      </c>
      <c r="CO26" s="65">
        <f t="shared" si="20"/>
        <v>0.65065602643818232</v>
      </c>
      <c r="CP26" s="66">
        <f t="shared" si="8"/>
        <v>1.9534920515575416</v>
      </c>
      <c r="CQ26" s="65">
        <f t="shared" si="21"/>
        <v>0</v>
      </c>
      <c r="CR26" s="66">
        <f t="shared" si="9"/>
        <v>11.07490075452405</v>
      </c>
      <c r="CS26" s="65">
        <f t="shared" si="22"/>
        <v>0</v>
      </c>
      <c r="CT26" s="66">
        <f t="shared" si="10"/>
        <v>24.87025396607368</v>
      </c>
      <c r="CU26" s="67">
        <f t="shared" si="23"/>
        <v>0</v>
      </c>
      <c r="CV26" s="16"/>
      <c r="CW26" s="959">
        <f t="shared" si="24"/>
        <v>20.785</v>
      </c>
      <c r="CX26" s="962">
        <f>VLOOKUP($AX26&amp;"_"&amp;$CW$14,データシート1!$A:$BT,MATCH($CW$12&amp;"_"&amp;CX$20,データシート1!$A$1:$BT$1,0),0)</f>
        <v>20.785</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20.785</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21361</v>
      </c>
      <c r="AY27" s="18" t="str">
        <f>IF(IFERROR(比較地域マスタ!$Z12,"")=0,"",IFERROR(比較地域マスタ!$Z12,""))</f>
        <v>垂井町</v>
      </c>
      <c r="BB27" s="110" t="str">
        <f t="shared" si="0"/>
        <v>21361</v>
      </c>
      <c r="BC27" s="1031" t="str">
        <f t="shared" si="0"/>
        <v>垂井町</v>
      </c>
      <c r="BD27" s="34">
        <f t="shared" si="14"/>
        <v>215.2596652253257</v>
      </c>
      <c r="BE27" s="34">
        <f t="shared" si="15"/>
        <v>110.25496943155281</v>
      </c>
      <c r="BF27" s="34">
        <f>VLOOKUP($AX27&amp;"_"&amp;$BC$14,データシート1!$A:$BT,MATCH($BC$12&amp;"_"&amp;BF$20,データシート1!$A$1:$BT$1,0),0)</f>
        <v>104.91530898791277</v>
      </c>
      <c r="BG27" s="34">
        <f>VLOOKUP($AX27&amp;"_"&amp;$BC$14,データシート1!$A:$BT,MATCH($BC$12&amp;"_"&amp;BG$20,データシート1!$A$1:$BT$1,0),0)</f>
        <v>1.6718479147987222</v>
      </c>
      <c r="BH27" s="34">
        <f>VLOOKUP($AX27&amp;"_"&amp;$BC$14,データシート1!$A:$BT,MATCH($BC$12&amp;"_"&amp;BH$20,データシート1!$A$1:$BT$1,0),0)</f>
        <v>3.667812528841325</v>
      </c>
      <c r="BI27" s="34">
        <f>VLOOKUP($AX27&amp;"_"&amp;$BC$14,データシート1!$A:$BT,MATCH($BC$12&amp;"_"&amp;BI$20,データシート1!$A$1:$BT$1,0),0)</f>
        <v>24.356290466571899</v>
      </c>
      <c r="BJ27" s="34">
        <f>VLOOKUP($AX27&amp;"_"&amp;$BC$14,データシート1!$A:$BT,MATCH($BC$12&amp;"_"&amp;BJ$20,データシート1!$A$1:$BT$1,0),0)</f>
        <v>32.786958129055776</v>
      </c>
      <c r="BK27" s="34">
        <f t="shared" si="1"/>
        <v>42.362808424275244</v>
      </c>
      <c r="BL27" s="34">
        <f t="shared" si="2"/>
        <v>40.812805884195512</v>
      </c>
      <c r="BM27" s="34">
        <f>VLOOKUP($AX27&amp;"_"&amp;$BC$14,データシート1!$A:$BT,MATCH($BC$12&amp;"_"&amp;BM$20,データシート1!$A$1:$BT$1,0),0)</f>
        <v>23.73186788581118</v>
      </c>
      <c r="BN27" s="34">
        <f>VLOOKUP($AX27&amp;"_"&amp;$BC$14,データシート1!$A:$BT,MATCH($BC$12&amp;"_"&amp;BN$20,データシート1!$A$1:$BT$1,0),0)</f>
        <v>17.080937998384332</v>
      </c>
      <c r="BO27" s="34">
        <f>VLOOKUP($AX27&amp;"_"&amp;$BC$14,データシート1!$A:$BT,MATCH($BC$12&amp;"_"&amp;BO$20,データシート1!$A$1:$BT$1,0),0)</f>
        <v>1.5500025400797299</v>
      </c>
      <c r="BP27" s="34">
        <f>VLOOKUP($AX27&amp;"_"&amp;$BC$14,データシート1!$A:$BT,MATCH($BC$12&amp;"_"&amp;BP$20,データシート1!$A$1:$BT$1,0),0)</f>
        <v>0</v>
      </c>
      <c r="BQ27" s="34">
        <f>VLOOKUP($AX27&amp;"_"&amp;$BC$14,データシート1!$A:$BT,MATCH($BC$12&amp;"_"&amp;BQ$20,データシート1!$A$1:$BT$1,0),0)</f>
        <v>5.4986387738700007</v>
      </c>
      <c r="BR27" s="35">
        <f t="shared" si="3"/>
        <v>215.2596652253257</v>
      </c>
      <c r="BT27" s="121" t="str">
        <f t="shared" si="4"/>
        <v>垂井町</v>
      </c>
      <c r="BU27" s="33">
        <f t="shared" si="25"/>
        <v>215.2596652253257</v>
      </c>
      <c r="BV27" s="59">
        <f t="shared" si="16"/>
        <v>0.51219520998577261</v>
      </c>
      <c r="BW27" s="59">
        <f t="shared" si="5"/>
        <v>0.48738953894632964</v>
      </c>
      <c r="BX27" s="59">
        <f t="shared" si="5"/>
        <v>7.7666566704389086E-3</v>
      </c>
      <c r="BY27" s="59">
        <f t="shared" si="5"/>
        <v>1.7039014369004044E-2</v>
      </c>
      <c r="BZ27" s="59">
        <f t="shared" si="5"/>
        <v>0.11314841747559466</v>
      </c>
      <c r="CA27" s="59">
        <f t="shared" si="5"/>
        <v>0.15231352373764784</v>
      </c>
      <c r="CB27" s="59">
        <f t="shared" si="5"/>
        <v>0.1967986356381789</v>
      </c>
      <c r="CC27" s="59">
        <f t="shared" si="5"/>
        <v>0.18959801800989612</v>
      </c>
      <c r="CD27" s="59">
        <f t="shared" si="5"/>
        <v>0.11024762981476142</v>
      </c>
      <c r="CE27" s="59">
        <f t="shared" si="5"/>
        <v>7.9350388195134694E-2</v>
      </c>
      <c r="CF27" s="59">
        <f t="shared" si="5"/>
        <v>7.2006176282827794E-3</v>
      </c>
      <c r="CG27" s="59">
        <f t="shared" si="5"/>
        <v>0</v>
      </c>
      <c r="CH27" s="59">
        <f t="shared" si="5"/>
        <v>2.5544213162806105E-2</v>
      </c>
      <c r="CI27" s="122">
        <f t="shared" si="6"/>
        <v>1</v>
      </c>
      <c r="CK27" s="123" t="str">
        <f t="shared" si="7"/>
        <v>垂井町</v>
      </c>
      <c r="CL27" s="124">
        <f t="shared" si="17"/>
        <v>110.25496943155281</v>
      </c>
      <c r="CM27" s="65">
        <f t="shared" si="18"/>
        <v>0.5648815678885527</v>
      </c>
      <c r="CN27" s="66">
        <f t="shared" si="19"/>
        <v>104.91530898791277</v>
      </c>
      <c r="CO27" s="65">
        <f t="shared" si="20"/>
        <v>0.593631192633435</v>
      </c>
      <c r="CP27" s="66">
        <f t="shared" si="8"/>
        <v>1.6718479147987222</v>
      </c>
      <c r="CQ27" s="65">
        <f t="shared" si="21"/>
        <v>0</v>
      </c>
      <c r="CR27" s="66">
        <f t="shared" si="9"/>
        <v>3.667812528841325</v>
      </c>
      <c r="CS27" s="65">
        <f t="shared" si="22"/>
        <v>0</v>
      </c>
      <c r="CT27" s="66">
        <f t="shared" si="10"/>
        <v>24.356290466571899</v>
      </c>
      <c r="CU27" s="67">
        <f t="shared" si="23"/>
        <v>0</v>
      </c>
      <c r="CV27" s="16"/>
      <c r="CW27" s="959">
        <f t="shared" si="24"/>
        <v>62.280999999999999</v>
      </c>
      <c r="CX27" s="962">
        <f>VLOOKUP($AX27&amp;"_"&amp;$CW$14,データシート1!$A:$BT,MATCH($CW$12&amp;"_"&amp;CX$20,データシート1!$A$1:$BT$1,0),0)</f>
        <v>62.280999999999999</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62.280999999999999</v>
      </c>
      <c r="DE27" s="16"/>
      <c r="DF27" s="125">
        <f>VLOOKUP($AX27&amp;"_"&amp;$DF$14,データシート1!$A:$BT,MATCH($DF$12&amp;"_"&amp;DF$20,データシート1!$A$1:$BT$1,0),0)</f>
        <v>7</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17365</v>
      </c>
      <c r="AY28" s="18" t="str">
        <f>IF(IFERROR(比較地域マスタ!$Z13,"")=0,"",IFERROR(比較地域マスタ!$Z13,""))</f>
        <v>内灘町</v>
      </c>
      <c r="BB28" s="110" t="str">
        <f t="shared" si="0"/>
        <v>17365</v>
      </c>
      <c r="BC28" s="1031" t="str">
        <f t="shared" si="0"/>
        <v>内灘町</v>
      </c>
      <c r="BD28" s="34">
        <f t="shared" si="14"/>
        <v>111.36072861969532</v>
      </c>
      <c r="BE28" s="34">
        <f t="shared" si="15"/>
        <v>6.856730228943519</v>
      </c>
      <c r="BF28" s="34">
        <f>VLOOKUP($AX28&amp;"_"&amp;$BC$14,データシート1!$A:$BT,MATCH($BC$12&amp;"_"&amp;BF$20,データシート1!$A$1:$BT$1,0),0)</f>
        <v>1.948816433369704</v>
      </c>
      <c r="BG28" s="34">
        <f>VLOOKUP($AX28&amp;"_"&amp;$BC$14,データシート1!$A:$BT,MATCH($BC$12&amp;"_"&amp;BG$20,データシート1!$A$1:$BT$1,0),0)</f>
        <v>1.2244655850170154</v>
      </c>
      <c r="BH28" s="34">
        <f>VLOOKUP($AX28&amp;"_"&amp;$BC$14,データシート1!$A:$BT,MATCH($BC$12&amp;"_"&amp;BH$20,データシート1!$A$1:$BT$1,0),0)</f>
        <v>3.6834482105568003</v>
      </c>
      <c r="BI28" s="34">
        <f>VLOOKUP($AX28&amp;"_"&amp;$BC$14,データシート1!$A:$BT,MATCH($BC$12&amp;"_"&amp;BI$20,データシート1!$A$1:$BT$1,0),0)</f>
        <v>26.001893829598959</v>
      </c>
      <c r="BJ28" s="34">
        <f>VLOOKUP($AX28&amp;"_"&amp;$BC$14,データシート1!$A:$BT,MATCH($BC$12&amp;"_"&amp;BJ$20,データシート1!$A$1:$BT$1,0),0)</f>
        <v>41.998258758870143</v>
      </c>
      <c r="BK28" s="34">
        <f t="shared" si="1"/>
        <v>34.308431183963549</v>
      </c>
      <c r="BL28" s="34">
        <f t="shared" si="2"/>
        <v>32.77425154998852</v>
      </c>
      <c r="BM28" s="34">
        <f>VLOOKUP($AX28&amp;"_"&amp;$BC$14,データシート1!$A:$BT,MATCH($BC$12&amp;"_"&amp;BM$20,データシート1!$A$1:$BT$1,0),0)</f>
        <v>23.420625818011466</v>
      </c>
      <c r="BN28" s="34">
        <f>VLOOKUP($AX28&amp;"_"&amp;$BC$14,データシート1!$A:$BT,MATCH($BC$12&amp;"_"&amp;BN$20,データシート1!$A$1:$BT$1,0),0)</f>
        <v>9.3536257319770559</v>
      </c>
      <c r="BO28" s="34">
        <f>VLOOKUP($AX28&amp;"_"&amp;$BC$14,データシート1!$A:$BT,MATCH($BC$12&amp;"_"&amp;BO$20,データシート1!$A$1:$BT$1,0),0)</f>
        <v>1.53417963397503</v>
      </c>
      <c r="BP28" s="34">
        <f>VLOOKUP($AX28&amp;"_"&amp;$BC$14,データシート1!$A:$BT,MATCH($BC$12&amp;"_"&amp;BP$20,データシート1!$A$1:$BT$1,0),0)</f>
        <v>0</v>
      </c>
      <c r="BQ28" s="34">
        <f>VLOOKUP($AX28&amp;"_"&amp;$BC$14,データシート1!$A:$BT,MATCH($BC$12&amp;"_"&amp;BQ$20,データシート1!$A$1:$BT$1,0),0)</f>
        <v>2.1954146183191621</v>
      </c>
      <c r="BR28" s="35">
        <f t="shared" si="3"/>
        <v>111.36072861969532</v>
      </c>
      <c r="BT28" s="121" t="str">
        <f t="shared" si="4"/>
        <v>内灘町</v>
      </c>
      <c r="BU28" s="33">
        <f t="shared" si="25"/>
        <v>111.36072861969532</v>
      </c>
      <c r="BV28" s="59">
        <f t="shared" si="16"/>
        <v>6.157224646364997E-2</v>
      </c>
      <c r="BW28" s="59">
        <f t="shared" si="5"/>
        <v>1.7500033068435179E-2</v>
      </c>
      <c r="BX28" s="59">
        <f t="shared" si="5"/>
        <v>1.0995488267669756E-2</v>
      </c>
      <c r="BY28" s="59">
        <f t="shared" si="5"/>
        <v>3.3076725127545038E-2</v>
      </c>
      <c r="BZ28" s="59">
        <f t="shared" si="5"/>
        <v>0.2334924901434261</v>
      </c>
      <c r="CA28" s="59">
        <f t="shared" si="5"/>
        <v>0.37713706869049979</v>
      </c>
      <c r="CB28" s="59">
        <f t="shared" si="5"/>
        <v>0.30808375276646438</v>
      </c>
      <c r="CC28" s="59">
        <f t="shared" si="5"/>
        <v>0.29430708613549827</v>
      </c>
      <c r="CD28" s="59">
        <f t="shared" si="5"/>
        <v>0.21031315175742557</v>
      </c>
      <c r="CE28" s="59">
        <f t="shared" si="5"/>
        <v>8.3993934378072746E-2</v>
      </c>
      <c r="CF28" s="59">
        <f t="shared" si="5"/>
        <v>1.3776666630966116E-2</v>
      </c>
      <c r="CG28" s="59">
        <f t="shared" si="5"/>
        <v>0</v>
      </c>
      <c r="CH28" s="59">
        <f t="shared" si="5"/>
        <v>1.9714441935959816E-2</v>
      </c>
      <c r="CI28" s="122">
        <f t="shared" si="6"/>
        <v>1</v>
      </c>
      <c r="CK28" s="123" t="str">
        <f t="shared" si="7"/>
        <v>内灘町</v>
      </c>
      <c r="CL28" s="124">
        <f t="shared" si="17"/>
        <v>6.856730228943519</v>
      </c>
      <c r="CM28" s="65">
        <f t="shared" si="18"/>
        <v>0</v>
      </c>
      <c r="CN28" s="66">
        <f t="shared" si="19"/>
        <v>1.948816433369704</v>
      </c>
      <c r="CO28" s="65">
        <f t="shared" si="20"/>
        <v>0</v>
      </c>
      <c r="CP28" s="66">
        <f t="shared" si="8"/>
        <v>1.2244655850170154</v>
      </c>
      <c r="CQ28" s="65">
        <f t="shared" si="21"/>
        <v>0</v>
      </c>
      <c r="CR28" s="66">
        <f t="shared" si="9"/>
        <v>3.6834482105568003</v>
      </c>
      <c r="CS28" s="65">
        <f t="shared" si="22"/>
        <v>0</v>
      </c>
      <c r="CT28" s="66">
        <f t="shared" si="10"/>
        <v>26.001893829598959</v>
      </c>
      <c r="CU28" s="67">
        <f t="shared" si="23"/>
        <v>0.93347046792300348</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24.271999999999998</v>
      </c>
      <c r="DB28" s="962">
        <f>VLOOKUP($AX28&amp;"_"&amp;$CW$14,データシート1!$A:$BT,MATCH($CW$12&amp;"_"&amp;DB$20,データシート1!$A$1:$BT$1,0),0)</f>
        <v>0</v>
      </c>
      <c r="DC28" s="962">
        <f>VLOOKUP($AX28&amp;"_"&amp;$CW$14,データシート1!$A:$BT,MATCH($CW$12&amp;"_"&amp;DC$20,データシート1!$A$1:$BT$1,0),0)</f>
        <v>0</v>
      </c>
      <c r="DD28" s="961">
        <f t="shared" si="11"/>
        <v>24.271999999999998</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39205</v>
      </c>
      <c r="AY29" s="18" t="str">
        <f>IF(IFERROR(比較地域マスタ!$Z14,"")=0,"",IFERROR(比較地域マスタ!$Z14,""))</f>
        <v>土佐市</v>
      </c>
      <c r="BB29" s="110" t="str">
        <f t="shared" si="0"/>
        <v>39205</v>
      </c>
      <c r="BC29" s="1031" t="str">
        <f t="shared" si="0"/>
        <v>土佐市</v>
      </c>
      <c r="BD29" s="34">
        <f t="shared" si="14"/>
        <v>205.46450490462527</v>
      </c>
      <c r="BE29" s="34">
        <f t="shared" si="15"/>
        <v>89.025402843913952</v>
      </c>
      <c r="BF29" s="34">
        <f>VLOOKUP($AX29&amp;"_"&amp;$BC$14,データシート1!$A:$BT,MATCH($BC$12&amp;"_"&amp;BF$20,データシート1!$A$1:$BT$1,0),0)</f>
        <v>70.521963297537027</v>
      </c>
      <c r="BG29" s="34">
        <f>VLOOKUP($AX29&amp;"_"&amp;$BC$14,データシート1!$A:$BT,MATCH($BC$12&amp;"_"&amp;BG$20,データシート1!$A$1:$BT$1,0),0)</f>
        <v>2.2485353862191966</v>
      </c>
      <c r="BH29" s="34">
        <f>VLOOKUP($AX29&amp;"_"&amp;$BC$14,データシート1!$A:$BT,MATCH($BC$12&amp;"_"&amp;BH$20,データシート1!$A$1:$BT$1,0),0)</f>
        <v>16.254904160157718</v>
      </c>
      <c r="BI29" s="34">
        <f>VLOOKUP($AX29&amp;"_"&amp;$BC$14,データシート1!$A:$BT,MATCH($BC$12&amp;"_"&amp;BI$20,データシート1!$A$1:$BT$1,0),0)</f>
        <v>30.248429910638066</v>
      </c>
      <c r="BJ29" s="34">
        <f>VLOOKUP($AX29&amp;"_"&amp;$BC$14,データシート1!$A:$BT,MATCH($BC$12&amp;"_"&amp;BJ$20,データシート1!$A$1:$BT$1,0),0)</f>
        <v>30.761964193049348</v>
      </c>
      <c r="BK29" s="34">
        <f t="shared" si="1"/>
        <v>52.721280695187822</v>
      </c>
      <c r="BL29" s="34">
        <f t="shared" si="2"/>
        <v>51.17419751047796</v>
      </c>
      <c r="BM29" s="34">
        <f>VLOOKUP($AX29&amp;"_"&amp;$BC$14,データシート1!$A:$BT,MATCH($BC$12&amp;"_"&amp;BM$20,データシート1!$A$1:$BT$1,0),0)</f>
        <v>22.249050872843995</v>
      </c>
      <c r="BN29" s="34">
        <f>VLOOKUP($AX29&amp;"_"&amp;$BC$14,データシート1!$A:$BT,MATCH($BC$12&amp;"_"&amp;BN$20,データシート1!$A$1:$BT$1,0),0)</f>
        <v>28.925146637633965</v>
      </c>
      <c r="BO29" s="34">
        <f>VLOOKUP($AX29&amp;"_"&amp;$BC$14,データシート1!$A:$BT,MATCH($BC$12&amp;"_"&amp;BO$20,データシート1!$A$1:$BT$1,0),0)</f>
        <v>1.5470831847098601</v>
      </c>
      <c r="BP29" s="34">
        <f>VLOOKUP($AX29&amp;"_"&amp;$BC$14,データシート1!$A:$BT,MATCH($BC$12&amp;"_"&amp;BP$20,データシート1!$A$1:$BT$1,0),0)</f>
        <v>0</v>
      </c>
      <c r="BQ29" s="34">
        <f>VLOOKUP($AX29&amp;"_"&amp;$BC$14,データシート1!$A:$BT,MATCH($BC$12&amp;"_"&amp;BQ$20,データシート1!$A$1:$BT$1,0),0)</f>
        <v>2.70742726183606</v>
      </c>
      <c r="BR29" s="35">
        <f t="shared" si="3"/>
        <v>205.46450490462527</v>
      </c>
      <c r="BT29" s="121" t="str">
        <f t="shared" si="4"/>
        <v>土佐市</v>
      </c>
      <c r="BU29" s="33">
        <f t="shared" si="25"/>
        <v>205.46450490462527</v>
      </c>
      <c r="BV29" s="59">
        <f t="shared" si="16"/>
        <v>0.43328847912313967</v>
      </c>
      <c r="BW29" s="59">
        <f t="shared" si="5"/>
        <v>0.34323185569338449</v>
      </c>
      <c r="BX29" s="59">
        <f t="shared" si="5"/>
        <v>1.0943668285979351E-2</v>
      </c>
      <c r="BY29" s="59">
        <f t="shared" si="5"/>
        <v>7.9112955143775782E-2</v>
      </c>
      <c r="BZ29" s="59">
        <f t="shared" si="5"/>
        <v>0.14721973474045605</v>
      </c>
      <c r="CA29" s="59">
        <f t="shared" si="5"/>
        <v>0.14971911672689533</v>
      </c>
      <c r="CB29" s="59">
        <f t="shared" si="5"/>
        <v>0.2565955648624591</v>
      </c>
      <c r="CC29" s="59">
        <f t="shared" si="5"/>
        <v>0.24906587896645482</v>
      </c>
      <c r="CD29" s="59">
        <f t="shared" si="5"/>
        <v>0.10828659131742389</v>
      </c>
      <c r="CE29" s="59">
        <f t="shared" si="5"/>
        <v>0.14077928764903092</v>
      </c>
      <c r="CF29" s="59">
        <f t="shared" si="5"/>
        <v>7.5296858960042842E-3</v>
      </c>
      <c r="CG29" s="59">
        <f t="shared" si="5"/>
        <v>0</v>
      </c>
      <c r="CH29" s="59">
        <f t="shared" si="5"/>
        <v>1.3177104547049734E-2</v>
      </c>
      <c r="CI29" s="122">
        <f t="shared" si="6"/>
        <v>1</v>
      </c>
      <c r="CK29" s="123" t="str">
        <f t="shared" si="7"/>
        <v>土佐市</v>
      </c>
      <c r="CL29" s="124">
        <f t="shared" si="17"/>
        <v>89.025402843913952</v>
      </c>
      <c r="CM29" s="65">
        <f t="shared" si="18"/>
        <v>0.23406802254559581</v>
      </c>
      <c r="CN29" s="66">
        <f t="shared" si="19"/>
        <v>70.521963297537027</v>
      </c>
      <c r="CO29" s="65">
        <f t="shared" si="20"/>
        <v>0.29548241463560848</v>
      </c>
      <c r="CP29" s="66">
        <f t="shared" si="8"/>
        <v>2.2485353862191966</v>
      </c>
      <c r="CQ29" s="65">
        <f t="shared" si="21"/>
        <v>0</v>
      </c>
      <c r="CR29" s="66">
        <f t="shared" si="9"/>
        <v>16.254904160157718</v>
      </c>
      <c r="CS29" s="65">
        <f t="shared" si="22"/>
        <v>0</v>
      </c>
      <c r="CT29" s="66">
        <f t="shared" si="10"/>
        <v>30.248429910638066</v>
      </c>
      <c r="CU29" s="67">
        <f t="shared" si="23"/>
        <v>0</v>
      </c>
      <c r="CV29" s="16"/>
      <c r="CW29" s="959">
        <f t="shared" si="24"/>
        <v>20.838000000000001</v>
      </c>
      <c r="CX29" s="962">
        <f>VLOOKUP($AX29&amp;"_"&amp;$CW$14,データシート1!$A:$BT,MATCH($CW$12&amp;"_"&amp;CX$20,データシート1!$A$1:$BT$1,0),0)</f>
        <v>20.838000000000001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20.838000000000001</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4</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45341</v>
      </c>
      <c r="AY30" s="18" t="str">
        <f>IF(IFERROR(比較地域マスタ!$Z15,"")=0,"",IFERROR(比較地域マスタ!$Z15,""))</f>
        <v>三股町</v>
      </c>
      <c r="BB30" s="110" t="str">
        <f t="shared" si="0"/>
        <v>45341</v>
      </c>
      <c r="BC30" s="1031" t="str">
        <f t="shared" si="0"/>
        <v>三股町</v>
      </c>
      <c r="BD30" s="34">
        <f t="shared" si="14"/>
        <v>118.08187642675968</v>
      </c>
      <c r="BE30" s="34">
        <f t="shared" si="15"/>
        <v>30.757658951952834</v>
      </c>
      <c r="BF30" s="34">
        <f>VLOOKUP($AX30&amp;"_"&amp;$BC$14,データシート1!$A:$BT,MATCH($BC$12&amp;"_"&amp;BF$20,データシート1!$A$1:$BT$1,0),0)</f>
        <v>22.288994887359351</v>
      </c>
      <c r="BG30" s="34">
        <f>VLOOKUP($AX30&amp;"_"&amp;$BC$14,データシート1!$A:$BT,MATCH($BC$12&amp;"_"&amp;BG$20,データシート1!$A$1:$BT$1,0),0)</f>
        <v>0.97127705412692145</v>
      </c>
      <c r="BH30" s="34">
        <f>VLOOKUP($AX30&amp;"_"&amp;$BC$14,データシート1!$A:$BT,MATCH($BC$12&amp;"_"&amp;BH$20,データシート1!$A$1:$BT$1,0),0)</f>
        <v>7.4973870104665616</v>
      </c>
      <c r="BI30" s="34">
        <f>VLOOKUP($AX30&amp;"_"&amp;$BC$14,データシート1!$A:$BT,MATCH($BC$12&amp;"_"&amp;BI$20,データシート1!$A$1:$BT$1,0),0)</f>
        <v>18.508425606503629</v>
      </c>
      <c r="BJ30" s="34">
        <f>VLOOKUP($AX30&amp;"_"&amp;$BC$14,データシート1!$A:$BT,MATCH($BC$12&amp;"_"&amp;BJ$20,データシート1!$A$1:$BT$1,0),0)</f>
        <v>20.581026293810446</v>
      </c>
      <c r="BK30" s="34">
        <f t="shared" si="1"/>
        <v>48.234765574492769</v>
      </c>
      <c r="BL30" s="34">
        <f t="shared" si="2"/>
        <v>46.710978845634486</v>
      </c>
      <c r="BM30" s="34">
        <f>VLOOKUP($AX30&amp;"_"&amp;$BC$14,データシート1!$A:$BT,MATCH($BC$12&amp;"_"&amp;BM$20,データシート1!$A$1:$BT$1,0),0)</f>
        <v>22.943569198807545</v>
      </c>
      <c r="BN30" s="34">
        <f>VLOOKUP($AX30&amp;"_"&amp;$BC$14,データシート1!$A:$BT,MATCH($BC$12&amp;"_"&amp;BN$20,データシート1!$A$1:$BT$1,0),0)</f>
        <v>23.767409646826945</v>
      </c>
      <c r="BO30" s="34">
        <f>VLOOKUP($AX30&amp;"_"&amp;$BC$14,データシート1!$A:$BT,MATCH($BC$12&amp;"_"&amp;BO$20,データシート1!$A$1:$BT$1,0),0)</f>
        <v>1.52378672885828</v>
      </c>
      <c r="BP30" s="34">
        <f>VLOOKUP($AX30&amp;"_"&amp;$BC$14,データシート1!$A:$BT,MATCH($BC$12&amp;"_"&amp;BP$20,データシート1!$A$1:$BT$1,0),0)</f>
        <v>0</v>
      </c>
      <c r="BQ30" s="34">
        <f>VLOOKUP($AX30&amp;"_"&amp;$BC$14,データシート1!$A:$BT,MATCH($BC$12&amp;"_"&amp;BQ$20,データシート1!$A$1:$BT$1,0),0)</f>
        <v>0</v>
      </c>
      <c r="BR30" s="35">
        <f t="shared" si="3"/>
        <v>118.08187642675968</v>
      </c>
      <c r="BT30" s="121" t="str">
        <f t="shared" si="4"/>
        <v>三股町</v>
      </c>
      <c r="BU30" s="33">
        <f t="shared" si="25"/>
        <v>118.08187642675968</v>
      </c>
      <c r="BV30" s="59">
        <f t="shared" si="16"/>
        <v>0.26047738977988111</v>
      </c>
      <c r="BW30" s="59">
        <f t="shared" si="5"/>
        <v>0.18875881347620782</v>
      </c>
      <c r="BX30" s="59">
        <f t="shared" si="5"/>
        <v>8.2254540960767699E-3</v>
      </c>
      <c r="BY30" s="59">
        <f t="shared" si="5"/>
        <v>6.3493122207596508E-2</v>
      </c>
      <c r="BZ30" s="59">
        <f t="shared" si="5"/>
        <v>0.15674230598785824</v>
      </c>
      <c r="CA30" s="59">
        <f t="shared" si="5"/>
        <v>0.17429453965847022</v>
      </c>
      <c r="CB30" s="59">
        <f t="shared" si="5"/>
        <v>0.40848576457379043</v>
      </c>
      <c r="CC30" s="59">
        <f t="shared" si="5"/>
        <v>0.39558127173399876</v>
      </c>
      <c r="CD30" s="59">
        <f t="shared" si="5"/>
        <v>0.19430220702021364</v>
      </c>
      <c r="CE30" s="59">
        <f t="shared" si="5"/>
        <v>0.20127906471378518</v>
      </c>
      <c r="CF30" s="59">
        <f t="shared" si="5"/>
        <v>1.2904492839791627E-2</v>
      </c>
      <c r="CG30" s="59">
        <f t="shared" si="5"/>
        <v>0</v>
      </c>
      <c r="CH30" s="59">
        <f t="shared" si="5"/>
        <v>0</v>
      </c>
      <c r="CI30" s="122">
        <f t="shared" si="6"/>
        <v>1</v>
      </c>
      <c r="CK30" s="123" t="str">
        <f t="shared" si="7"/>
        <v>三股町</v>
      </c>
      <c r="CL30" s="124">
        <f t="shared" si="17"/>
        <v>30.757658951952834</v>
      </c>
      <c r="CM30" s="65">
        <f t="shared" si="18"/>
        <v>0</v>
      </c>
      <c r="CN30" s="66">
        <f t="shared" si="19"/>
        <v>22.288994887359351</v>
      </c>
      <c r="CO30" s="65">
        <f t="shared" si="20"/>
        <v>0</v>
      </c>
      <c r="CP30" s="66">
        <f t="shared" si="8"/>
        <v>0.97127705412692145</v>
      </c>
      <c r="CQ30" s="65">
        <f t="shared" si="21"/>
        <v>0</v>
      </c>
      <c r="CR30" s="66">
        <f t="shared" si="9"/>
        <v>7.4973870104665616</v>
      </c>
      <c r="CS30" s="65">
        <f t="shared" si="22"/>
        <v>0</v>
      </c>
      <c r="CT30" s="66">
        <f t="shared" si="10"/>
        <v>18.508425606503629</v>
      </c>
      <c r="CU30" s="67">
        <f t="shared" si="23"/>
        <v>0.21487511064163836</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3.9769999999999999</v>
      </c>
      <c r="DB30" s="962">
        <f>VLOOKUP($AX30&amp;"_"&amp;$CW$14,データシート1!$A:$BT,MATCH($CW$12&amp;"_"&amp;DB$20,データシート1!$A$1:$BT$1,0),0)</f>
        <v>0</v>
      </c>
      <c r="DC30" s="962">
        <f>VLOOKUP($AX30&amp;"_"&amp;$CW$14,データシート1!$A:$BT,MATCH($CW$12&amp;"_"&amp;DC$20,データシート1!$A$1:$BT$1,0),0)</f>
        <v>0</v>
      </c>
      <c r="DD30" s="961">
        <f t="shared" si="11"/>
        <v>3.9769999999999999</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24324</v>
      </c>
      <c r="AY31" s="18" t="str">
        <f>IF(IFERROR(比較地域マスタ!$Z16,"")=0,"",IFERROR(比較地域マスタ!$Z16,""))</f>
        <v>東員町</v>
      </c>
      <c r="BB31" s="110" t="str">
        <f t="shared" si="0"/>
        <v>24324</v>
      </c>
      <c r="BC31" s="1031" t="str">
        <f t="shared" si="0"/>
        <v>東員町</v>
      </c>
      <c r="BD31" s="34">
        <f t="shared" si="14"/>
        <v>276.58679942505972</v>
      </c>
      <c r="BE31" s="34">
        <f t="shared" si="15"/>
        <v>177.00061620504113</v>
      </c>
      <c r="BF31" s="34">
        <f>VLOOKUP($AX31&amp;"_"&amp;$BC$14,データシート1!$A:$BT,MATCH($BC$12&amp;"_"&amp;BF$20,データシート1!$A$1:$BT$1,0),0)</f>
        <v>172.63510472796744</v>
      </c>
      <c r="BG31" s="34">
        <f>VLOOKUP($AX31&amp;"_"&amp;$BC$14,データシート1!$A:$BT,MATCH($BC$12&amp;"_"&amp;BG$20,データシート1!$A$1:$BT$1,0),0)</f>
        <v>0.97718984677271314</v>
      </c>
      <c r="BH31" s="34">
        <f>VLOOKUP($AX31&amp;"_"&amp;$BC$14,データシート1!$A:$BT,MATCH($BC$12&amp;"_"&amp;BH$20,データシート1!$A$1:$BT$1,0),0)</f>
        <v>3.3883216303009616</v>
      </c>
      <c r="BI31" s="34">
        <f>VLOOKUP($AX31&amp;"_"&amp;$BC$14,データシート1!$A:$BT,MATCH($BC$12&amp;"_"&amp;BI$20,データシート1!$A$1:$BT$1,0),0)</f>
        <v>27.362357519259564</v>
      </c>
      <c r="BJ31" s="34">
        <f>VLOOKUP($AX31&amp;"_"&amp;$BC$14,データシート1!$A:$BT,MATCH($BC$12&amp;"_"&amp;BJ$20,データシート1!$A$1:$BT$1,0),0)</f>
        <v>29.647920722874311</v>
      </c>
      <c r="BK31" s="34">
        <f t="shared" si="1"/>
        <v>40.205105729149487</v>
      </c>
      <c r="BL31" s="34">
        <f t="shared" si="2"/>
        <v>38.693405131522475</v>
      </c>
      <c r="BM31" s="34">
        <f>VLOOKUP($AX31&amp;"_"&amp;$BC$14,データシート1!$A:$BT,MATCH($BC$12&amp;"_"&amp;BM$20,データシート1!$A$1:$BT$1,0),0)</f>
        <v>23.336359406642114</v>
      </c>
      <c r="BN31" s="34">
        <f>VLOOKUP($AX31&amp;"_"&amp;$BC$14,データシート1!$A:$BT,MATCH($BC$12&amp;"_"&amp;BN$20,データシート1!$A$1:$BT$1,0),0)</f>
        <v>15.357045724880361</v>
      </c>
      <c r="BO31" s="34">
        <f>VLOOKUP($AX31&amp;"_"&amp;$BC$14,データシート1!$A:$BT,MATCH($BC$12&amp;"_"&amp;BO$20,データシート1!$A$1:$BT$1,0),0)</f>
        <v>1.5117005976270099</v>
      </c>
      <c r="BP31" s="34">
        <f>VLOOKUP($AX31&amp;"_"&amp;$BC$14,データシート1!$A:$BT,MATCH($BC$12&amp;"_"&amp;BP$20,データシート1!$A$1:$BT$1,0),0)</f>
        <v>0</v>
      </c>
      <c r="BQ31" s="34">
        <f>VLOOKUP($AX31&amp;"_"&amp;$BC$14,データシート1!$A:$BT,MATCH($BC$12&amp;"_"&amp;BQ$20,データシート1!$A$1:$BT$1,0),0)</f>
        <v>2.3707992487352261</v>
      </c>
      <c r="BR31" s="35">
        <f t="shared" si="3"/>
        <v>276.58679942505972</v>
      </c>
      <c r="BT31" s="121" t="str">
        <f t="shared" si="4"/>
        <v>東員町</v>
      </c>
      <c r="BU31" s="33">
        <f t="shared" si="25"/>
        <v>276.58679942505972</v>
      </c>
      <c r="BV31" s="59">
        <f t="shared" si="16"/>
        <v>0.63994600094065179</v>
      </c>
      <c r="BW31" s="59">
        <f t="shared" si="5"/>
        <v>0.62416248746080294</v>
      </c>
      <c r="BX31" s="59">
        <f t="shared" si="5"/>
        <v>3.5330313984759765E-3</v>
      </c>
      <c r="BY31" s="59">
        <f t="shared" si="5"/>
        <v>1.2250482081372853E-2</v>
      </c>
      <c r="BZ31" s="59">
        <f t="shared" si="5"/>
        <v>9.8928645821628608E-2</v>
      </c>
      <c r="CA31" s="59">
        <f t="shared" si="5"/>
        <v>0.10719210311013891</v>
      </c>
      <c r="CB31" s="59">
        <f t="shared" si="5"/>
        <v>0.14536162178644729</v>
      </c>
      <c r="CC31" s="59">
        <f t="shared" si="5"/>
        <v>0.13989606594369058</v>
      </c>
      <c r="CD31" s="59">
        <f t="shared" si="5"/>
        <v>8.4372643434724087E-2</v>
      </c>
      <c r="CE31" s="59">
        <f t="shared" si="5"/>
        <v>5.552342250896649E-2</v>
      </c>
      <c r="CF31" s="59">
        <f t="shared" si="5"/>
        <v>5.4655558427566973E-3</v>
      </c>
      <c r="CG31" s="59">
        <f t="shared" si="5"/>
        <v>0</v>
      </c>
      <c r="CH31" s="59">
        <f t="shared" si="5"/>
        <v>8.5716283411334179E-3</v>
      </c>
      <c r="CI31" s="122">
        <f t="shared" si="6"/>
        <v>1</v>
      </c>
      <c r="CK31" s="123" t="str">
        <f t="shared" si="7"/>
        <v>東員町</v>
      </c>
      <c r="CL31" s="124">
        <f t="shared" si="17"/>
        <v>177.00061620504113</v>
      </c>
      <c r="CM31" s="65">
        <f t="shared" si="18"/>
        <v>0.85001398992708688</v>
      </c>
      <c r="CN31" s="66">
        <f t="shared" si="19"/>
        <v>172.63510472796744</v>
      </c>
      <c r="CO31" s="65">
        <f t="shared" si="20"/>
        <v>0.87150872493215525</v>
      </c>
      <c r="CP31" s="66">
        <f t="shared" si="8"/>
        <v>0.97718984677271314</v>
      </c>
      <c r="CQ31" s="65">
        <f t="shared" si="21"/>
        <v>0</v>
      </c>
      <c r="CR31" s="66">
        <f t="shared" si="9"/>
        <v>3.3883216303009616</v>
      </c>
      <c r="CS31" s="65">
        <f t="shared" si="22"/>
        <v>0</v>
      </c>
      <c r="CT31" s="66">
        <f t="shared" si="10"/>
        <v>27.362357519259564</v>
      </c>
      <c r="CU31" s="67">
        <f t="shared" si="23"/>
        <v>8.0110056249981951E-2</v>
      </c>
      <c r="CV31" s="16"/>
      <c r="CW31" s="959">
        <f t="shared" si="24"/>
        <v>150.453</v>
      </c>
      <c r="CX31" s="962">
        <f>VLOOKUP($AX31&amp;"_"&amp;$CW$14,データシート1!$A:$BT,MATCH($CW$12&amp;"_"&amp;CX$20,データシート1!$A$1:$BT$1,0),0)</f>
        <v>150.453</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2.1920000000000002</v>
      </c>
      <c r="DB31" s="962">
        <f>VLOOKUP($AX31&amp;"_"&amp;$CW$14,データシート1!$A:$BT,MATCH($CW$12&amp;"_"&amp;DB$20,データシート1!$A$1:$BT$1,0),0)</f>
        <v>0</v>
      </c>
      <c r="DC31" s="962">
        <f>VLOOKUP($AX31&amp;"_"&amp;$CW$14,データシート1!$A:$BT,MATCH($CW$12&amp;"_"&amp;DC$20,データシート1!$A$1:$BT$1,0),0)</f>
        <v>0</v>
      </c>
      <c r="DD31" s="961">
        <f t="shared" si="11"/>
        <v>152.64500000000001</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10525</v>
      </c>
      <c r="AY32" s="18" t="str">
        <f>IF(IFERROR(比較地域マスタ!$Z17,"")=0,"",IFERROR(比較地域マスタ!$Z17,""))</f>
        <v>邑楽町</v>
      </c>
      <c r="AZ32" s="16"/>
      <c r="BA32" s="16"/>
      <c r="BB32" s="110" t="str">
        <f t="shared" si="0"/>
        <v>10525</v>
      </c>
      <c r="BC32" s="1031" t="str">
        <f t="shared" si="0"/>
        <v>邑楽町</v>
      </c>
      <c r="BD32" s="34">
        <f t="shared" si="14"/>
        <v>230.27421455787177</v>
      </c>
      <c r="BE32" s="34">
        <f t="shared" si="15"/>
        <v>123.41948053392345</v>
      </c>
      <c r="BF32" s="34">
        <f>VLOOKUP($AX32&amp;"_"&amp;$BC$14,データシート1!$A:$BT,MATCH($BC$12&amp;"_"&amp;BF$20,データシート1!$A$1:$BT$1,0),0)</f>
        <v>120.93418529403623</v>
      </c>
      <c r="BG32" s="34">
        <f>VLOOKUP($AX32&amp;"_"&amp;$BC$14,データシート1!$A:$BT,MATCH($BC$12&amp;"_"&amp;BG$20,データシート1!$A$1:$BT$1,0),0)</f>
        <v>1.2604980267915649</v>
      </c>
      <c r="BH32" s="34">
        <f>VLOOKUP($AX32&amp;"_"&amp;$BC$14,データシート1!$A:$BT,MATCH($BC$12&amp;"_"&amp;BH$20,データシート1!$A$1:$BT$1,0),0)</f>
        <v>1.2247972130956604</v>
      </c>
      <c r="BI32" s="34">
        <f>VLOOKUP($AX32&amp;"_"&amp;$BC$14,データシート1!$A:$BT,MATCH($BC$12&amp;"_"&amp;BI$20,データシート1!$A$1:$BT$1,0),0)</f>
        <v>23.01133438336101</v>
      </c>
      <c r="BJ32" s="34">
        <f>VLOOKUP($AX32&amp;"_"&amp;$BC$14,データシート1!$A:$BT,MATCH($BC$12&amp;"_"&amp;BJ$20,データシート1!$A$1:$BT$1,0),0)</f>
        <v>29.954194545929134</v>
      </c>
      <c r="BK32" s="34">
        <f t="shared" si="1"/>
        <v>50.271109295510307</v>
      </c>
      <c r="BL32" s="34">
        <f t="shared" si="2"/>
        <v>48.752810954747389</v>
      </c>
      <c r="BM32" s="34">
        <f>VLOOKUP($AX32&amp;"_"&amp;$BC$14,データシート1!$A:$BT,MATCH($BC$12&amp;"_"&amp;BM$20,データシート1!$A$1:$BT$1,0),0)</f>
        <v>27.23436050030837</v>
      </c>
      <c r="BN32" s="34">
        <f>VLOOKUP($AX32&amp;"_"&amp;$BC$14,データシート1!$A:$BT,MATCH($BC$12&amp;"_"&amp;BN$20,データシート1!$A$1:$BT$1,0),0)</f>
        <v>21.518450454439019</v>
      </c>
      <c r="BO32" s="34">
        <f>VLOOKUP($AX32&amp;"_"&amp;$BC$14,データシート1!$A:$BT,MATCH($BC$12&amp;"_"&amp;BO$20,データシート1!$A$1:$BT$1,0),0)</f>
        <v>1.51829834076292</v>
      </c>
      <c r="BP32" s="34">
        <f>VLOOKUP($AX32&amp;"_"&amp;$BC$14,データシート1!$A:$BT,MATCH($BC$12&amp;"_"&amp;BP$20,データシート1!$A$1:$BT$1,0),0)</f>
        <v>0</v>
      </c>
      <c r="BQ32" s="34">
        <f>VLOOKUP($AX32&amp;"_"&amp;$BC$14,データシート1!$A:$BT,MATCH($BC$12&amp;"_"&amp;BQ$20,データシート1!$A$1:$BT$1,0),0)</f>
        <v>3.6180957991478411</v>
      </c>
      <c r="BR32" s="35">
        <f t="shared" si="3"/>
        <v>230.27421455787177</v>
      </c>
      <c r="BS32" s="21"/>
      <c r="BT32" s="121" t="str">
        <f t="shared" si="4"/>
        <v>邑楽町</v>
      </c>
      <c r="BU32" s="33">
        <f t="shared" si="25"/>
        <v>230.27421455787177</v>
      </c>
      <c r="BV32" s="59">
        <f t="shared" si="16"/>
        <v>0.5359674367835312</v>
      </c>
      <c r="BW32" s="59">
        <f t="shared" si="5"/>
        <v>0.52517467284051222</v>
      </c>
      <c r="BX32" s="59">
        <f t="shared" si="5"/>
        <v>5.4739000161686821E-3</v>
      </c>
      <c r="BY32" s="59">
        <f t="shared" si="5"/>
        <v>5.3188639268503431E-3</v>
      </c>
      <c r="BZ32" s="59">
        <f t="shared" si="5"/>
        <v>9.9930139497133655E-2</v>
      </c>
      <c r="CA32" s="59">
        <f t="shared" si="5"/>
        <v>0.13008054159881258</v>
      </c>
      <c r="CB32" s="59">
        <f t="shared" si="5"/>
        <v>0.2183097633924459</v>
      </c>
      <c r="CC32" s="59">
        <f t="shared" si="5"/>
        <v>0.2117163271986538</v>
      </c>
      <c r="CD32" s="59">
        <f t="shared" si="5"/>
        <v>0.118269258034811</v>
      </c>
      <c r="CE32" s="59">
        <f t="shared" si="5"/>
        <v>9.3447069163842794E-2</v>
      </c>
      <c r="CF32" s="59">
        <f t="shared" si="5"/>
        <v>6.5934361937921024E-3</v>
      </c>
      <c r="CG32" s="59">
        <f t="shared" si="5"/>
        <v>0</v>
      </c>
      <c r="CH32" s="59">
        <f t="shared" si="5"/>
        <v>1.5712118728076492E-2</v>
      </c>
      <c r="CI32" s="122">
        <f t="shared" si="6"/>
        <v>1</v>
      </c>
      <c r="CJ32" s="16"/>
      <c r="CK32" s="123" t="str">
        <f t="shared" si="7"/>
        <v>邑楽町</v>
      </c>
      <c r="CL32" s="124">
        <f t="shared" si="17"/>
        <v>123.41948053392345</v>
      </c>
      <c r="CM32" s="65">
        <f t="shared" si="18"/>
        <v>0.5015658770576753</v>
      </c>
      <c r="CN32" s="66">
        <f t="shared" si="19"/>
        <v>120.93418529403623</v>
      </c>
      <c r="CO32" s="65">
        <f t="shared" si="20"/>
        <v>0.51187346116807797</v>
      </c>
      <c r="CP32" s="66">
        <f t="shared" si="8"/>
        <v>1.2604980267915649</v>
      </c>
      <c r="CQ32" s="65">
        <f t="shared" si="21"/>
        <v>0</v>
      </c>
      <c r="CR32" s="66">
        <f t="shared" si="9"/>
        <v>1.2247972130956604</v>
      </c>
      <c r="CS32" s="65">
        <f t="shared" si="22"/>
        <v>0</v>
      </c>
      <c r="CT32" s="66">
        <f t="shared" si="10"/>
        <v>23.01133438336101</v>
      </c>
      <c r="CU32" s="67">
        <f t="shared" si="23"/>
        <v>0</v>
      </c>
      <c r="CV32" s="16"/>
      <c r="CW32" s="959">
        <f t="shared" si="24"/>
        <v>61.902999999999999</v>
      </c>
      <c r="CX32" s="962">
        <f>VLOOKUP($AX32&amp;"_"&amp;$CW$14,データシート1!$A:$BT,MATCH($CW$12&amp;"_"&amp;CX$20,データシート1!$A$1:$BT$1,0),0)</f>
        <v>61.902999999999999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61.902999999999999</v>
      </c>
      <c r="DE32" s="16"/>
      <c r="DF32" s="125">
        <f>VLOOKUP($AX32&amp;"_"&amp;$DF$14,データシート1!$A:$BT,MATCH($DF$12&amp;"_"&amp;DF$20,データシート1!$A$1:$BT$1,0),0)</f>
        <v>7</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7</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41346</v>
      </c>
      <c r="AY33" s="18" t="str">
        <f>IF(IFERROR(比較地域マスタ!$Z18,"")=0,"",IFERROR(比較地域マスタ!$Z18,""))</f>
        <v>みやき町</v>
      </c>
      <c r="BB33" s="110" t="str">
        <f t="shared" si="0"/>
        <v>41346</v>
      </c>
      <c r="BC33" s="1031" t="str">
        <f t="shared" si="0"/>
        <v>みやき町</v>
      </c>
      <c r="BD33" s="34">
        <f t="shared" si="14"/>
        <v>121.51095067602394</v>
      </c>
      <c r="BE33" s="34">
        <f t="shared" si="15"/>
        <v>26.352781422880966</v>
      </c>
      <c r="BF33" s="34">
        <f>VLOOKUP($AX33&amp;"_"&amp;$BC$14,データシート1!$A:$BT,MATCH($BC$12&amp;"_"&amp;BF$20,データシート1!$A$1:$BT$1,0),0)</f>
        <v>20.169946947977362</v>
      </c>
      <c r="BG33" s="34">
        <f>VLOOKUP($AX33&amp;"_"&amp;$BC$14,データシート1!$A:$BT,MATCH($BC$12&amp;"_"&amp;BG$20,データシート1!$A$1:$BT$1,0),0)</f>
        <v>0.97902279787313307</v>
      </c>
      <c r="BH33" s="34">
        <f>VLOOKUP($AX33&amp;"_"&amp;$BC$14,データシート1!$A:$BT,MATCH($BC$12&amp;"_"&amp;BH$20,データシート1!$A$1:$BT$1,0),0)</f>
        <v>5.2038116770304716</v>
      </c>
      <c r="BI33" s="34">
        <f>VLOOKUP($AX33&amp;"_"&amp;$BC$14,データシート1!$A:$BT,MATCH($BC$12&amp;"_"&amp;BI$20,データシート1!$A$1:$BT$1,0),0)</f>
        <v>20.986936945073197</v>
      </c>
      <c r="BJ33" s="34">
        <f>VLOOKUP($AX33&amp;"_"&amp;$BC$14,データシート1!$A:$BT,MATCH($BC$12&amp;"_"&amp;BJ$20,データシート1!$A$1:$BT$1,0),0)</f>
        <v>23.562812035439002</v>
      </c>
      <c r="BK33" s="34">
        <f t="shared" si="1"/>
        <v>47.051318576405663</v>
      </c>
      <c r="BL33" s="34">
        <f t="shared" si="2"/>
        <v>45.543588302081673</v>
      </c>
      <c r="BM33" s="34">
        <f>VLOOKUP($AX33&amp;"_"&amp;$BC$14,データシート1!$A:$BT,MATCH($BC$12&amp;"_"&amp;BM$20,データシート1!$A$1:$BT$1,0),0)</f>
        <v>23.239860774267534</v>
      </c>
      <c r="BN33" s="34">
        <f>VLOOKUP($AX33&amp;"_"&amp;$BC$14,データシート1!$A:$BT,MATCH($BC$12&amp;"_"&amp;BN$20,データシート1!$A$1:$BT$1,0),0)</f>
        <v>22.303727527814139</v>
      </c>
      <c r="BO33" s="34">
        <f>VLOOKUP($AX33&amp;"_"&amp;$BC$14,データシート1!$A:$BT,MATCH($BC$12&amp;"_"&amp;BO$20,データシート1!$A$1:$BT$1,0),0)</f>
        <v>1.50773027432399</v>
      </c>
      <c r="BP33" s="34">
        <f>VLOOKUP($AX33&amp;"_"&amp;$BC$14,データシート1!$A:$BT,MATCH($BC$12&amp;"_"&amp;BP$20,データシート1!$A$1:$BT$1,0),0)</f>
        <v>0</v>
      </c>
      <c r="BQ33" s="34">
        <f>VLOOKUP($AX33&amp;"_"&amp;$BC$14,データシート1!$A:$BT,MATCH($BC$12&amp;"_"&amp;BQ$20,データシート1!$A$1:$BT$1,0),0)</f>
        <v>3.5571016962250979</v>
      </c>
      <c r="BR33" s="35">
        <f t="shared" si="3"/>
        <v>121.51095067602394</v>
      </c>
      <c r="BT33" s="121" t="str">
        <f t="shared" si="4"/>
        <v>みやき町</v>
      </c>
      <c r="BU33" s="33">
        <f t="shared" si="25"/>
        <v>121.51095067602394</v>
      </c>
      <c r="BV33" s="59">
        <f t="shared" si="16"/>
        <v>0.2168757735518301</v>
      </c>
      <c r="BW33" s="59">
        <f t="shared" si="5"/>
        <v>0.1659928330390161</v>
      </c>
      <c r="BX33" s="59">
        <f t="shared" si="5"/>
        <v>8.0570746292935556E-3</v>
      </c>
      <c r="BY33" s="59">
        <f t="shared" si="5"/>
        <v>4.2825865883520463E-2</v>
      </c>
      <c r="BZ33" s="59">
        <f t="shared" si="5"/>
        <v>0.17271642455525826</v>
      </c>
      <c r="CA33" s="59">
        <f t="shared" si="5"/>
        <v>0.19391513196421994</v>
      </c>
      <c r="CB33" s="59">
        <f t="shared" si="5"/>
        <v>0.38721875118774496</v>
      </c>
      <c r="CC33" s="59">
        <f t="shared" si="5"/>
        <v>0.37481056685591513</v>
      </c>
      <c r="CD33" s="59">
        <f t="shared" si="5"/>
        <v>0.19125733643735809</v>
      </c>
      <c r="CE33" s="59">
        <f t="shared" si="5"/>
        <v>0.18355323041855703</v>
      </c>
      <c r="CF33" s="59">
        <f t="shared" si="5"/>
        <v>1.2408184331829851E-2</v>
      </c>
      <c r="CG33" s="59">
        <f t="shared" si="5"/>
        <v>0</v>
      </c>
      <c r="CH33" s="59">
        <f t="shared" si="5"/>
        <v>2.9273918740946623E-2</v>
      </c>
      <c r="CI33" s="122">
        <f t="shared" si="6"/>
        <v>1</v>
      </c>
      <c r="CK33" s="123" t="str">
        <f t="shared" si="7"/>
        <v>みやき町</v>
      </c>
      <c r="CL33" s="124">
        <f t="shared" si="17"/>
        <v>26.352781422880966</v>
      </c>
      <c r="CM33" s="65">
        <f t="shared" si="18"/>
        <v>0.87983122646282075</v>
      </c>
      <c r="CN33" s="66">
        <f t="shared" si="19"/>
        <v>20.169946947977362</v>
      </c>
      <c r="CO33" s="65">
        <f t="shared" si="20"/>
        <v>1</v>
      </c>
      <c r="CP33" s="66">
        <f t="shared" si="8"/>
        <v>0.97902279787313307</v>
      </c>
      <c r="CQ33" s="65">
        <f t="shared" si="21"/>
        <v>0</v>
      </c>
      <c r="CR33" s="66">
        <f t="shared" si="9"/>
        <v>5.2038116770304716</v>
      </c>
      <c r="CS33" s="65">
        <f t="shared" si="22"/>
        <v>0</v>
      </c>
      <c r="CT33" s="66">
        <f t="shared" si="10"/>
        <v>20.986936945073197</v>
      </c>
      <c r="CU33" s="67">
        <f t="shared" si="23"/>
        <v>1</v>
      </c>
      <c r="CV33" s="16"/>
      <c r="CW33" s="959">
        <f t="shared" si="24"/>
        <v>23.186</v>
      </c>
      <c r="CX33" s="962">
        <f>VLOOKUP($AX33&amp;"_"&amp;$CW$14,データシート1!$A:$BT,MATCH($CW$12&amp;"_"&amp;CX$20,データシート1!$A$1:$BT$1,0),0)</f>
        <v>23.186</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27.786000000000001</v>
      </c>
      <c r="DB33" s="962">
        <f>VLOOKUP($AX33&amp;"_"&amp;$CW$14,データシート1!$A:$BT,MATCH($CW$12&amp;"_"&amp;DB$20,データシート1!$A$1:$BT$1,0),0)</f>
        <v>0</v>
      </c>
      <c r="DC33" s="962">
        <f>VLOOKUP($AX33&amp;"_"&amp;$CW$14,データシート1!$A:$BT,MATCH($CW$12&amp;"_"&amp;DC$20,データシート1!$A$1:$BT$1,0),0)</f>
        <v>0</v>
      </c>
      <c r="DD33" s="961">
        <f t="shared" si="11"/>
        <v>50.972000000000001</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7</v>
      </c>
      <c r="DM33" s="16"/>
      <c r="DN33" s="126">
        <f t="shared" si="26"/>
        <v>0.45</v>
      </c>
      <c r="DO33" s="127">
        <f t="shared" si="27"/>
        <v>0</v>
      </c>
      <c r="DP33" s="127">
        <f t="shared" si="13"/>
        <v>0</v>
      </c>
      <c r="DQ33" s="127">
        <f t="shared" si="13"/>
        <v>0.55000000000000004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44214</v>
      </c>
      <c r="AY34" s="18" t="str">
        <f>IF(IFERROR(比較地域マスタ!$Z19,"")=0,"",IFERROR(比較地域マスタ!$Z19,""))</f>
        <v>国東市</v>
      </c>
      <c r="BB34" s="110" t="str">
        <f t="shared" si="0"/>
        <v>44214</v>
      </c>
      <c r="BC34" s="1031" t="str">
        <f t="shared" si="0"/>
        <v>国東市</v>
      </c>
      <c r="BD34" s="34">
        <f t="shared" si="14"/>
        <v>655.1147539575386</v>
      </c>
      <c r="BE34" s="34">
        <f t="shared" si="15"/>
        <v>537.40666896605762</v>
      </c>
      <c r="BF34" s="34">
        <f>VLOOKUP($AX34&amp;"_"&amp;$BC$14,データシート1!$A:$BT,MATCH($BC$12&amp;"_"&amp;BF$20,データシート1!$A$1:$BT$1,0),0)</f>
        <v>513.72922240137757</v>
      </c>
      <c r="BG34" s="34">
        <f>VLOOKUP($AX34&amp;"_"&amp;$BC$14,データシート1!$A:$BT,MATCH($BC$12&amp;"_"&amp;BG$20,データシート1!$A$1:$BT$1,0),0)</f>
        <v>2.5656066732994045</v>
      </c>
      <c r="BH34" s="34">
        <f>VLOOKUP($AX34&amp;"_"&amp;$BC$14,データシート1!$A:$BT,MATCH($BC$12&amp;"_"&amp;BH$20,データシート1!$A$1:$BT$1,0),0)</f>
        <v>21.111839891380619</v>
      </c>
      <c r="BI34" s="34">
        <f>VLOOKUP($AX34&amp;"_"&amp;$BC$14,データシート1!$A:$BT,MATCH($BC$12&amp;"_"&amp;BI$20,データシート1!$A$1:$BT$1,0),0)</f>
        <v>24.653710482364325</v>
      </c>
      <c r="BJ34" s="34">
        <f>VLOOKUP($AX34&amp;"_"&amp;$BC$14,データシート1!$A:$BT,MATCH($BC$12&amp;"_"&amp;BJ$20,データシート1!$A$1:$BT$1,0),0)</f>
        <v>26.682908903585854</v>
      </c>
      <c r="BK34" s="34">
        <f t="shared" si="1"/>
        <v>63.511300082490791</v>
      </c>
      <c r="BL34" s="34">
        <f t="shared" si="2"/>
        <v>56.715272623323344</v>
      </c>
      <c r="BM34" s="34">
        <f>VLOOKUP($AX34&amp;"_"&amp;$BC$14,データシート1!$A:$BT,MATCH($BC$12&amp;"_"&amp;BM$20,データシート1!$A$1:$BT$1,0),0)</f>
        <v>24.895288016975165</v>
      </c>
      <c r="BN34" s="34">
        <f>VLOOKUP($AX34&amp;"_"&amp;$BC$14,データシート1!$A:$BT,MATCH($BC$12&amp;"_"&amp;BN$20,データシート1!$A$1:$BT$1,0),0)</f>
        <v>31.819984606348175</v>
      </c>
      <c r="BO34" s="34">
        <f>VLOOKUP($AX34&amp;"_"&amp;$BC$14,データシート1!$A:$BT,MATCH($BC$12&amp;"_"&amp;BO$20,データシート1!$A$1:$BT$1,0),0)</f>
        <v>1.54976899165014</v>
      </c>
      <c r="BP34" s="34">
        <f>VLOOKUP($AX34&amp;"_"&amp;$BC$14,データシート1!$A:$BT,MATCH($BC$12&amp;"_"&amp;BP$20,データシート1!$A$1:$BT$1,0),0)</f>
        <v>5.246258467517305</v>
      </c>
      <c r="BQ34" s="34">
        <f>VLOOKUP($AX34&amp;"_"&amp;$BC$14,データシート1!$A:$BT,MATCH($BC$12&amp;"_"&amp;BQ$20,データシート1!$A$1:$BT$1,0),0)</f>
        <v>2.86016552304</v>
      </c>
      <c r="BR34" s="35">
        <f t="shared" si="3"/>
        <v>655.1147539575386</v>
      </c>
      <c r="BT34" s="121" t="str">
        <f t="shared" si="4"/>
        <v>国東市</v>
      </c>
      <c r="BU34" s="33">
        <f t="shared" si="25"/>
        <v>655.1147539575386</v>
      </c>
      <c r="BV34" s="59">
        <f t="shared" si="16"/>
        <v>0.82032447860407942</v>
      </c>
      <c r="BW34" s="59">
        <f t="shared" si="5"/>
        <v>0.7841820372659094</v>
      </c>
      <c r="BX34" s="59">
        <f t="shared" si="5"/>
        <v>3.9162706347256144E-3</v>
      </c>
      <c r="BY34" s="59">
        <f t="shared" si="5"/>
        <v>3.2226170703444405E-2</v>
      </c>
      <c r="BZ34" s="59">
        <f t="shared" si="5"/>
        <v>3.7632659520231565E-2</v>
      </c>
      <c r="CA34" s="59">
        <f t="shared" si="5"/>
        <v>4.0730129709939812E-2</v>
      </c>
      <c r="CB34" s="59">
        <f t="shared" si="5"/>
        <v>9.6946832137148428E-2</v>
      </c>
      <c r="CC34" s="59">
        <f t="shared" si="5"/>
        <v>8.6573035152554906E-2</v>
      </c>
      <c r="CD34" s="59">
        <f t="shared" si="5"/>
        <v>3.8001415578847973E-2</v>
      </c>
      <c r="CE34" s="59">
        <f t="shared" si="5"/>
        <v>4.8571619573706919E-2</v>
      </c>
      <c r="CF34" s="59">
        <f t="shared" si="5"/>
        <v>2.3656450755963109E-3</v>
      </c>
      <c r="CG34" s="59">
        <f t="shared" si="5"/>
        <v>8.0081519089972176E-3</v>
      </c>
      <c r="CH34" s="59">
        <f t="shared" si="5"/>
        <v>4.3659000286007639E-3</v>
      </c>
      <c r="CI34" s="122">
        <f t="shared" si="6"/>
        <v>1</v>
      </c>
      <c r="CK34" s="123" t="str">
        <f t="shared" si="7"/>
        <v>国東市</v>
      </c>
      <c r="CL34" s="124">
        <f t="shared" si="17"/>
        <v>537.40666896605762</v>
      </c>
      <c r="CM34" s="65">
        <f t="shared" si="18"/>
        <v>6.5665355563774813E-2</v>
      </c>
      <c r="CN34" s="66">
        <f t="shared" si="19"/>
        <v>513.72922240137757</v>
      </c>
      <c r="CO34" s="65">
        <f t="shared" si="20"/>
        <v>6.8691829199524573E-2</v>
      </c>
      <c r="CP34" s="66">
        <f t="shared" si="8"/>
        <v>2.5656066732994045</v>
      </c>
      <c r="CQ34" s="65">
        <f t="shared" si="21"/>
        <v>0</v>
      </c>
      <c r="CR34" s="66">
        <f t="shared" si="9"/>
        <v>21.111839891380619</v>
      </c>
      <c r="CS34" s="65">
        <f t="shared" si="22"/>
        <v>0</v>
      </c>
      <c r="CT34" s="66">
        <f t="shared" si="10"/>
        <v>24.653710482364325</v>
      </c>
      <c r="CU34" s="67">
        <f t="shared" si="23"/>
        <v>0</v>
      </c>
      <c r="CV34" s="16"/>
      <c r="CW34" s="959">
        <f t="shared" si="24"/>
        <v>35.289000000000001</v>
      </c>
      <c r="CX34" s="962">
        <f>VLOOKUP($AX34&amp;"_"&amp;$CW$14,データシート1!$A:$BT,MATCH($CW$12&amp;"_"&amp;CX$20,データシート1!$A$1:$BT$1,0),0)</f>
        <v>35.289000000000001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35.289000000000001</v>
      </c>
      <c r="DE34" s="16"/>
      <c r="DF34" s="125">
        <f>VLOOKUP($AX34&amp;"_"&amp;$DF$14,データシート1!$A:$BT,MATCH($DF$12&amp;"_"&amp;DF$20,データシート1!$A$1:$BT$1,0),0)</f>
        <v>3</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34211</v>
      </c>
      <c r="AY35" s="18" t="str">
        <f>IF(IFERROR(比較地域マスタ!$Z20,"")=0,"",IFERROR(比較地域マスタ!$Z20,""))</f>
        <v>大竹市</v>
      </c>
      <c r="BB35" s="110" t="str">
        <f t="shared" si="0"/>
        <v>34211</v>
      </c>
      <c r="BC35" s="1031" t="str">
        <f t="shared" si="0"/>
        <v>大竹市</v>
      </c>
      <c r="BD35" s="34">
        <f t="shared" si="14"/>
        <v>786.33324445061555</v>
      </c>
      <c r="BE35" s="34">
        <f t="shared" si="15"/>
        <v>666.48245980847912</v>
      </c>
      <c r="BF35" s="34">
        <f>VLOOKUP($AX35&amp;"_"&amp;$BC$14,データシート1!$A:$BT,MATCH($BC$12&amp;"_"&amp;BF$20,データシート1!$A$1:$BT$1,0),0)</f>
        <v>663.70936972529068</v>
      </c>
      <c r="BG35" s="34">
        <f>VLOOKUP($AX35&amp;"_"&amp;$BC$14,データシート1!$A:$BT,MATCH($BC$12&amp;"_"&amp;BG$20,データシート1!$A$1:$BT$1,0),0)</f>
        <v>1.3598717861741403</v>
      </c>
      <c r="BH35" s="34">
        <f>VLOOKUP($AX35&amp;"_"&amp;$BC$14,データシート1!$A:$BT,MATCH($BC$12&amp;"_"&amp;BH$20,データシート1!$A$1:$BT$1,0),0)</f>
        <v>1.4132182970142548</v>
      </c>
      <c r="BI35" s="34">
        <f>VLOOKUP($AX35&amp;"_"&amp;$BC$14,データシート1!$A:$BT,MATCH($BC$12&amp;"_"&amp;BI$20,データシート1!$A$1:$BT$1,0),0)</f>
        <v>40.017876846502254</v>
      </c>
      <c r="BJ35" s="34">
        <f>VLOOKUP($AX35&amp;"_"&amp;$BC$14,データシート1!$A:$BT,MATCH($BC$12&amp;"_"&amp;BJ$20,データシート1!$A$1:$BT$1,0),0)</f>
        <v>37.592969400591357</v>
      </c>
      <c r="BK35" s="34">
        <f t="shared" si="1"/>
        <v>42.239938395042714</v>
      </c>
      <c r="BL35" s="34">
        <f t="shared" si="2"/>
        <v>34.755872643025711</v>
      </c>
      <c r="BM35" s="34">
        <f>VLOOKUP($AX35&amp;"_"&amp;$BC$14,データシート1!$A:$BT,MATCH($BC$12&amp;"_"&amp;BM$20,データシート1!$A$1:$BT$1,0),0)</f>
        <v>19.222255741883487</v>
      </c>
      <c r="BN35" s="34">
        <f>VLOOKUP($AX35&amp;"_"&amp;$BC$14,データシート1!$A:$BT,MATCH($BC$12&amp;"_"&amp;BN$20,データシート1!$A$1:$BT$1,0),0)</f>
        <v>15.533616901142226</v>
      </c>
      <c r="BO35" s="34">
        <f>VLOOKUP($AX35&amp;"_"&amp;$BC$14,データシート1!$A:$BT,MATCH($BC$12&amp;"_"&amp;BO$20,データシート1!$A$1:$BT$1,0),0)</f>
        <v>1.53785802174106</v>
      </c>
      <c r="BP35" s="34">
        <f>VLOOKUP($AX35&amp;"_"&amp;$BC$14,データシート1!$A:$BT,MATCH($BC$12&amp;"_"&amp;BP$20,データシート1!$A$1:$BT$1,0),0)</f>
        <v>5.9462077302759404</v>
      </c>
      <c r="BQ35" s="34">
        <f>VLOOKUP($AX35&amp;"_"&amp;$BC$14,データシート1!$A:$BT,MATCH($BC$12&amp;"_"&amp;BQ$20,データシート1!$A$1:$BT$1,0),0)</f>
        <v>0</v>
      </c>
      <c r="BR35" s="35">
        <f t="shared" si="3"/>
        <v>786.33324445061555</v>
      </c>
      <c r="BT35" s="121" t="str">
        <f t="shared" si="4"/>
        <v>大竹市</v>
      </c>
      <c r="BU35" s="33">
        <f t="shared" si="25"/>
        <v>786.33324445061555</v>
      </c>
      <c r="BV35" s="59">
        <f t="shared" si="16"/>
        <v>0.84758270683840653</v>
      </c>
      <c r="BW35" s="59">
        <f t="shared" si="5"/>
        <v>0.84405609760147171</v>
      </c>
      <c r="BX35" s="59">
        <f t="shared" si="5"/>
        <v>1.7293835606864577E-3</v>
      </c>
      <c r="BY35" s="59">
        <f t="shared" si="5"/>
        <v>1.7972256762482713E-3</v>
      </c>
      <c r="BZ35" s="59">
        <f t="shared" si="5"/>
        <v>5.0891752483975664E-2</v>
      </c>
      <c r="CA35" s="59">
        <f t="shared" si="5"/>
        <v>4.7807935968491699E-2</v>
      </c>
      <c r="CB35" s="59">
        <f t="shared" si="5"/>
        <v>5.3717604709126003E-2</v>
      </c>
      <c r="CC35" s="59">
        <f t="shared" si="5"/>
        <v>4.4199927814712277E-2</v>
      </c>
      <c r="CD35" s="59">
        <f t="shared" si="5"/>
        <v>2.4445431854166901E-2</v>
      </c>
      <c r="CE35" s="59">
        <f t="shared" si="5"/>
        <v>1.9754495960545376E-2</v>
      </c>
      <c r="CF35" s="59">
        <f t="shared" si="5"/>
        <v>1.9557331863992466E-3</v>
      </c>
      <c r="CG35" s="59">
        <f t="shared" si="5"/>
        <v>7.561943708014475E-3</v>
      </c>
      <c r="CH35" s="59">
        <f t="shared" si="5"/>
        <v>0</v>
      </c>
      <c r="CI35" s="122">
        <f t="shared" si="6"/>
        <v>1</v>
      </c>
      <c r="CK35" s="123" t="str">
        <f t="shared" si="7"/>
        <v>大竹市</v>
      </c>
      <c r="CL35" s="124">
        <f t="shared" si="17"/>
        <v>666.48245980847912</v>
      </c>
      <c r="CM35" s="65">
        <f t="shared" si="18"/>
        <v>1</v>
      </c>
      <c r="CN35" s="66">
        <f t="shared" si="19"/>
        <v>663.70936972529068</v>
      </c>
      <c r="CO35" s="65">
        <f t="shared" si="20"/>
        <v>1</v>
      </c>
      <c r="CP35" s="66">
        <f t="shared" si="8"/>
        <v>1.3598717861741403</v>
      </c>
      <c r="CQ35" s="65">
        <f t="shared" si="21"/>
        <v>0</v>
      </c>
      <c r="CR35" s="66">
        <f t="shared" si="9"/>
        <v>1.4132182970142548</v>
      </c>
      <c r="CS35" s="65">
        <f t="shared" si="22"/>
        <v>0</v>
      </c>
      <c r="CT35" s="66">
        <f t="shared" si="10"/>
        <v>40.017876846502254</v>
      </c>
      <c r="CU35" s="67">
        <f t="shared" si="23"/>
        <v>0.10992587180157942</v>
      </c>
      <c r="CV35" s="16"/>
      <c r="CW35" s="959">
        <f t="shared" si="24"/>
        <v>2338.7550000000001</v>
      </c>
      <c r="CX35" s="962">
        <f>VLOOKUP($AX35&amp;"_"&amp;$CW$14,データシート1!$A:$BT,MATCH($CW$12&amp;"_"&amp;CX$20,データシート1!$A$1:$BT$1,0),0)</f>
        <v>2338.7550000000001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4.399</v>
      </c>
      <c r="DB35" s="962">
        <f>VLOOKUP($AX35&amp;"_"&amp;$CW$14,データシート1!$A:$BT,MATCH($CW$12&amp;"_"&amp;DB$20,データシート1!$A$1:$BT$1,0),0)</f>
        <v>0</v>
      </c>
      <c r="DC35" s="962">
        <f>VLOOKUP($AX35&amp;"_"&amp;$CW$14,データシート1!$A:$BT,MATCH($CW$12&amp;"_"&amp;DC$20,データシート1!$A$1:$BT$1,0),0)</f>
        <v>0</v>
      </c>
      <c r="DD35" s="961">
        <f t="shared" si="11"/>
        <v>2343.154</v>
      </c>
      <c r="DE35" s="16"/>
      <c r="DF35" s="125">
        <f>VLOOKUP($AX35&amp;"_"&amp;$DF$14,データシート1!$A:$BT,MATCH($DF$12&amp;"_"&amp;DF$20,データシート1!$A$1:$BT$1,0),0)</f>
        <v>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10</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30204</v>
      </c>
      <c r="AY36" s="18" t="str">
        <f>IF(IFERROR(比較地域マスタ!$Z21,"")=0,"",IFERROR(比較地域マスタ!$Z21,""))</f>
        <v>有田市</v>
      </c>
      <c r="BB36" s="110" t="str">
        <f t="shared" si="0"/>
        <v>30204</v>
      </c>
      <c r="BC36" s="1031" t="str">
        <f t="shared" si="0"/>
        <v>有田市</v>
      </c>
      <c r="BD36" s="34">
        <f t="shared" si="14"/>
        <v>1287.6485972650473</v>
      </c>
      <c r="BE36" s="34">
        <f t="shared" si="15"/>
        <v>1156.4621432596587</v>
      </c>
      <c r="BF36" s="34">
        <f>VLOOKUP($AX36&amp;"_"&amp;$BC$14,データシート1!$A:$BT,MATCH($BC$12&amp;"_"&amp;BF$20,データシート1!$A$1:$BT$1,0),0)</f>
        <v>1134.1879224218992</v>
      </c>
      <c r="BG36" s="34">
        <f>VLOOKUP($AX36&amp;"_"&amp;$BC$14,データシート1!$A:$BT,MATCH($BC$12&amp;"_"&amp;BG$20,データシート1!$A$1:$BT$1,0),0)</f>
        <v>2.1290822448831492</v>
      </c>
      <c r="BH36" s="34">
        <f>VLOOKUP($AX36&amp;"_"&amp;$BC$14,データシート1!$A:$BT,MATCH($BC$12&amp;"_"&amp;BH$20,データシート1!$A$1:$BT$1,0),0)</f>
        <v>20.145138592876158</v>
      </c>
      <c r="BI36" s="34">
        <f>VLOOKUP($AX36&amp;"_"&amp;$BC$14,データシート1!$A:$BT,MATCH($BC$12&amp;"_"&amp;BI$20,データシート1!$A$1:$BT$1,0),0)</f>
        <v>20.82389018224503</v>
      </c>
      <c r="BJ36" s="34">
        <f>VLOOKUP($AX36&amp;"_"&amp;$BC$14,データシート1!$A:$BT,MATCH($BC$12&amp;"_"&amp;BJ$20,データシート1!$A$1:$BT$1,0),0)</f>
        <v>24.780243088302328</v>
      </c>
      <c r="BK36" s="34">
        <f t="shared" si="1"/>
        <v>81.620840072107256</v>
      </c>
      <c r="BL36" s="34">
        <f t="shared" si="2"/>
        <v>50.995465074688298</v>
      </c>
      <c r="BM36" s="34">
        <f>VLOOKUP($AX36&amp;"_"&amp;$BC$14,データシート1!$A:$BT,MATCH($BC$12&amp;"_"&amp;BM$20,データシート1!$A$1:$BT$1,0),0)</f>
        <v>21.8983938706941</v>
      </c>
      <c r="BN36" s="34">
        <f>VLOOKUP($AX36&amp;"_"&amp;$BC$14,データシート1!$A:$BT,MATCH($BC$12&amp;"_"&amp;BN$20,データシート1!$A$1:$BT$1,0),0)</f>
        <v>29.097071203994197</v>
      </c>
      <c r="BO36" s="34">
        <f>VLOOKUP($AX36&amp;"_"&amp;$BC$14,データシート1!$A:$BT,MATCH($BC$12&amp;"_"&amp;BO$20,データシート1!$A$1:$BT$1,0),0)</f>
        <v>1.5596947999077</v>
      </c>
      <c r="BP36" s="34">
        <f>VLOOKUP($AX36&amp;"_"&amp;$BC$14,データシート1!$A:$BT,MATCH($BC$12&amp;"_"&amp;BP$20,データシート1!$A$1:$BT$1,0),0)</f>
        <v>29.065680197511256</v>
      </c>
      <c r="BQ36" s="34">
        <f>VLOOKUP($AX36&amp;"_"&amp;$BC$14,データシート1!$A:$BT,MATCH($BC$12&amp;"_"&amp;BQ$20,データシート1!$A$1:$BT$1,0),0)</f>
        <v>3.9614806627339529</v>
      </c>
      <c r="BR36" s="35">
        <f t="shared" si="3"/>
        <v>1287.6485972650473</v>
      </c>
      <c r="BT36" s="121" t="str">
        <f t="shared" si="4"/>
        <v>有田市</v>
      </c>
      <c r="BU36" s="33">
        <f t="shared" si="25"/>
        <v>1287.6485972650473</v>
      </c>
      <c r="BV36" s="59">
        <f t="shared" si="16"/>
        <v>0.89811936712855711</v>
      </c>
      <c r="BW36" s="59">
        <f t="shared" si="5"/>
        <v>0.88082099792668822</v>
      </c>
      <c r="BX36" s="59">
        <f t="shared" si="5"/>
        <v>1.6534652772544455E-3</v>
      </c>
      <c r="BY36" s="59">
        <f t="shared" si="5"/>
        <v>1.5644903924614394E-2</v>
      </c>
      <c r="BZ36" s="59">
        <f t="shared" si="5"/>
        <v>1.6172028786793823E-2</v>
      </c>
      <c r="CA36" s="59">
        <f t="shared" si="5"/>
        <v>1.924456962942787E-2</v>
      </c>
      <c r="CB36" s="59">
        <f t="shared" si="5"/>
        <v>6.3387511348569084E-2</v>
      </c>
      <c r="CC36" s="59">
        <f t="shared" si="5"/>
        <v>3.9603557354857648E-2</v>
      </c>
      <c r="CD36" s="59">
        <f t="shared" si="5"/>
        <v>1.7006498447795514E-2</v>
      </c>
      <c r="CE36" s="59">
        <f t="shared" si="5"/>
        <v>2.259705890706213E-2</v>
      </c>
      <c r="CF36" s="59">
        <f t="shared" si="5"/>
        <v>1.2112736372489172E-3</v>
      </c>
      <c r="CG36" s="59">
        <f t="shared" si="5"/>
        <v>2.2572680356462524E-2</v>
      </c>
      <c r="CH36" s="59">
        <f t="shared" si="5"/>
        <v>3.0765231066519996E-3</v>
      </c>
      <c r="CI36" s="122">
        <f t="shared" si="6"/>
        <v>1</v>
      </c>
      <c r="CK36" s="123" t="str">
        <f t="shared" si="7"/>
        <v>有田市</v>
      </c>
      <c r="CL36" s="124">
        <f t="shared" si="17"/>
        <v>1156.4621432596587</v>
      </c>
      <c r="CM36" s="65">
        <f t="shared" si="18"/>
        <v>4.7723135877529785E-3</v>
      </c>
      <c r="CN36" s="66">
        <f t="shared" si="19"/>
        <v>1134.1879224218992</v>
      </c>
      <c r="CO36" s="65">
        <f t="shared" si="20"/>
        <v>4.8660366513293054E-3</v>
      </c>
      <c r="CP36" s="66">
        <f t="shared" si="8"/>
        <v>2.1290822448831492</v>
      </c>
      <c r="CQ36" s="65">
        <f t="shared" si="21"/>
        <v>0</v>
      </c>
      <c r="CR36" s="66">
        <f t="shared" si="9"/>
        <v>20.145138592876158</v>
      </c>
      <c r="CS36" s="65">
        <f t="shared" si="22"/>
        <v>0</v>
      </c>
      <c r="CT36" s="66">
        <f t="shared" si="10"/>
        <v>20.82389018224503</v>
      </c>
      <c r="CU36" s="67">
        <f t="shared" si="23"/>
        <v>0</v>
      </c>
      <c r="CV36" s="16"/>
      <c r="CW36" s="959">
        <f t="shared" si="24"/>
        <v>5.5190000000000001</v>
      </c>
      <c r="CX36" s="962">
        <f>VLOOKUP($AX36&amp;"_"&amp;$CW$14,データシート1!$A:$BT,MATCH($CW$12&amp;"_"&amp;CX$20,データシート1!$A$1:$BT$1,0),0)</f>
        <v>5.5190000000000001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790.51900000000001</v>
      </c>
      <c r="DC36" s="962">
        <f>VLOOKUP($AX36&amp;"_"&amp;$CW$14,データシート1!$A:$BT,MATCH($CW$12&amp;"_"&amp;DC$20,データシート1!$A$1:$BT$1,0),0)</f>
        <v>0</v>
      </c>
      <c r="DD36" s="961">
        <f t="shared" si="11"/>
        <v>796.03800000000001</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2</v>
      </c>
      <c r="DM36" s="16"/>
      <c r="DN36" s="126">
        <f t="shared" si="26"/>
        <v>0.01</v>
      </c>
      <c r="DO36" s="127">
        <f t="shared" si="27"/>
        <v>0</v>
      </c>
      <c r="DP36" s="127">
        <f t="shared" si="13"/>
        <v>0</v>
      </c>
      <c r="DQ36" s="127">
        <f t="shared" si="13"/>
        <v>0</v>
      </c>
      <c r="DR36" s="127">
        <f t="shared" si="13"/>
        <v>0.99</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20212</v>
      </c>
      <c r="AY37" s="18" t="str">
        <f>IF(IFERROR(比較地域マスタ!$Z22,"")=0,"",IFERROR(比較地域マスタ!$Z22,""))</f>
        <v>大町市</v>
      </c>
      <c r="BB37" s="110" t="str">
        <f t="shared" si="0"/>
        <v>20212</v>
      </c>
      <c r="BC37" s="1031" t="str">
        <f t="shared" si="0"/>
        <v>大町市</v>
      </c>
      <c r="BD37" s="34">
        <f t="shared" si="14"/>
        <v>195.90504593970397</v>
      </c>
      <c r="BE37" s="34">
        <f t="shared" si="15"/>
        <v>52.932726983487157</v>
      </c>
      <c r="BF37" s="34">
        <f>VLOOKUP($AX37&amp;"_"&amp;$BC$14,データシート1!$A:$BT,MATCH($BC$12&amp;"_"&amp;BF$20,データシート1!$A$1:$BT$1,0),0)</f>
        <v>37.441805558854576</v>
      </c>
      <c r="BG37" s="34">
        <f>VLOOKUP($AX37&amp;"_"&amp;$BC$14,データシート1!$A:$BT,MATCH($BC$12&amp;"_"&amp;BG$20,データシート1!$A$1:$BT$1,0),0)</f>
        <v>2.7695909945377197</v>
      </c>
      <c r="BH37" s="34">
        <f>VLOOKUP($AX37&amp;"_"&amp;$BC$14,データシート1!$A:$BT,MATCH($BC$12&amp;"_"&amp;BH$20,データシート1!$A$1:$BT$1,0),0)</f>
        <v>12.721330430094863</v>
      </c>
      <c r="BI37" s="34">
        <f>VLOOKUP($AX37&amp;"_"&amp;$BC$14,データシート1!$A:$BT,MATCH($BC$12&amp;"_"&amp;BI$20,データシート1!$A$1:$BT$1,0),0)</f>
        <v>32.005686053707933</v>
      </c>
      <c r="BJ37" s="34">
        <f>VLOOKUP($AX37&amp;"_"&amp;$BC$14,データシート1!$A:$BT,MATCH($BC$12&amp;"_"&amp;BJ$20,データシート1!$A$1:$BT$1,0),0)</f>
        <v>45.488047046635415</v>
      </c>
      <c r="BK37" s="34">
        <f t="shared" si="1"/>
        <v>62.339363217170693</v>
      </c>
      <c r="BL37" s="34">
        <f t="shared" si="2"/>
        <v>60.796483904193451</v>
      </c>
      <c r="BM37" s="34">
        <f>VLOOKUP($AX37&amp;"_"&amp;$BC$14,データシート1!$A:$BT,MATCH($BC$12&amp;"_"&amp;BM$20,データシート1!$A$1:$BT$1,0),0)</f>
        <v>25.417196113198262</v>
      </c>
      <c r="BN37" s="34">
        <f>VLOOKUP($AX37&amp;"_"&amp;$BC$14,データシート1!$A:$BT,MATCH($BC$12&amp;"_"&amp;BN$20,データシート1!$A$1:$BT$1,0),0)</f>
        <v>35.379287790995186</v>
      </c>
      <c r="BO37" s="34">
        <f>VLOOKUP($AX37&amp;"_"&amp;$BC$14,データシート1!$A:$BT,MATCH($BC$12&amp;"_"&amp;BO$20,データシート1!$A$1:$BT$1,0),0)</f>
        <v>1.54287931297724</v>
      </c>
      <c r="BP37" s="34">
        <f>VLOOKUP($AX37&amp;"_"&amp;$BC$14,データシート1!$A:$BT,MATCH($BC$12&amp;"_"&amp;BP$20,データシート1!$A$1:$BT$1,0),0)</f>
        <v>0</v>
      </c>
      <c r="BQ37" s="34">
        <f>VLOOKUP($AX37&amp;"_"&amp;$BC$14,データシート1!$A:$BT,MATCH($BC$12&amp;"_"&amp;BQ$20,データシート1!$A$1:$BT$1,0),0)</f>
        <v>3.1392226387027651</v>
      </c>
      <c r="BR37" s="35">
        <f t="shared" si="3"/>
        <v>195.90504593970397</v>
      </c>
      <c r="BT37" s="121" t="str">
        <f t="shared" si="4"/>
        <v>大町市</v>
      </c>
      <c r="BU37" s="33">
        <f t="shared" si="25"/>
        <v>195.90504593970397</v>
      </c>
      <c r="BV37" s="59">
        <f t="shared" si="16"/>
        <v>0.27019583252479823</v>
      </c>
      <c r="BW37" s="59">
        <f t="shared" si="5"/>
        <v>0.19112221116743713</v>
      </c>
      <c r="BX37" s="59">
        <f t="shared" si="5"/>
        <v>1.4137415303688245E-2</v>
      </c>
      <c r="BY37" s="59">
        <f t="shared" si="5"/>
        <v>6.4936206053672854E-2</v>
      </c>
      <c r="BZ37" s="59">
        <f t="shared" si="5"/>
        <v>0.16337346442601947</v>
      </c>
      <c r="CA37" s="59">
        <f t="shared" si="5"/>
        <v>0.23219436144914724</v>
      </c>
      <c r="CB37" s="59">
        <f t="shared" si="5"/>
        <v>0.3182121364875799</v>
      </c>
      <c r="CC37" s="59">
        <f t="shared" si="5"/>
        <v>0.31033648782535961</v>
      </c>
      <c r="CD37" s="59">
        <f t="shared" si="5"/>
        <v>0.12974242695627766</v>
      </c>
      <c r="CE37" s="59">
        <f t="shared" si="5"/>
        <v>0.18059406086908192</v>
      </c>
      <c r="CF37" s="59">
        <f t="shared" si="5"/>
        <v>7.875648662220321E-3</v>
      </c>
      <c r="CG37" s="59">
        <f t="shared" si="5"/>
        <v>0</v>
      </c>
      <c r="CH37" s="59">
        <f t="shared" si="5"/>
        <v>1.6024205112455149E-2</v>
      </c>
      <c r="CI37" s="122">
        <f t="shared" si="6"/>
        <v>1</v>
      </c>
      <c r="CK37" s="123" t="str">
        <f t="shared" si="7"/>
        <v>大町市</v>
      </c>
      <c r="CL37" s="124">
        <f t="shared" si="17"/>
        <v>52.932726983487157</v>
      </c>
      <c r="CM37" s="65">
        <f t="shared" si="18"/>
        <v>1</v>
      </c>
      <c r="CN37" s="66">
        <f t="shared" si="19"/>
        <v>37.441805558854576</v>
      </c>
      <c r="CO37" s="65">
        <f t="shared" si="20"/>
        <v>1</v>
      </c>
      <c r="CP37" s="66">
        <f t="shared" si="8"/>
        <v>2.7695909945377197</v>
      </c>
      <c r="CQ37" s="65">
        <f t="shared" si="21"/>
        <v>0</v>
      </c>
      <c r="CR37" s="66">
        <f t="shared" si="9"/>
        <v>12.721330430094863</v>
      </c>
      <c r="CS37" s="65">
        <f t="shared" si="22"/>
        <v>0.68923608644403533</v>
      </c>
      <c r="CT37" s="66">
        <f t="shared" si="10"/>
        <v>32.005686053707933</v>
      </c>
      <c r="CU37" s="67">
        <f t="shared" si="23"/>
        <v>0</v>
      </c>
      <c r="CV37" s="16"/>
      <c r="CW37" s="959">
        <f t="shared" si="24"/>
        <v>77.302000000000007</v>
      </c>
      <c r="CX37" s="962">
        <f>VLOOKUP($AX37&amp;"_"&amp;$CW$14,データシート1!$A:$BT,MATCH($CW$12&amp;"_"&amp;CX$20,データシート1!$A$1:$BT$1,0),0)</f>
        <v>68.534000000000006</v>
      </c>
      <c r="CY37" s="962">
        <f>VLOOKUP($AX37&amp;"_"&amp;$CW$14,データシート1!$A:$BT,MATCH($CW$12&amp;"_"&amp;CY$20,データシート1!$A$1:$BT$1,0),0)</f>
        <v>0</v>
      </c>
      <c r="CZ37" s="962">
        <f>VLOOKUP($AX37&amp;"_"&amp;$CW$14,データシート1!$A:$BT,MATCH($CW$12&amp;"_"&amp;CZ$20,データシート1!$A$1:$BT$1,0),0)</f>
        <v>8.7680000000000007</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77.302000000000007</v>
      </c>
      <c r="DE37" s="16"/>
      <c r="DF37" s="125">
        <f>VLOOKUP($AX37&amp;"_"&amp;$DF$14,データシート1!$A:$BT,MATCH($DF$12&amp;"_"&amp;DF$20,データシート1!$A$1:$BT$1,0),0)</f>
        <v>6</v>
      </c>
      <c r="DG37" s="64">
        <f>VLOOKUP($AX37&amp;"_"&amp;$DF$14,データシート1!$A:$BT,MATCH($DF$12&amp;"_"&amp;DG$20,データシート1!$A$1:$BT$1,0),0)</f>
        <v>0</v>
      </c>
      <c r="DH37" s="64">
        <f>VLOOKUP($AX37&amp;"_"&amp;$DF$14,データシート1!$A:$BT,MATCH($DF$12&amp;"_"&amp;DH$20,データシート1!$A$1:$BT$1,0),0)</f>
        <v>1</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7</v>
      </c>
      <c r="DM37" s="16"/>
      <c r="DN37" s="126">
        <f t="shared" si="26"/>
        <v>0.89</v>
      </c>
      <c r="DO37" s="127">
        <f t="shared" si="27"/>
        <v>0</v>
      </c>
      <c r="DP37" s="127">
        <f t="shared" ref="DP37:DP68" si="29">IF($DD37=0,0,ROUND(CZ37/$DD37,2))</f>
        <v>0.11</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01643</v>
      </c>
      <c r="AY38" s="18" t="str">
        <f>IF(IFERROR(比較地域マスタ!$Z23,"")=0,"",IFERROR(比較地域マスタ!$Z23,""))</f>
        <v>幕別町</v>
      </c>
      <c r="BB38" s="110" t="str">
        <f t="shared" si="0"/>
        <v>01643</v>
      </c>
      <c r="BC38" s="1031" t="str">
        <f t="shared" si="0"/>
        <v>幕別町</v>
      </c>
      <c r="BD38" s="34">
        <f t="shared" si="14"/>
        <v>225.21130148262293</v>
      </c>
      <c r="BE38" s="34">
        <f t="shared" si="15"/>
        <v>82.581576763177225</v>
      </c>
      <c r="BF38" s="34">
        <f>VLOOKUP($AX38&amp;"_"&amp;$BC$14,データシート1!$A:$BT,MATCH($BC$12&amp;"_"&amp;BF$20,データシート1!$A$1:$BT$1,0),0)</f>
        <v>51.313568037098129</v>
      </c>
      <c r="BG38" s="34">
        <f>VLOOKUP($AX38&amp;"_"&amp;$BC$14,データシート1!$A:$BT,MATCH($BC$12&amp;"_"&amp;BG$20,データシート1!$A$1:$BT$1,0),0)</f>
        <v>2.4022134046967758</v>
      </c>
      <c r="BH38" s="34">
        <f>VLOOKUP($AX38&amp;"_"&amp;$BC$14,データシート1!$A:$BT,MATCH($BC$12&amp;"_"&amp;BH$20,データシート1!$A$1:$BT$1,0),0)</f>
        <v>28.865795321382322</v>
      </c>
      <c r="BI38" s="34">
        <f>VLOOKUP($AX38&amp;"_"&amp;$BC$14,データシート1!$A:$BT,MATCH($BC$12&amp;"_"&amp;BI$20,データシート1!$A$1:$BT$1,0),0)</f>
        <v>29.247617879347146</v>
      </c>
      <c r="BJ38" s="34">
        <f>VLOOKUP($AX38&amp;"_"&amp;$BC$14,データシート1!$A:$BT,MATCH($BC$12&amp;"_"&amp;BJ$20,データシート1!$A$1:$BT$1,0),0)</f>
        <v>55.254437785407347</v>
      </c>
      <c r="BK38" s="34">
        <f t="shared" si="1"/>
        <v>56.314127025779747</v>
      </c>
      <c r="BL38" s="34">
        <f t="shared" si="2"/>
        <v>54.780122553126915</v>
      </c>
      <c r="BM38" s="34">
        <f>VLOOKUP($AX38&amp;"_"&amp;$BC$14,データシート1!$A:$BT,MATCH($BC$12&amp;"_"&amp;BM$20,データシート1!$A$1:$BT$1,0),0)</f>
        <v>25.088285281724332</v>
      </c>
      <c r="BN38" s="34">
        <f>VLOOKUP($AX38&amp;"_"&amp;$BC$14,データシート1!$A:$BT,MATCH($BC$12&amp;"_"&amp;BN$20,データシート1!$A$1:$BT$1,0),0)</f>
        <v>29.69183727140258</v>
      </c>
      <c r="BO38" s="34">
        <f>VLOOKUP($AX38&amp;"_"&amp;$BC$14,データシート1!$A:$BT,MATCH($BC$12&amp;"_"&amp;BO$20,データシート1!$A$1:$BT$1,0),0)</f>
        <v>1.5340044726528299</v>
      </c>
      <c r="BP38" s="34">
        <f>VLOOKUP($AX38&amp;"_"&amp;$BC$14,データシート1!$A:$BT,MATCH($BC$12&amp;"_"&amp;BP$20,データシート1!$A$1:$BT$1,0),0)</f>
        <v>0</v>
      </c>
      <c r="BQ38" s="34">
        <f>VLOOKUP($AX38&amp;"_"&amp;$BC$14,データシート1!$A:$BT,MATCH($BC$12&amp;"_"&amp;BQ$20,データシート1!$A$1:$BT$1,0),0)</f>
        <v>1.8135420289114439</v>
      </c>
      <c r="BR38" s="35">
        <f t="shared" si="3"/>
        <v>225.21130148262293</v>
      </c>
      <c r="BT38" s="121" t="str">
        <f t="shared" si="4"/>
        <v>幕別町</v>
      </c>
      <c r="BU38" s="33">
        <f t="shared" si="25"/>
        <v>225.21130148262293</v>
      </c>
      <c r="BV38" s="59">
        <f t="shared" si="16"/>
        <v>0.36668486980680731</v>
      </c>
      <c r="BW38" s="59">
        <f t="shared" si="5"/>
        <v>0.22784632786759784</v>
      </c>
      <c r="BX38" s="59">
        <f t="shared" si="5"/>
        <v>1.0666486934192013E-2</v>
      </c>
      <c r="BY38" s="59">
        <f t="shared" si="5"/>
        <v>0.12817205500501749</v>
      </c>
      <c r="BZ38" s="59">
        <f t="shared" si="5"/>
        <v>0.12986745197422458</v>
      </c>
      <c r="CA38" s="59">
        <f t="shared" si="5"/>
        <v>0.24534487133484606</v>
      </c>
      <c r="CB38" s="59">
        <f t="shared" si="5"/>
        <v>0.25005018245110089</v>
      </c>
      <c r="CC38" s="59">
        <f t="shared" si="5"/>
        <v>0.24323878150206282</v>
      </c>
      <c r="CD38" s="59">
        <f t="shared" si="5"/>
        <v>0.11139887348708438</v>
      </c>
      <c r="CE38" s="59">
        <f t="shared" si="5"/>
        <v>0.13183990801497841</v>
      </c>
      <c r="CF38" s="59">
        <f t="shared" si="5"/>
        <v>6.8114009490380396E-3</v>
      </c>
      <c r="CG38" s="59">
        <f t="shared" si="5"/>
        <v>0</v>
      </c>
      <c r="CH38" s="59">
        <f t="shared" si="5"/>
        <v>8.0526244330210699E-3</v>
      </c>
      <c r="CI38" s="122">
        <f t="shared" si="6"/>
        <v>1</v>
      </c>
      <c r="CK38" s="123" t="str">
        <f t="shared" si="7"/>
        <v>幕別町</v>
      </c>
      <c r="CL38" s="124">
        <f t="shared" si="17"/>
        <v>82.581576763177225</v>
      </c>
      <c r="CM38" s="65">
        <f t="shared" si="18"/>
        <v>0</v>
      </c>
      <c r="CN38" s="66">
        <f t="shared" si="19"/>
        <v>51.313568037098129</v>
      </c>
      <c r="CO38" s="65">
        <f t="shared" si="20"/>
        <v>0</v>
      </c>
      <c r="CP38" s="66">
        <f t="shared" si="8"/>
        <v>2.4022134046967758</v>
      </c>
      <c r="CQ38" s="65">
        <f t="shared" si="21"/>
        <v>0</v>
      </c>
      <c r="CR38" s="66">
        <f t="shared" si="9"/>
        <v>28.865795321382322</v>
      </c>
      <c r="CS38" s="65">
        <f t="shared" si="22"/>
        <v>0</v>
      </c>
      <c r="CT38" s="66">
        <f t="shared" si="10"/>
        <v>29.247617879347146</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33215</v>
      </c>
      <c r="AY39" s="18" t="str">
        <f>IF(IFERROR(比較地域マスタ!$Z24,"")=0,"",IFERROR(比較地域マスタ!$Z24,""))</f>
        <v>美作市</v>
      </c>
      <c r="BB39" s="110" t="str">
        <f t="shared" si="0"/>
        <v>33215</v>
      </c>
      <c r="BC39" s="1031" t="str">
        <f t="shared" si="0"/>
        <v>美作市</v>
      </c>
      <c r="BD39" s="34">
        <f t="shared" si="14"/>
        <v>327.35914234233286</v>
      </c>
      <c r="BE39" s="34">
        <f t="shared" si="15"/>
        <v>190.13463739274036</v>
      </c>
      <c r="BF39" s="34">
        <f>VLOOKUP($AX39&amp;"_"&amp;$BC$14,データシート1!$A:$BT,MATCH($BC$12&amp;"_"&amp;BF$20,データシート1!$A$1:$BT$1,0),0)</f>
        <v>180.99959667577025</v>
      </c>
      <c r="BG39" s="34">
        <f>VLOOKUP($AX39&amp;"_"&amp;$BC$14,データシート1!$A:$BT,MATCH($BC$12&amp;"_"&amp;BG$20,データシート1!$A$1:$BT$1,0),0)</f>
        <v>2.3546878588609736</v>
      </c>
      <c r="BH39" s="34">
        <f>VLOOKUP($AX39&amp;"_"&amp;$BC$14,データシート1!$A:$BT,MATCH($BC$12&amp;"_"&amp;BH$20,データシート1!$A$1:$BT$1,0),0)</f>
        <v>6.7803528581091133</v>
      </c>
      <c r="BI39" s="34">
        <f>VLOOKUP($AX39&amp;"_"&amp;$BC$14,データシート1!$A:$BT,MATCH($BC$12&amp;"_"&amp;BI$20,データシート1!$A$1:$BT$1,0),0)</f>
        <v>31.332820653931634</v>
      </c>
      <c r="BJ39" s="34">
        <f>VLOOKUP($AX39&amp;"_"&amp;$BC$14,データシート1!$A:$BT,MATCH($BC$12&amp;"_"&amp;BJ$20,データシート1!$A$1:$BT$1,0),0)</f>
        <v>39.099467018563431</v>
      </c>
      <c r="BK39" s="34">
        <f t="shared" si="1"/>
        <v>63.843060635897501</v>
      </c>
      <c r="BL39" s="34">
        <f t="shared" si="2"/>
        <v>62.293992289536135</v>
      </c>
      <c r="BM39" s="34">
        <f>VLOOKUP($AX39&amp;"_"&amp;$BC$14,データシート1!$A:$BT,MATCH($BC$12&amp;"_"&amp;BM$20,データシート1!$A$1:$BT$1,0),0)</f>
        <v>24.786557163595354</v>
      </c>
      <c r="BN39" s="34">
        <f>VLOOKUP($AX39&amp;"_"&amp;$BC$14,データシート1!$A:$BT,MATCH($BC$12&amp;"_"&amp;BN$20,データシート1!$A$1:$BT$1,0),0)</f>
        <v>37.507435125940781</v>
      </c>
      <c r="BO39" s="34">
        <f>VLOOKUP($AX39&amp;"_"&amp;$BC$14,データシート1!$A:$BT,MATCH($BC$12&amp;"_"&amp;BO$20,データシート1!$A$1:$BT$1,0),0)</f>
        <v>1.5490683463613699</v>
      </c>
      <c r="BP39" s="34">
        <f>VLOOKUP($AX39&amp;"_"&amp;$BC$14,データシート1!$A:$BT,MATCH($BC$12&amp;"_"&amp;BP$20,データシート1!$A$1:$BT$1,0),0)</f>
        <v>0</v>
      </c>
      <c r="BQ39" s="34">
        <f>VLOOKUP($AX39&amp;"_"&amp;$BC$14,データシート1!$A:$BT,MATCH($BC$12&amp;"_"&amp;BQ$20,データシート1!$A$1:$BT$1,0),0)</f>
        <v>2.9491566412000001</v>
      </c>
      <c r="BR39" s="35">
        <f t="shared" si="3"/>
        <v>327.35914234233286</v>
      </c>
      <c r="BT39" s="121" t="str">
        <f t="shared" si="4"/>
        <v>美作市</v>
      </c>
      <c r="BU39" s="33">
        <f t="shared" si="25"/>
        <v>327.35914234233286</v>
      </c>
      <c r="BV39" s="59">
        <f t="shared" si="16"/>
        <v>0.58081358605805722</v>
      </c>
      <c r="BW39" s="59">
        <f t="shared" si="5"/>
        <v>0.55290832991763994</v>
      </c>
      <c r="BX39" s="59">
        <f t="shared" si="5"/>
        <v>7.1929802907370159E-3</v>
      </c>
      <c r="BY39" s="59">
        <f t="shared" si="5"/>
        <v>2.0712275849680169E-2</v>
      </c>
      <c r="BZ39" s="59">
        <f t="shared" si="5"/>
        <v>9.5713901343148139E-2</v>
      </c>
      <c r="CA39" s="59">
        <f t="shared" si="5"/>
        <v>0.11943905625728796</v>
      </c>
      <c r="CB39" s="59">
        <f t="shared" si="5"/>
        <v>0.19502452315547125</v>
      </c>
      <c r="CC39" s="59">
        <f t="shared" si="5"/>
        <v>0.19029250823364133</v>
      </c>
      <c r="CD39" s="59">
        <f t="shared" si="5"/>
        <v>7.5716709746493152E-2</v>
      </c>
      <c r="CE39" s="59">
        <f t="shared" si="5"/>
        <v>0.11457579848714816</v>
      </c>
      <c r="CF39" s="59">
        <f t="shared" si="5"/>
        <v>4.7320149218299384E-3</v>
      </c>
      <c r="CG39" s="59">
        <f t="shared" si="5"/>
        <v>0</v>
      </c>
      <c r="CH39" s="59">
        <f t="shared" si="5"/>
        <v>9.0089331860356177E-3</v>
      </c>
      <c r="CI39" s="122">
        <f t="shared" si="6"/>
        <v>1</v>
      </c>
      <c r="CK39" s="123" t="str">
        <f t="shared" si="7"/>
        <v>美作市</v>
      </c>
      <c r="CL39" s="124">
        <f t="shared" si="17"/>
        <v>190.13463739274036</v>
      </c>
      <c r="CM39" s="65">
        <f t="shared" si="18"/>
        <v>9.6368553627355025E-2</v>
      </c>
      <c r="CN39" s="66">
        <f t="shared" si="19"/>
        <v>180.99959667577025</v>
      </c>
      <c r="CO39" s="65">
        <f t="shared" si="20"/>
        <v>0.10123226977584107</v>
      </c>
      <c r="CP39" s="66">
        <f t="shared" si="8"/>
        <v>2.3546878588609736</v>
      </c>
      <c r="CQ39" s="65">
        <f t="shared" si="21"/>
        <v>0</v>
      </c>
      <c r="CR39" s="66">
        <f t="shared" si="9"/>
        <v>6.7803528581091133</v>
      </c>
      <c r="CS39" s="65">
        <f t="shared" si="22"/>
        <v>0</v>
      </c>
      <c r="CT39" s="66">
        <f t="shared" si="10"/>
        <v>31.332820653931634</v>
      </c>
      <c r="CU39" s="67">
        <f t="shared" si="23"/>
        <v>0</v>
      </c>
      <c r="CV39" s="16"/>
      <c r="CW39" s="959">
        <f t="shared" si="24"/>
        <v>18.323</v>
      </c>
      <c r="CX39" s="962">
        <f>VLOOKUP($AX39&amp;"_"&amp;$CW$14,データシート1!$A:$BT,MATCH($CW$12&amp;"_"&amp;CX$20,データシート1!$A$1:$BT$1,0),0)</f>
        <v>18.323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18.323</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42212</v>
      </c>
      <c r="AY40" s="18" t="str">
        <f>IF(IFERROR(比較地域マスタ!$Z25,"")=0,"",IFERROR(比較地域マスタ!$Z25,""))</f>
        <v>西海市</v>
      </c>
      <c r="BB40" s="110" t="str">
        <f t="shared" si="0"/>
        <v>42212</v>
      </c>
      <c r="BC40" s="1031" t="str">
        <f t="shared" si="0"/>
        <v>西海市</v>
      </c>
      <c r="BD40" s="34">
        <f t="shared" si="14"/>
        <v>230.88034424787574</v>
      </c>
      <c r="BE40" s="34">
        <f t="shared" si="15"/>
        <v>103.43746862073212</v>
      </c>
      <c r="BF40" s="34">
        <f>VLOOKUP($AX40&amp;"_"&amp;$BC$14,データシート1!$A:$BT,MATCH($BC$12&amp;"_"&amp;BF$20,データシート1!$A$1:$BT$1,0),0)</f>
        <v>71.021583685724636</v>
      </c>
      <c r="BG40" s="34">
        <f>VLOOKUP($AX40&amp;"_"&amp;$BC$14,データシート1!$A:$BT,MATCH($BC$12&amp;"_"&amp;BG$20,データシート1!$A$1:$BT$1,0),0)</f>
        <v>1.7616946053823554</v>
      </c>
      <c r="BH40" s="34">
        <f>VLOOKUP($AX40&amp;"_"&amp;$BC$14,データシート1!$A:$BT,MATCH($BC$12&amp;"_"&amp;BH$20,データシート1!$A$1:$BT$1,0),0)</f>
        <v>30.654190329625127</v>
      </c>
      <c r="BI40" s="34">
        <f>VLOOKUP($AX40&amp;"_"&amp;$BC$14,データシート1!$A:$BT,MATCH($BC$12&amp;"_"&amp;BI$20,データシート1!$A$1:$BT$1,0),0)</f>
        <v>20.871681659558639</v>
      </c>
      <c r="BJ40" s="34">
        <f>VLOOKUP($AX40&amp;"_"&amp;$BC$14,データシート1!$A:$BT,MATCH($BC$12&amp;"_"&amp;BJ$20,データシート1!$A$1:$BT$1,0),0)</f>
        <v>23.764309248295174</v>
      </c>
      <c r="BK40" s="34">
        <f t="shared" si="1"/>
        <v>80.505676997159824</v>
      </c>
      <c r="BL40" s="34">
        <f t="shared" si="2"/>
        <v>53.243251104814078</v>
      </c>
      <c r="BM40" s="34">
        <f>VLOOKUP($AX40&amp;"_"&amp;$BC$14,データシート1!$A:$BT,MATCH($BC$12&amp;"_"&amp;BM$20,データシート1!$A$1:$BT$1,0),0)</f>
        <v>21.962273247054743</v>
      </c>
      <c r="BN40" s="34">
        <f>VLOOKUP($AX40&amp;"_"&amp;$BC$14,データシート1!$A:$BT,MATCH($BC$12&amp;"_"&amp;BN$20,データシート1!$A$1:$BT$1,0),0)</f>
        <v>31.280977857759336</v>
      </c>
      <c r="BO40" s="34">
        <f>VLOOKUP($AX40&amp;"_"&amp;$BC$14,データシート1!$A:$BT,MATCH($BC$12&amp;"_"&amp;BO$20,データシート1!$A$1:$BT$1,0),0)</f>
        <v>1.5369238280227</v>
      </c>
      <c r="BP40" s="34">
        <f>VLOOKUP($AX40&amp;"_"&amp;$BC$14,データシート1!$A:$BT,MATCH($BC$12&amp;"_"&amp;BP$20,データシート1!$A$1:$BT$1,0),0)</f>
        <v>25.725502064323045</v>
      </c>
      <c r="BQ40" s="34">
        <f>VLOOKUP($AX40&amp;"_"&amp;$BC$14,データシート1!$A:$BT,MATCH($BC$12&amp;"_"&amp;BQ$20,データシート1!$A$1:$BT$1,0),0)</f>
        <v>2.30120772213</v>
      </c>
      <c r="BR40" s="35">
        <f t="shared" si="3"/>
        <v>230.88034424787574</v>
      </c>
      <c r="BT40" s="121" t="str">
        <f t="shared" si="4"/>
        <v>西海市</v>
      </c>
      <c r="BU40" s="33">
        <f t="shared" si="25"/>
        <v>230.88034424787574</v>
      </c>
      <c r="BV40" s="59">
        <f t="shared" si="16"/>
        <v>0.44801331597842947</v>
      </c>
      <c r="BW40" s="59">
        <f t="shared" si="5"/>
        <v>0.30761208329399864</v>
      </c>
      <c r="BX40" s="59">
        <f t="shared" si="5"/>
        <v>7.6303360128871789E-3</v>
      </c>
      <c r="BY40" s="59">
        <f t="shared" si="5"/>
        <v>0.1327708966715436</v>
      </c>
      <c r="BZ40" s="59">
        <f t="shared" si="5"/>
        <v>9.040042679921928E-2</v>
      </c>
      <c r="CA40" s="59">
        <f t="shared" si="5"/>
        <v>0.10292911389105321</v>
      </c>
      <c r="CB40" s="59">
        <f t="shared" si="5"/>
        <v>0.34869004227890454</v>
      </c>
      <c r="CC40" s="59">
        <f t="shared" si="5"/>
        <v>0.23060971811290928</v>
      </c>
      <c r="CD40" s="59">
        <f t="shared" si="5"/>
        <v>9.5124049293151602E-2</v>
      </c>
      <c r="CE40" s="59">
        <f t="shared" si="5"/>
        <v>0.13548566881975768</v>
      </c>
      <c r="CF40" s="59">
        <f t="shared" si="5"/>
        <v>6.6567980614782923E-3</v>
      </c>
      <c r="CG40" s="59">
        <f t="shared" si="5"/>
        <v>0.11142352610451696</v>
      </c>
      <c r="CH40" s="59">
        <f t="shared" si="5"/>
        <v>9.9671010523936041E-3</v>
      </c>
      <c r="CI40" s="122">
        <f t="shared" si="6"/>
        <v>1</v>
      </c>
      <c r="CK40" s="123" t="str">
        <f t="shared" si="7"/>
        <v>西海市</v>
      </c>
      <c r="CL40" s="124">
        <f t="shared" si="17"/>
        <v>103.43746862073212</v>
      </c>
      <c r="CM40" s="65">
        <f t="shared" si="18"/>
        <v>1</v>
      </c>
      <c r="CN40" s="66">
        <f t="shared" si="19"/>
        <v>71.021583685724636</v>
      </c>
      <c r="CO40" s="65">
        <f t="shared" si="20"/>
        <v>1</v>
      </c>
      <c r="CP40" s="66">
        <f t="shared" si="8"/>
        <v>1.7616946053823554</v>
      </c>
      <c r="CQ40" s="65">
        <f t="shared" si="21"/>
        <v>0</v>
      </c>
      <c r="CR40" s="66">
        <f t="shared" si="9"/>
        <v>30.654190329625127</v>
      </c>
      <c r="CS40" s="65">
        <f t="shared" si="22"/>
        <v>0</v>
      </c>
      <c r="CT40" s="66">
        <f t="shared" si="10"/>
        <v>20.871681659558639</v>
      </c>
      <c r="CU40" s="67">
        <f t="shared" si="23"/>
        <v>0</v>
      </c>
      <c r="CV40" s="16"/>
      <c r="CW40" s="959">
        <f t="shared" si="24"/>
        <v>241.40600000000001</v>
      </c>
      <c r="CX40" s="962">
        <f>VLOOKUP($AX40&amp;"_"&amp;$CW$14,データシート1!$A:$BT,MATCH($CW$12&amp;"_"&amp;CX$20,データシート1!$A$1:$BT$1,0),0)</f>
        <v>241.40600000000001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278.089</v>
      </c>
      <c r="DC40" s="962">
        <f>VLOOKUP($AX40&amp;"_"&amp;$CW$14,データシート1!$A:$BT,MATCH($CW$12&amp;"_"&amp;DC$20,データシート1!$A$1:$BT$1,0),0)</f>
        <v>0</v>
      </c>
      <c r="DD40" s="961">
        <f t="shared" si="11"/>
        <v>519.495</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3</v>
      </c>
      <c r="DM40" s="16"/>
      <c r="DN40" s="126">
        <f t="shared" si="26"/>
        <v>0.46</v>
      </c>
      <c r="DO40" s="127">
        <f t="shared" si="27"/>
        <v>0</v>
      </c>
      <c r="DP40" s="127">
        <f t="shared" si="29"/>
        <v>0</v>
      </c>
      <c r="DQ40" s="127">
        <f t="shared" si="30"/>
        <v>0</v>
      </c>
      <c r="DR40" s="127">
        <f t="shared" si="31"/>
        <v>0.54</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30366</v>
      </c>
      <c r="AY41" s="18" t="str">
        <f>IF(IFERROR(比較地域マスタ!$Z26,"")=0,"",IFERROR(比較地域マスタ!$Z26,""))</f>
        <v>有田川町</v>
      </c>
      <c r="BB41" s="110" t="str">
        <f t="shared" si="0"/>
        <v>30366</v>
      </c>
      <c r="BC41" s="1031" t="str">
        <f t="shared" si="0"/>
        <v>有田川町</v>
      </c>
      <c r="BD41" s="34">
        <f t="shared" si="14"/>
        <v>240.90068764397731</v>
      </c>
      <c r="BE41" s="34">
        <f t="shared" si="15"/>
        <v>128.26767825629437</v>
      </c>
      <c r="BF41" s="34">
        <f>VLOOKUP($AX41&amp;"_"&amp;$BC$14,データシート1!$A:$BT,MATCH($BC$12&amp;"_"&amp;BF$20,データシート1!$A$1:$BT$1,0),0)</f>
        <v>112.93066133833734</v>
      </c>
      <c r="BG41" s="34">
        <f>VLOOKUP($AX41&amp;"_"&amp;$BC$14,データシート1!$A:$BT,MATCH($BC$12&amp;"_"&amp;BG$20,データシート1!$A$1:$BT$1,0),0)</f>
        <v>2.2452140036949575</v>
      </c>
      <c r="BH41" s="34">
        <f>VLOOKUP($AX41&amp;"_"&amp;$BC$14,データシート1!$A:$BT,MATCH($BC$12&amp;"_"&amp;BH$20,データシート1!$A$1:$BT$1,0),0)</f>
        <v>13.091802914262086</v>
      </c>
      <c r="BI41" s="34">
        <f>VLOOKUP($AX41&amp;"_"&amp;$BC$14,データシート1!$A:$BT,MATCH($BC$12&amp;"_"&amp;BI$20,データシート1!$A$1:$BT$1,0),0)</f>
        <v>21.028320518891601</v>
      </c>
      <c r="BJ41" s="34">
        <f>VLOOKUP($AX41&amp;"_"&amp;$BC$14,データシート1!$A:$BT,MATCH($BC$12&amp;"_"&amp;BJ$20,データシート1!$A$1:$BT$1,0),0)</f>
        <v>22.533253259944253</v>
      </c>
      <c r="BK41" s="34">
        <f t="shared" si="1"/>
        <v>65.980482018638511</v>
      </c>
      <c r="BL41" s="34">
        <f t="shared" si="2"/>
        <v>64.467730453078346</v>
      </c>
      <c r="BM41" s="34">
        <f>VLOOKUP($AX41&amp;"_"&amp;$BC$14,データシート1!$A:$BT,MATCH($BC$12&amp;"_"&amp;BM$20,データシート1!$A$1:$BT$1,0),0)</f>
        <v>22.374091354230778</v>
      </c>
      <c r="BN41" s="34">
        <f>VLOOKUP($AX41&amp;"_"&amp;$BC$14,データシート1!$A:$BT,MATCH($BC$12&amp;"_"&amp;BN$20,データシート1!$A$1:$BT$1,0),0)</f>
        <v>42.093639098847568</v>
      </c>
      <c r="BO41" s="34">
        <f>VLOOKUP($AX41&amp;"_"&amp;$BC$14,データシート1!$A:$BT,MATCH($BC$12&amp;"_"&amp;BO$20,データシート1!$A$1:$BT$1,0),0)</f>
        <v>1.51275156556017</v>
      </c>
      <c r="BP41" s="34">
        <f>VLOOKUP($AX41&amp;"_"&amp;$BC$14,データシート1!$A:$BT,MATCH($BC$12&amp;"_"&amp;BP$20,データシート1!$A$1:$BT$1,0),0)</f>
        <v>0</v>
      </c>
      <c r="BQ41" s="34">
        <f>VLOOKUP($AX41&amp;"_"&amp;$BC$14,データシート1!$A:$BT,MATCH($BC$12&amp;"_"&amp;BQ$20,データシート1!$A$1:$BT$1,0),0)</f>
        <v>3.0909535902085459</v>
      </c>
      <c r="BR41" s="35">
        <f t="shared" si="3"/>
        <v>240.90068764397731</v>
      </c>
      <c r="BT41" s="121" t="str">
        <f t="shared" si="4"/>
        <v>有田川町</v>
      </c>
      <c r="BU41" s="33">
        <f t="shared" si="25"/>
        <v>240.90068764397731</v>
      </c>
      <c r="BV41" s="59">
        <f t="shared" si="16"/>
        <v>0.53245044466564084</v>
      </c>
      <c r="BW41" s="59">
        <f t="shared" si="5"/>
        <v>0.46878513483214085</v>
      </c>
      <c r="BX41" s="59">
        <f t="shared" si="5"/>
        <v>9.3200813399632876E-3</v>
      </c>
      <c r="BY41" s="59">
        <f t="shared" si="5"/>
        <v>5.4345228493536811E-2</v>
      </c>
      <c r="BZ41" s="59">
        <f t="shared" si="5"/>
        <v>8.7290413010231702E-2</v>
      </c>
      <c r="CA41" s="59">
        <f t="shared" si="5"/>
        <v>9.3537521541846871E-2</v>
      </c>
      <c r="CB41" s="59">
        <f t="shared" si="5"/>
        <v>0.27389079983096543</v>
      </c>
      <c r="CC41" s="59">
        <f t="shared" si="5"/>
        <v>0.26761123466925929</v>
      </c>
      <c r="CD41" s="59">
        <f t="shared" si="5"/>
        <v>9.2876826434372978E-2</v>
      </c>
      <c r="CE41" s="59">
        <f t="shared" si="5"/>
        <v>0.17473440823488634</v>
      </c>
      <c r="CF41" s="59">
        <f t="shared" si="5"/>
        <v>6.2795651617061285E-3</v>
      </c>
      <c r="CG41" s="59">
        <f t="shared" si="5"/>
        <v>0</v>
      </c>
      <c r="CH41" s="59">
        <f t="shared" si="5"/>
        <v>1.2830820951315047E-2</v>
      </c>
      <c r="CI41" s="122">
        <f t="shared" si="6"/>
        <v>1</v>
      </c>
      <c r="CK41" s="123" t="str">
        <f t="shared" si="7"/>
        <v>有田川町</v>
      </c>
      <c r="CL41" s="124">
        <f t="shared" si="17"/>
        <v>128.26767825629437</v>
      </c>
      <c r="CM41" s="65">
        <f t="shared" si="18"/>
        <v>1.6590305749106943E-2</v>
      </c>
      <c r="CN41" s="66">
        <f t="shared" si="19"/>
        <v>112.93066133833734</v>
      </c>
      <c r="CO41" s="65">
        <f t="shared" si="20"/>
        <v>1.8843421040673509E-2</v>
      </c>
      <c r="CP41" s="66">
        <f t="shared" si="8"/>
        <v>2.2452140036949575</v>
      </c>
      <c r="CQ41" s="65">
        <f t="shared" si="21"/>
        <v>0</v>
      </c>
      <c r="CR41" s="66">
        <f t="shared" si="9"/>
        <v>13.091802914262086</v>
      </c>
      <c r="CS41" s="65">
        <f t="shared" si="22"/>
        <v>0</v>
      </c>
      <c r="CT41" s="66">
        <f t="shared" si="10"/>
        <v>21.028320518891601</v>
      </c>
      <c r="CU41" s="67">
        <f t="shared" si="23"/>
        <v>0</v>
      </c>
      <c r="CV41" s="16"/>
      <c r="CW41" s="959">
        <f t="shared" si="24"/>
        <v>2.1280000000000001</v>
      </c>
      <c r="CX41" s="962">
        <f>VLOOKUP($AX41&amp;"_"&amp;$CW$14,データシート1!$A:$BT,MATCH($CW$12&amp;"_"&amp;CX$20,データシート1!$A$1:$BT$1,0),0)</f>
        <v>2.1280000000000001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2.1280000000000001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01221</v>
      </c>
      <c r="AY42" s="18" t="str">
        <f>IF(IFERROR(比較地域マスタ!$Z27,"")=0,"",IFERROR(比較地域マスタ!$Z27,""))</f>
        <v>名寄市</v>
      </c>
      <c r="BB42" s="110" t="str">
        <f t="shared" si="0"/>
        <v>01221</v>
      </c>
      <c r="BC42" s="1031" t="str">
        <f t="shared" si="0"/>
        <v>名寄市</v>
      </c>
      <c r="BD42" s="34">
        <f t="shared" si="14"/>
        <v>215.56307146069517</v>
      </c>
      <c r="BE42" s="34">
        <f t="shared" si="15"/>
        <v>50.058050790742193</v>
      </c>
      <c r="BF42" s="34">
        <f>VLOOKUP($AX42&amp;"_"&amp;$BC$14,データシート1!$A:$BT,MATCH($BC$12&amp;"_"&amp;BF$20,データシート1!$A$1:$BT$1,0),0)</f>
        <v>38.343011735503403</v>
      </c>
      <c r="BG42" s="34">
        <f>VLOOKUP($AX42&amp;"_"&amp;$BC$14,データシート1!$A:$BT,MATCH($BC$12&amp;"_"&amp;BG$20,データシート1!$A$1:$BT$1,0),0)</f>
        <v>2.2704700791183061</v>
      </c>
      <c r="BH42" s="34">
        <f>VLOOKUP($AX42&amp;"_"&amp;$BC$14,データシート1!$A:$BT,MATCH($BC$12&amp;"_"&amp;BH$20,データシート1!$A$1:$BT$1,0),0)</f>
        <v>9.4445689761204843</v>
      </c>
      <c r="BI42" s="34">
        <f>VLOOKUP($AX42&amp;"_"&amp;$BC$14,データシート1!$A:$BT,MATCH($BC$12&amp;"_"&amp;BI$20,データシート1!$A$1:$BT$1,0),0)</f>
        <v>55.571833692650763</v>
      </c>
      <c r="BJ42" s="34">
        <f>VLOOKUP($AX42&amp;"_"&amp;$BC$14,データシート1!$A:$BT,MATCH($BC$12&amp;"_"&amp;BJ$20,データシート1!$A$1:$BT$1,0),0)</f>
        <v>62.9666063531822</v>
      </c>
      <c r="BK42" s="34">
        <f t="shared" si="1"/>
        <v>46.423849557860798</v>
      </c>
      <c r="BL42" s="34">
        <f t="shared" si="2"/>
        <v>44.867074113322971</v>
      </c>
      <c r="BM42" s="34">
        <f>VLOOKUP($AX42&amp;"_"&amp;$BC$14,データシート1!$A:$BT,MATCH($BC$12&amp;"_"&amp;BM$20,データシート1!$A$1:$BT$1,0),0)</f>
        <v>21.661904264593012</v>
      </c>
      <c r="BN42" s="34">
        <f>VLOOKUP($AX42&amp;"_"&amp;$BC$14,データシート1!$A:$BT,MATCH($BC$12&amp;"_"&amp;BN$20,データシート1!$A$1:$BT$1,0),0)</f>
        <v>23.205169848729962</v>
      </c>
      <c r="BO42" s="34">
        <f>VLOOKUP($AX42&amp;"_"&amp;$BC$14,データシート1!$A:$BT,MATCH($BC$12&amp;"_"&amp;BO$20,データシート1!$A$1:$BT$1,0),0)</f>
        <v>1.5567754445378299</v>
      </c>
      <c r="BP42" s="34">
        <f>VLOOKUP($AX42&amp;"_"&amp;$BC$14,データシート1!$A:$BT,MATCH($BC$12&amp;"_"&amp;BP$20,データシート1!$A$1:$BT$1,0),0)</f>
        <v>0</v>
      </c>
      <c r="BQ42" s="34">
        <f>VLOOKUP($AX42&amp;"_"&amp;$BC$14,データシート1!$A:$BT,MATCH($BC$12&amp;"_"&amp;BQ$20,データシート1!$A$1:$BT$1,0),0)</f>
        <v>0.54273106625921774</v>
      </c>
      <c r="BR42" s="35">
        <f t="shared" si="3"/>
        <v>215.56307146069517</v>
      </c>
      <c r="BT42" s="121" t="str">
        <f t="shared" si="4"/>
        <v>名寄市</v>
      </c>
      <c r="BU42" s="33">
        <f t="shared" si="25"/>
        <v>215.56307146069517</v>
      </c>
      <c r="BV42" s="59">
        <f t="shared" si="16"/>
        <v>0.23221997372527492</v>
      </c>
      <c r="BW42" s="59">
        <f t="shared" si="5"/>
        <v>0.17787374931932487</v>
      </c>
      <c r="BX42" s="59">
        <f t="shared" si="5"/>
        <v>1.0532741363041368E-2</v>
      </c>
      <c r="BY42" s="59">
        <f t="shared" si="5"/>
        <v>4.3813483042908698E-2</v>
      </c>
      <c r="BZ42" s="59">
        <f t="shared" si="5"/>
        <v>0.25779848707891273</v>
      </c>
      <c r="CA42" s="59">
        <f t="shared" ref="CA42:CH68" si="32">BJ42/$BR42</f>
        <v>0.29210293732831349</v>
      </c>
      <c r="CB42" s="59">
        <f t="shared" si="32"/>
        <v>0.21536086512074737</v>
      </c>
      <c r="CC42" s="59">
        <f t="shared" si="32"/>
        <v>0.20813896280701233</v>
      </c>
      <c r="CD42" s="59">
        <f t="shared" si="32"/>
        <v>0.10048986645907367</v>
      </c>
      <c r="CE42" s="59">
        <f t="shared" si="32"/>
        <v>0.10764909634793866</v>
      </c>
      <c r="CF42" s="59">
        <f t="shared" si="32"/>
        <v>7.2219023137350567E-3</v>
      </c>
      <c r="CG42" s="59">
        <f t="shared" si="32"/>
        <v>0</v>
      </c>
      <c r="CH42" s="59">
        <f t="shared" si="32"/>
        <v>2.5177367467515278E-3</v>
      </c>
      <c r="CI42" s="122">
        <f t="shared" si="6"/>
        <v>1</v>
      </c>
      <c r="CK42" s="123" t="str">
        <f t="shared" si="7"/>
        <v>名寄市</v>
      </c>
      <c r="CL42" s="124">
        <f t="shared" si="17"/>
        <v>50.058050790742193</v>
      </c>
      <c r="CM42" s="65">
        <f t="shared" si="18"/>
        <v>1</v>
      </c>
      <c r="CN42" s="66">
        <f t="shared" si="19"/>
        <v>38.343011735503403</v>
      </c>
      <c r="CO42" s="65">
        <f t="shared" si="20"/>
        <v>1</v>
      </c>
      <c r="CP42" s="66">
        <f t="shared" si="8"/>
        <v>2.2704700791183061</v>
      </c>
      <c r="CQ42" s="65">
        <f t="shared" si="21"/>
        <v>0</v>
      </c>
      <c r="CR42" s="66">
        <f t="shared" si="9"/>
        <v>9.4445689761204843</v>
      </c>
      <c r="CS42" s="65">
        <f t="shared" si="22"/>
        <v>0</v>
      </c>
      <c r="CT42" s="66">
        <f t="shared" si="10"/>
        <v>55.571833692650763</v>
      </c>
      <c r="CU42" s="67">
        <f t="shared" si="23"/>
        <v>0.17539460824538197</v>
      </c>
      <c r="CV42" s="16"/>
      <c r="CW42" s="959">
        <f t="shared" si="24"/>
        <v>105.804</v>
      </c>
      <c r="CX42" s="962">
        <f>VLOOKUP($AX42&amp;"_"&amp;$CW$14,データシート1!$A:$BT,MATCH($CW$12&amp;"_"&amp;CX$20,データシート1!$A$1:$BT$1,0),0)</f>
        <v>105.804</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9.7469999999999999</v>
      </c>
      <c r="DB42" s="962">
        <f>VLOOKUP($AX42&amp;"_"&amp;$CW$14,データシート1!$A:$BT,MATCH($CW$12&amp;"_"&amp;DB$20,データシート1!$A$1:$BT$1,0),0)</f>
        <v>0</v>
      </c>
      <c r="DC42" s="962">
        <f>VLOOKUP($AX42&amp;"_"&amp;$CW$14,データシート1!$A:$BT,MATCH($CW$12&amp;"_"&amp;DC$20,データシート1!$A$1:$BT$1,0),0)</f>
        <v>0</v>
      </c>
      <c r="DD42" s="961">
        <f t="shared" si="11"/>
        <v>115.551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21215</v>
      </c>
      <c r="AY43" s="18" t="str">
        <f>IF(IFERROR(比較地域マスタ!$Z28,"")=0,"",IFERROR(比較地域マスタ!$Z28,""))</f>
        <v>山県市</v>
      </c>
      <c r="AZ43" s="23"/>
      <c r="BB43" s="110" t="str">
        <f t="shared" si="0"/>
        <v>21215</v>
      </c>
      <c r="BC43" s="1031" t="str">
        <f t="shared" si="0"/>
        <v>山県市</v>
      </c>
      <c r="BD43" s="34">
        <f t="shared" si="14"/>
        <v>171.76163483475341</v>
      </c>
      <c r="BE43" s="34">
        <f t="shared" si="15"/>
        <v>59.865065908218057</v>
      </c>
      <c r="BF43" s="34">
        <f>VLOOKUP($AX43&amp;"_"&amp;$BC$14,データシート1!$A:$BT,MATCH($BC$12&amp;"_"&amp;BF$20,データシート1!$A$1:$BT$1,0),0)</f>
        <v>53.242752441912636</v>
      </c>
      <c r="BG43" s="34">
        <f>VLOOKUP($AX43&amp;"_"&amp;$BC$14,データシート1!$A:$BT,MATCH($BC$12&amp;"_"&amp;BG$20,データシート1!$A$1:$BT$1,0),0)</f>
        <v>2.1669338300441772</v>
      </c>
      <c r="BH43" s="34">
        <f>VLOOKUP($AX43&amp;"_"&amp;$BC$14,データシート1!$A:$BT,MATCH($BC$12&amp;"_"&amp;BH$20,データシート1!$A$1:$BT$1,0),0)</f>
        <v>4.4553796362612426</v>
      </c>
      <c r="BI43" s="34">
        <f>VLOOKUP($AX43&amp;"_"&amp;$BC$14,データシート1!$A:$BT,MATCH($BC$12&amp;"_"&amp;BI$20,データシート1!$A$1:$BT$1,0),0)</f>
        <v>24.118787970428464</v>
      </c>
      <c r="BJ43" s="34">
        <f>VLOOKUP($AX43&amp;"_"&amp;$BC$14,データシート1!$A:$BT,MATCH($BC$12&amp;"_"&amp;BJ$20,データシート1!$A$1:$BT$1,0),0)</f>
        <v>33.803487503114866</v>
      </c>
      <c r="BK43" s="34">
        <f t="shared" si="1"/>
        <v>50.208056237992032</v>
      </c>
      <c r="BL43" s="34">
        <f t="shared" si="2"/>
        <v>48.69098402648445</v>
      </c>
      <c r="BM43" s="34">
        <f>VLOOKUP($AX43&amp;"_"&amp;$BC$14,データシート1!$A:$BT,MATCH($BC$12&amp;"_"&amp;BM$20,データシート1!$A$1:$BT$1,0),0)</f>
        <v>24.970040478673784</v>
      </c>
      <c r="BN43" s="34">
        <f>VLOOKUP($AX43&amp;"_"&amp;$BC$14,データシート1!$A:$BT,MATCH($BC$12&amp;"_"&amp;BN$20,データシート1!$A$1:$BT$1,0),0)</f>
        <v>23.720943547810666</v>
      </c>
      <c r="BO43" s="34">
        <f>VLOOKUP($AX43&amp;"_"&amp;$BC$14,データシート1!$A:$BT,MATCH($BC$12&amp;"_"&amp;BO$20,データシート1!$A$1:$BT$1,0),0)</f>
        <v>1.5170722115075801</v>
      </c>
      <c r="BP43" s="34">
        <f>VLOOKUP($AX43&amp;"_"&amp;$BC$14,データシート1!$A:$BT,MATCH($BC$12&amp;"_"&amp;BP$20,データシート1!$A$1:$BT$1,0),0)</f>
        <v>0</v>
      </c>
      <c r="BQ43" s="34">
        <f>VLOOKUP($AX43&amp;"_"&amp;$BC$14,データシート1!$A:$BT,MATCH($BC$12&amp;"_"&amp;BQ$20,データシート1!$A$1:$BT$1,0),0)</f>
        <v>3.7662372149999999</v>
      </c>
      <c r="BR43" s="35">
        <f t="shared" si="3"/>
        <v>171.76163483475341</v>
      </c>
      <c r="BT43" s="121" t="str">
        <f t="shared" si="4"/>
        <v>山県市</v>
      </c>
      <c r="BU43" s="33">
        <f t="shared" si="25"/>
        <v>171.76163483475341</v>
      </c>
      <c r="BV43" s="59">
        <f t="shared" si="16"/>
        <v>0.34853572490627721</v>
      </c>
      <c r="BW43" s="59">
        <f t="shared" si="16"/>
        <v>0.30998047086088726</v>
      </c>
      <c r="BX43" s="59">
        <f t="shared" si="16"/>
        <v>1.2615936219569157E-2</v>
      </c>
      <c r="BY43" s="59">
        <f t="shared" si="16"/>
        <v>2.5939317825820804E-2</v>
      </c>
      <c r="BZ43" s="59">
        <f t="shared" si="16"/>
        <v>0.14042011182318107</v>
      </c>
      <c r="CA43" s="59">
        <f t="shared" si="32"/>
        <v>0.19680464462064629</v>
      </c>
      <c r="CB43" s="59">
        <f t="shared" si="32"/>
        <v>0.29231240309453077</v>
      </c>
      <c r="CC43" s="59">
        <f t="shared" si="32"/>
        <v>0.28347997545161091</v>
      </c>
      <c r="CD43" s="59">
        <f t="shared" si="32"/>
        <v>0.14537612257065841</v>
      </c>
      <c r="CE43" s="59">
        <f t="shared" si="32"/>
        <v>0.13810385288095248</v>
      </c>
      <c r="CF43" s="59">
        <f t="shared" si="32"/>
        <v>8.8324276429198444E-3</v>
      </c>
      <c r="CG43" s="59">
        <f t="shared" si="32"/>
        <v>0</v>
      </c>
      <c r="CH43" s="59">
        <f t="shared" si="32"/>
        <v>2.1927115555364741E-2</v>
      </c>
      <c r="CI43" s="122">
        <f t="shared" si="6"/>
        <v>1</v>
      </c>
      <c r="CJ43" s="23"/>
      <c r="CK43" s="123" t="str">
        <f t="shared" si="7"/>
        <v>山県市</v>
      </c>
      <c r="CL43" s="124">
        <f t="shared" si="17"/>
        <v>59.865065908218057</v>
      </c>
      <c r="CM43" s="65">
        <f t="shared" si="18"/>
        <v>0.15625139399898191</v>
      </c>
      <c r="CN43" s="66">
        <f t="shared" si="19"/>
        <v>53.242752441912636</v>
      </c>
      <c r="CO43" s="65">
        <f t="shared" si="20"/>
        <v>0.17568588344874037</v>
      </c>
      <c r="CP43" s="66">
        <f t="shared" si="8"/>
        <v>2.1669338300441772</v>
      </c>
      <c r="CQ43" s="65">
        <f t="shared" si="21"/>
        <v>0</v>
      </c>
      <c r="CR43" s="66">
        <f t="shared" si="9"/>
        <v>4.4553796362612426</v>
      </c>
      <c r="CS43" s="65">
        <f t="shared" si="22"/>
        <v>0</v>
      </c>
      <c r="CT43" s="66">
        <f t="shared" si="10"/>
        <v>24.118787970428464</v>
      </c>
      <c r="CU43" s="67">
        <f t="shared" si="23"/>
        <v>0</v>
      </c>
      <c r="CV43" s="16"/>
      <c r="CW43" s="959">
        <f t="shared" si="24"/>
        <v>9.3539999999999992</v>
      </c>
      <c r="CX43" s="962">
        <f>VLOOKUP($AX43&amp;"_"&amp;$CW$14,データシート1!$A:$BT,MATCH($CW$12&amp;"_"&amp;CX$20,データシート1!$A$1:$BT$1,0),0)</f>
        <v>9.3539999999999992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9.3539999999999992</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02412</v>
      </c>
      <c r="AY44" s="18" t="str">
        <f>IF(IFERROR(比較地域マスタ!$Z29,"")=0,"",IFERROR(比較地域マスタ!$Z29,""))</f>
        <v>おいらせ町</v>
      </c>
      <c r="BB44" s="110" t="str">
        <f t="shared" si="0"/>
        <v>02412</v>
      </c>
      <c r="BC44" s="1031" t="str">
        <f t="shared" si="0"/>
        <v>おいらせ町</v>
      </c>
      <c r="BD44" s="34">
        <f t="shared" si="14"/>
        <v>235.55924609869976</v>
      </c>
      <c r="BE44" s="34">
        <f t="shared" si="15"/>
        <v>112.81942824640691</v>
      </c>
      <c r="BF44" s="34">
        <f>VLOOKUP($AX44&amp;"_"&amp;$BC$14,データシート1!$A:$BT,MATCH($BC$12&amp;"_"&amp;BF$20,データシート1!$A$1:$BT$1,0),0)</f>
        <v>87.785794703673815</v>
      </c>
      <c r="BG44" s="34">
        <f>VLOOKUP($AX44&amp;"_"&amp;$BC$14,データシート1!$A:$BT,MATCH($BC$12&amp;"_"&amp;BG$20,データシート1!$A$1:$BT$1,0),0)</f>
        <v>3.6832543249007399</v>
      </c>
      <c r="BH44" s="34">
        <f>VLOOKUP($AX44&amp;"_"&amp;$BC$14,データシート1!$A:$BT,MATCH($BC$12&amp;"_"&amp;BH$20,データシート1!$A$1:$BT$1,0),0)</f>
        <v>21.350379217832348</v>
      </c>
      <c r="BI44" s="34">
        <f>VLOOKUP($AX44&amp;"_"&amp;$BC$14,データシート1!$A:$BT,MATCH($BC$12&amp;"_"&amp;BI$20,データシート1!$A$1:$BT$1,0),0)</f>
        <v>26.044584476244449</v>
      </c>
      <c r="BJ44" s="34">
        <f>VLOOKUP($AX44&amp;"_"&amp;$BC$14,データシート1!$A:$BT,MATCH($BC$12&amp;"_"&amp;BJ$20,データシート1!$A$1:$BT$1,0),0)</f>
        <v>49.071982381474712</v>
      </c>
      <c r="BK44" s="34">
        <f t="shared" si="1"/>
        <v>45.105455462779936</v>
      </c>
      <c r="BL44" s="34">
        <f t="shared" si="2"/>
        <v>43.626860355047263</v>
      </c>
      <c r="BM44" s="34">
        <f>VLOOKUP($AX44&amp;"_"&amp;$BC$14,データシート1!$A:$BT,MATCH($BC$12&amp;"_"&amp;BM$20,データシート1!$A$1:$BT$1,0),0)</f>
        <v>22.424379373918942</v>
      </c>
      <c r="BN44" s="34">
        <f>VLOOKUP($AX44&amp;"_"&amp;$BC$14,データシート1!$A:$BT,MATCH($BC$12&amp;"_"&amp;BN$20,データシート1!$A$1:$BT$1,0),0)</f>
        <v>21.202480981128321</v>
      </c>
      <c r="BO44" s="34">
        <f>VLOOKUP($AX44&amp;"_"&amp;$BC$14,データシート1!$A:$BT,MATCH($BC$12&amp;"_"&amp;BO$20,データシート1!$A$1:$BT$1,0),0)</f>
        <v>1.47859510773267</v>
      </c>
      <c r="BP44" s="34">
        <f>VLOOKUP($AX44&amp;"_"&amp;$BC$14,データシート1!$A:$BT,MATCH($BC$12&amp;"_"&amp;BP$20,データシート1!$A$1:$BT$1,0),0)</f>
        <v>0</v>
      </c>
      <c r="BQ44" s="34">
        <f>VLOOKUP($AX44&amp;"_"&amp;$BC$14,データシート1!$A:$BT,MATCH($BC$12&amp;"_"&amp;BQ$20,データシート1!$A$1:$BT$1,0),0)</f>
        <v>2.517795531793785</v>
      </c>
      <c r="BR44" s="35">
        <f t="shared" si="3"/>
        <v>235.55924609869976</v>
      </c>
      <c r="BT44" s="121" t="str">
        <f t="shared" si="4"/>
        <v>おいらせ町</v>
      </c>
      <c r="BU44" s="33">
        <f t="shared" si="25"/>
        <v>235.55924609869976</v>
      </c>
      <c r="BV44" s="59">
        <f t="shared" si="16"/>
        <v>0.47894289914281424</v>
      </c>
      <c r="BW44" s="59">
        <f t="shared" si="16"/>
        <v>0.37266970478794709</v>
      </c>
      <c r="BX44" s="59">
        <f t="shared" si="16"/>
        <v>1.5636212060881914E-2</v>
      </c>
      <c r="BY44" s="59">
        <f t="shared" si="16"/>
        <v>9.0636982293985174E-2</v>
      </c>
      <c r="BZ44" s="59">
        <f t="shared" si="16"/>
        <v>0.11056489994594278</v>
      </c>
      <c r="CA44" s="59">
        <f t="shared" si="32"/>
        <v>0.20832118965482449</v>
      </c>
      <c r="CB44" s="59">
        <f t="shared" si="32"/>
        <v>0.19148242410268485</v>
      </c>
      <c r="CC44" s="59">
        <f t="shared" si="32"/>
        <v>0.18520546774363308</v>
      </c>
      <c r="CD44" s="59">
        <f t="shared" si="32"/>
        <v>9.5196345485513589E-2</v>
      </c>
      <c r="CE44" s="59">
        <f t="shared" si="32"/>
        <v>9.0009122258119481E-2</v>
      </c>
      <c r="CF44" s="59">
        <f t="shared" si="32"/>
        <v>6.2769563590517521E-3</v>
      </c>
      <c r="CG44" s="59">
        <f t="shared" si="32"/>
        <v>0</v>
      </c>
      <c r="CH44" s="59">
        <f t="shared" si="32"/>
        <v>1.0688587153733817E-2</v>
      </c>
      <c r="CI44" s="122">
        <f t="shared" si="6"/>
        <v>1</v>
      </c>
      <c r="CK44" s="123" t="str">
        <f t="shared" si="7"/>
        <v>おいらせ町</v>
      </c>
      <c r="CL44" s="124">
        <f t="shared" si="17"/>
        <v>112.81942824640691</v>
      </c>
      <c r="CM44" s="65">
        <f t="shared" si="18"/>
        <v>0.26648778909192455</v>
      </c>
      <c r="CN44" s="66">
        <f t="shared" si="19"/>
        <v>87.785794703673815</v>
      </c>
      <c r="CO44" s="65">
        <f t="shared" si="20"/>
        <v>0.34248137869556461</v>
      </c>
      <c r="CP44" s="66">
        <f t="shared" si="8"/>
        <v>3.6832543249007399</v>
      </c>
      <c r="CQ44" s="65">
        <f t="shared" si="21"/>
        <v>0</v>
      </c>
      <c r="CR44" s="66">
        <f t="shared" si="9"/>
        <v>21.350379217832348</v>
      </c>
      <c r="CS44" s="65">
        <f t="shared" si="22"/>
        <v>0</v>
      </c>
      <c r="CT44" s="66">
        <f t="shared" si="10"/>
        <v>26.044584476244449</v>
      </c>
      <c r="CU44" s="67">
        <f t="shared" si="23"/>
        <v>0</v>
      </c>
      <c r="CV44" s="16"/>
      <c r="CW44" s="959">
        <f t="shared" si="24"/>
        <v>30.065000000000001</v>
      </c>
      <c r="CX44" s="962">
        <f>VLOOKUP($AX44&amp;"_"&amp;$CW$14,データシート1!$A:$BT,MATCH($CW$12&amp;"_"&amp;CX$20,データシート1!$A$1:$BT$1,0),0)</f>
        <v>30.065000000000001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30.065000000000001</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09364</v>
      </c>
      <c r="AY45" s="18" t="str">
        <f>IF(IFERROR(比較地域マスタ!$Z30,"")=0,"",IFERROR(比較地域マスタ!$Z30,""))</f>
        <v>野木町</v>
      </c>
      <c r="BB45" s="110" t="str">
        <f t="shared" si="0"/>
        <v>09364</v>
      </c>
      <c r="BC45" s="1031" t="str">
        <f t="shared" si="0"/>
        <v>野木町</v>
      </c>
      <c r="BD45" s="34">
        <f t="shared" si="14"/>
        <v>179.70906917688922</v>
      </c>
      <c r="BE45" s="34">
        <f t="shared" si="15"/>
        <v>89.227267770780884</v>
      </c>
      <c r="BF45" s="34">
        <f>VLOOKUP($AX45&amp;"_"&amp;$BC$14,データシート1!$A:$BT,MATCH($BC$12&amp;"_"&amp;BF$20,データシート1!$A$1:$BT$1,0),0)</f>
        <v>85.726312530124389</v>
      </c>
      <c r="BG45" s="34">
        <f>VLOOKUP($AX45&amp;"_"&amp;$BC$14,データシート1!$A:$BT,MATCH($BC$12&amp;"_"&amp;BG$20,データシート1!$A$1:$BT$1,0),0)</f>
        <v>1.2702415082382195</v>
      </c>
      <c r="BH45" s="34">
        <f>VLOOKUP($AX45&amp;"_"&amp;$BC$14,データシート1!$A:$BT,MATCH($BC$12&amp;"_"&amp;BH$20,データシート1!$A$1:$BT$1,0),0)</f>
        <v>2.2307137324182782</v>
      </c>
      <c r="BI45" s="34">
        <f>VLOOKUP($AX45&amp;"_"&amp;$BC$14,データシート1!$A:$BT,MATCH($BC$12&amp;"_"&amp;BI$20,データシート1!$A$1:$BT$1,0),0)</f>
        <v>21.267952350447814</v>
      </c>
      <c r="BJ45" s="34">
        <f>VLOOKUP($AX45&amp;"_"&amp;$BC$14,データシート1!$A:$BT,MATCH($BC$12&amp;"_"&amp;BJ$20,データシート1!$A$1:$BT$1,0),0)</f>
        <v>30.86404169402449</v>
      </c>
      <c r="BK45" s="34">
        <f t="shared" si="1"/>
        <v>34.736607003497291</v>
      </c>
      <c r="BL45" s="34">
        <f t="shared" si="2"/>
        <v>33.25912125080518</v>
      </c>
      <c r="BM45" s="34">
        <f>VLOOKUP($AX45&amp;"_"&amp;$BC$14,データシート1!$A:$BT,MATCH($BC$12&amp;"_"&amp;BM$20,データシート1!$A$1:$BT$1,0),0)</f>
        <v>21.001364330310654</v>
      </c>
      <c r="BN45" s="34">
        <f>VLOOKUP($AX45&amp;"_"&amp;$BC$14,データシート1!$A:$BT,MATCH($BC$12&amp;"_"&amp;BN$20,データシート1!$A$1:$BT$1,0),0)</f>
        <v>12.257756920494522</v>
      </c>
      <c r="BO45" s="34">
        <f>VLOOKUP($AX45&amp;"_"&amp;$BC$14,データシート1!$A:$BT,MATCH($BC$12&amp;"_"&amp;BO$20,データシート1!$A$1:$BT$1,0),0)</f>
        <v>1.4774857526921099</v>
      </c>
      <c r="BP45" s="34">
        <f>VLOOKUP($AX45&amp;"_"&amp;$BC$14,データシート1!$A:$BT,MATCH($BC$12&amp;"_"&amp;BP$20,データシート1!$A$1:$BT$1,0),0)</f>
        <v>0</v>
      </c>
      <c r="BQ45" s="34">
        <f>VLOOKUP($AX45&amp;"_"&amp;$BC$14,データシート1!$A:$BT,MATCH($BC$12&amp;"_"&amp;BQ$20,データシート1!$A$1:$BT$1,0),0)</f>
        <v>3.6132003581387502</v>
      </c>
      <c r="BR45" s="35">
        <f t="shared" si="3"/>
        <v>179.70906917688922</v>
      </c>
      <c r="BT45" s="121" t="str">
        <f t="shared" si="4"/>
        <v>野木町</v>
      </c>
      <c r="BU45" s="33">
        <f t="shared" si="25"/>
        <v>179.70906917688922</v>
      </c>
      <c r="BV45" s="59">
        <f t="shared" si="16"/>
        <v>0.4965095427819155</v>
      </c>
      <c r="BW45" s="59">
        <f t="shared" si="16"/>
        <v>0.47702830426294862</v>
      </c>
      <c r="BX45" s="59">
        <f t="shared" si="16"/>
        <v>7.0683216715563173E-3</v>
      </c>
      <c r="BY45" s="59">
        <f t="shared" si="16"/>
        <v>1.2412916847410561E-2</v>
      </c>
      <c r="BZ45" s="59">
        <f t="shared" si="16"/>
        <v>0.11834657231190476</v>
      </c>
      <c r="CA45" s="59">
        <f t="shared" si="32"/>
        <v>0.17174448588148183</v>
      </c>
      <c r="CB45" s="59">
        <f t="shared" si="32"/>
        <v>0.19329356700025943</v>
      </c>
      <c r="CC45" s="59">
        <f t="shared" si="32"/>
        <v>0.18507202448457363</v>
      </c>
      <c r="CD45" s="59">
        <f t="shared" si="32"/>
        <v>0.11686313009411242</v>
      </c>
      <c r="CE45" s="59">
        <f t="shared" si="32"/>
        <v>6.8208894390461197E-2</v>
      </c>
      <c r="CF45" s="59">
        <f t="shared" si="32"/>
        <v>8.2215425156857702E-3</v>
      </c>
      <c r="CG45" s="59">
        <f t="shared" si="32"/>
        <v>0</v>
      </c>
      <c r="CH45" s="59">
        <f t="shared" si="32"/>
        <v>2.0105832024438598E-2</v>
      </c>
      <c r="CI45" s="122">
        <f t="shared" si="6"/>
        <v>1</v>
      </c>
      <c r="CK45" s="123" t="str">
        <f t="shared" si="7"/>
        <v>野木町</v>
      </c>
      <c r="CL45" s="124">
        <f t="shared" si="17"/>
        <v>89.227267770780884</v>
      </c>
      <c r="CM45" s="65">
        <f t="shared" si="18"/>
        <v>0.50272748589853444</v>
      </c>
      <c r="CN45" s="66">
        <f t="shared" si="19"/>
        <v>85.726312530124389</v>
      </c>
      <c r="CO45" s="65">
        <f t="shared" si="20"/>
        <v>0.52325824681001143</v>
      </c>
      <c r="CP45" s="66">
        <f t="shared" si="8"/>
        <v>1.2702415082382195</v>
      </c>
      <c r="CQ45" s="65">
        <f t="shared" si="21"/>
        <v>0</v>
      </c>
      <c r="CR45" s="66">
        <f t="shared" si="9"/>
        <v>2.2307137324182782</v>
      </c>
      <c r="CS45" s="65">
        <f t="shared" si="22"/>
        <v>0</v>
      </c>
      <c r="CT45" s="66">
        <f t="shared" si="10"/>
        <v>21.267952350447814</v>
      </c>
      <c r="CU45" s="67">
        <f t="shared" si="23"/>
        <v>0</v>
      </c>
      <c r="CV45" s="16"/>
      <c r="CW45" s="959">
        <f t="shared" si="24"/>
        <v>44.856999999999999</v>
      </c>
      <c r="CX45" s="962">
        <f>VLOOKUP($AX45&amp;"_"&amp;$CW$14,データシート1!$A:$BT,MATCH($CW$12&amp;"_"&amp;CX$20,データシート1!$A$1:$BT$1,0),0)</f>
        <v>44.856999999999999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44.856999999999999</v>
      </c>
      <c r="DE45" s="16"/>
      <c r="DF45" s="125">
        <f>VLOOKUP($AX45&amp;"_"&amp;$DF$14,データシート1!$A:$BT,MATCH($DF$12&amp;"_"&amp;DF$20,データシート1!$A$1:$BT$1,0),0)</f>
        <v>10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10</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39212</v>
      </c>
      <c r="AY46" s="18" t="str">
        <f>IF(IFERROR(比較地域マスタ!$Z31,"")=0,"",IFERROR(比較地域マスタ!$Z31,""))</f>
        <v>香美市</v>
      </c>
      <c r="BB46" s="110" t="str">
        <f t="shared" si="0"/>
        <v>39212</v>
      </c>
      <c r="BC46" s="1031" t="str">
        <f t="shared" si="0"/>
        <v>香美市</v>
      </c>
      <c r="BD46" s="34">
        <f t="shared" si="14"/>
        <v>229.32128121221504</v>
      </c>
      <c r="BE46" s="34">
        <f t="shared" si="15"/>
        <v>116.5610764709906</v>
      </c>
      <c r="BF46" s="34">
        <f>VLOOKUP($AX46&amp;"_"&amp;$BC$14,データシート1!$A:$BT,MATCH($BC$12&amp;"_"&amp;BF$20,データシート1!$A$1:$BT$1,0),0)</f>
        <v>97.292674984029446</v>
      </c>
      <c r="BG46" s="34">
        <f>VLOOKUP($AX46&amp;"_"&amp;$BC$14,データシート1!$A:$BT,MATCH($BC$12&amp;"_"&amp;BG$20,データシート1!$A$1:$BT$1,0),0)</f>
        <v>1.8647408490537678</v>
      </c>
      <c r="BH46" s="34">
        <f>VLOOKUP($AX46&amp;"_"&amp;$BC$14,データシート1!$A:$BT,MATCH($BC$12&amp;"_"&amp;BH$20,データシート1!$A$1:$BT$1,0),0)</f>
        <v>17.403660637907379</v>
      </c>
      <c r="BI46" s="34">
        <f>VLOOKUP($AX46&amp;"_"&amp;$BC$14,データシート1!$A:$BT,MATCH($BC$12&amp;"_"&amp;BI$20,データシート1!$A$1:$BT$1,0),0)</f>
        <v>31.132646420602335</v>
      </c>
      <c r="BJ46" s="34">
        <f>VLOOKUP($AX46&amp;"_"&amp;$BC$14,データシート1!$A:$BT,MATCH($BC$12&amp;"_"&amp;BJ$20,データシート1!$A$1:$BT$1,0),0)</f>
        <v>32.116556686726263</v>
      </c>
      <c r="BK46" s="34">
        <f t="shared" si="1"/>
        <v>46.703608493957219</v>
      </c>
      <c r="BL46" s="34">
        <f t="shared" si="2"/>
        <v>45.204461124420661</v>
      </c>
      <c r="BM46" s="34">
        <f>VLOOKUP($AX46&amp;"_"&amp;$BC$14,データシート1!$A:$BT,MATCH($BC$12&amp;"_"&amp;BM$20,データシート1!$A$1:$BT$1,0),0)</f>
        <v>19.666693105073463</v>
      </c>
      <c r="BN46" s="34">
        <f>VLOOKUP($AX46&amp;"_"&amp;$BC$14,データシート1!$A:$BT,MATCH($BC$12&amp;"_"&amp;BN$20,データシート1!$A$1:$BT$1,0),0)</f>
        <v>25.537768019347194</v>
      </c>
      <c r="BO46" s="34">
        <f>VLOOKUP($AX46&amp;"_"&amp;$BC$14,データシート1!$A:$BT,MATCH($BC$12&amp;"_"&amp;BO$20,データシート1!$A$1:$BT$1,0),0)</f>
        <v>1.49914736953656</v>
      </c>
      <c r="BP46" s="34">
        <f>VLOOKUP($AX46&amp;"_"&amp;$BC$14,データシート1!$A:$BT,MATCH($BC$12&amp;"_"&amp;BP$20,データシート1!$A$1:$BT$1,0),0)</f>
        <v>0</v>
      </c>
      <c r="BQ46" s="34">
        <f>VLOOKUP($AX46&amp;"_"&amp;$BC$14,データシート1!$A:$BT,MATCH($BC$12&amp;"_"&amp;BQ$20,データシート1!$A$1:$BT$1,0),0)</f>
        <v>2.8073931399386161</v>
      </c>
      <c r="BR46" s="35">
        <f t="shared" si="3"/>
        <v>229.32128121221504</v>
      </c>
      <c r="BT46" s="121" t="str">
        <f t="shared" si="4"/>
        <v>香美市</v>
      </c>
      <c r="BU46" s="33">
        <f t="shared" si="25"/>
        <v>229.32128121221504</v>
      </c>
      <c r="BV46" s="59">
        <f t="shared" si="16"/>
        <v>0.50828721981159874</v>
      </c>
      <c r="BW46" s="59">
        <f t="shared" si="16"/>
        <v>0.42426361160085413</v>
      </c>
      <c r="BX46" s="59">
        <f t="shared" si="16"/>
        <v>8.1315647601328707E-3</v>
      </c>
      <c r="BY46" s="59">
        <f t="shared" si="16"/>
        <v>7.5892043450611749E-2</v>
      </c>
      <c r="BZ46" s="59">
        <f t="shared" si="16"/>
        <v>0.13575995326745113</v>
      </c>
      <c r="CA46" s="59">
        <f t="shared" si="32"/>
        <v>0.14005048514012725</v>
      </c>
      <c r="CB46" s="59">
        <f t="shared" si="32"/>
        <v>0.20366015856477562</v>
      </c>
      <c r="CC46" s="59">
        <f t="shared" si="32"/>
        <v>0.19712283520075152</v>
      </c>
      <c r="CD46" s="59">
        <f t="shared" si="32"/>
        <v>8.5760436192896583E-2</v>
      </c>
      <c r="CE46" s="59">
        <f t="shared" si="32"/>
        <v>0.11136239900785491</v>
      </c>
      <c r="CF46" s="59">
        <f t="shared" si="32"/>
        <v>6.5373233640241253E-3</v>
      </c>
      <c r="CG46" s="59">
        <f t="shared" si="32"/>
        <v>0</v>
      </c>
      <c r="CH46" s="59">
        <f t="shared" si="32"/>
        <v>1.2242183216047187E-2</v>
      </c>
      <c r="CI46" s="122">
        <f t="shared" si="6"/>
        <v>1</v>
      </c>
      <c r="CK46" s="123" t="str">
        <f t="shared" si="7"/>
        <v>香美市</v>
      </c>
      <c r="CL46" s="124">
        <f t="shared" si="17"/>
        <v>116.5610764709906</v>
      </c>
      <c r="CM46" s="65">
        <f t="shared" si="18"/>
        <v>3.6530204841233767E-2</v>
      </c>
      <c r="CN46" s="66">
        <f t="shared" si="19"/>
        <v>97.292674984029446</v>
      </c>
      <c r="CO46" s="65">
        <f t="shared" si="20"/>
        <v>4.3764856919587716E-2</v>
      </c>
      <c r="CP46" s="66">
        <f t="shared" si="8"/>
        <v>1.8647408490537678</v>
      </c>
      <c r="CQ46" s="65">
        <f t="shared" si="21"/>
        <v>0</v>
      </c>
      <c r="CR46" s="66">
        <f t="shared" si="9"/>
        <v>17.403660637907379</v>
      </c>
      <c r="CS46" s="65">
        <f t="shared" si="22"/>
        <v>0</v>
      </c>
      <c r="CT46" s="66">
        <f t="shared" si="10"/>
        <v>31.132646420602335</v>
      </c>
      <c r="CU46" s="67">
        <f t="shared" si="23"/>
        <v>0.16262671446554283</v>
      </c>
      <c r="CV46" s="16"/>
      <c r="CW46" s="959">
        <f t="shared" si="24"/>
        <v>4.258</v>
      </c>
      <c r="CX46" s="962">
        <f>VLOOKUP($AX46&amp;"_"&amp;$CW$14,データシート1!$A:$BT,MATCH($CW$12&amp;"_"&amp;CX$20,データシート1!$A$1:$BT$1,0),0)</f>
        <v>4.258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5.0629999999999997</v>
      </c>
      <c r="DB46" s="962">
        <f>VLOOKUP($AX46&amp;"_"&amp;$CW$14,データシート1!$A:$BT,MATCH($CW$12&amp;"_"&amp;DB$20,データシート1!$A$1:$BT$1,0),0)</f>
        <v>0</v>
      </c>
      <c r="DC46" s="962">
        <f>VLOOKUP($AX46&amp;"_"&amp;$CW$14,データシート1!$A:$BT,MATCH($CW$12&amp;"_"&amp;DC$20,データシート1!$A$1:$BT$1,0),0)</f>
        <v>0</v>
      </c>
      <c r="DD46" s="961">
        <f t="shared" si="11"/>
        <v>9.3209999999999997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0.46</v>
      </c>
      <c r="DO46" s="127">
        <f t="shared" si="27"/>
        <v>0</v>
      </c>
      <c r="DP46" s="127">
        <f t="shared" si="29"/>
        <v>0</v>
      </c>
      <c r="DQ46" s="127">
        <f t="shared" si="30"/>
        <v>0.54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36341</v>
      </c>
      <c r="AY47" s="18" t="str">
        <f>IF(IFERROR(比較地域マスタ!$Z32,"")=0,"",IFERROR(比較地域マスタ!$Z32,""))</f>
        <v>石井町</v>
      </c>
      <c r="BB47" s="110" t="str">
        <f t="shared" si="0"/>
        <v>36341</v>
      </c>
      <c r="BC47" s="1031" t="str">
        <f t="shared" si="0"/>
        <v>石井町</v>
      </c>
      <c r="BD47" s="34">
        <f t="shared" si="14"/>
        <v>151.15989901200302</v>
      </c>
      <c r="BE47" s="34">
        <f t="shared" si="15"/>
        <v>39.346420338807157</v>
      </c>
      <c r="BF47" s="34">
        <f>VLOOKUP($AX47&amp;"_"&amp;$BC$14,データシート1!$A:$BT,MATCH($BC$12&amp;"_"&amp;BF$20,データシート1!$A$1:$BT$1,0),0)</f>
        <v>31.107420656005498</v>
      </c>
      <c r="BG47" s="34">
        <f>VLOOKUP($AX47&amp;"_"&amp;$BC$14,データシート1!$A:$BT,MATCH($BC$12&amp;"_"&amp;BG$20,データシート1!$A$1:$BT$1,0),0)</f>
        <v>1.4640356124892209</v>
      </c>
      <c r="BH47" s="34">
        <f>VLOOKUP($AX47&amp;"_"&amp;$BC$14,データシート1!$A:$BT,MATCH($BC$12&amp;"_"&amp;BH$20,データシート1!$A$1:$BT$1,0),0)</f>
        <v>6.774964070312433</v>
      </c>
      <c r="BI47" s="34">
        <f>VLOOKUP($AX47&amp;"_"&amp;$BC$14,データシート1!$A:$BT,MATCH($BC$12&amp;"_"&amp;BI$20,データシート1!$A$1:$BT$1,0),0)</f>
        <v>28.773918417507581</v>
      </c>
      <c r="BJ47" s="34">
        <f>VLOOKUP($AX47&amp;"_"&amp;$BC$14,データシート1!$A:$BT,MATCH($BC$12&amp;"_"&amp;BJ$20,データシート1!$A$1:$BT$1,0),0)</f>
        <v>36.48496470490479</v>
      </c>
      <c r="BK47" s="34">
        <f t="shared" si="1"/>
        <v>44.721397449983499</v>
      </c>
      <c r="BL47" s="34">
        <f t="shared" si="2"/>
        <v>43.243619761754395</v>
      </c>
      <c r="BM47" s="34">
        <f>VLOOKUP($AX47&amp;"_"&amp;$BC$14,データシート1!$A:$BT,MATCH($BC$12&amp;"_"&amp;BM$20,データシート1!$A$1:$BT$1,0),0)</f>
        <v>22.529032820297012</v>
      </c>
      <c r="BN47" s="34">
        <f>VLOOKUP($AX47&amp;"_"&amp;$BC$14,データシート1!$A:$BT,MATCH($BC$12&amp;"_"&amp;BN$20,データシート1!$A$1:$BT$1,0),0)</f>
        <v>20.714586941457384</v>
      </c>
      <c r="BO47" s="34">
        <f>VLOOKUP($AX47&amp;"_"&amp;$BC$14,データシート1!$A:$BT,MATCH($BC$12&amp;"_"&amp;BO$20,データシート1!$A$1:$BT$1,0),0)</f>
        <v>1.4777776882291001</v>
      </c>
      <c r="BP47" s="34">
        <f>VLOOKUP($AX47&amp;"_"&amp;$BC$14,データシート1!$A:$BT,MATCH($BC$12&amp;"_"&amp;BP$20,データシート1!$A$1:$BT$1,0),0)</f>
        <v>0</v>
      </c>
      <c r="BQ47" s="34">
        <f>VLOOKUP($AX47&amp;"_"&amp;$BC$14,データシート1!$A:$BT,MATCH($BC$12&amp;"_"&amp;BQ$20,データシート1!$A$1:$BT$1,0),0)</f>
        <v>1.8331981008</v>
      </c>
      <c r="BR47" s="35">
        <f t="shared" si="3"/>
        <v>151.15989901200302</v>
      </c>
      <c r="BT47" s="121" t="str">
        <f t="shared" si="4"/>
        <v>石井町</v>
      </c>
      <c r="BU47" s="33">
        <f t="shared" si="25"/>
        <v>151.15989901200302</v>
      </c>
      <c r="BV47" s="59">
        <f t="shared" si="16"/>
        <v>0.26029668315458987</v>
      </c>
      <c r="BW47" s="59">
        <f t="shared" si="16"/>
        <v>0.2057914887435548</v>
      </c>
      <c r="BX47" s="59">
        <f t="shared" si="16"/>
        <v>9.6853439441168688E-3</v>
      </c>
      <c r="BY47" s="59">
        <f t="shared" si="16"/>
        <v>4.4819850466918207E-2</v>
      </c>
      <c r="BZ47" s="59">
        <f t="shared" si="16"/>
        <v>0.19035417862526327</v>
      </c>
      <c r="CA47" s="59">
        <f t="shared" si="32"/>
        <v>0.24136669145305303</v>
      </c>
      <c r="CB47" s="59">
        <f t="shared" si="32"/>
        <v>0.29585490425891559</v>
      </c>
      <c r="CC47" s="59">
        <f t="shared" si="32"/>
        <v>0.28607864945927614</v>
      </c>
      <c r="CD47" s="59">
        <f t="shared" si="32"/>
        <v>0.14904106821682958</v>
      </c>
      <c r="CE47" s="59">
        <f t="shared" si="32"/>
        <v>0.13703758124244658</v>
      </c>
      <c r="CF47" s="59">
        <f t="shared" si="32"/>
        <v>9.7762547996393893E-3</v>
      </c>
      <c r="CG47" s="59">
        <f t="shared" si="32"/>
        <v>0</v>
      </c>
      <c r="CH47" s="59">
        <f t="shared" si="32"/>
        <v>1.2127542508178263E-2</v>
      </c>
      <c r="CI47" s="122">
        <f t="shared" si="6"/>
        <v>1</v>
      </c>
      <c r="CK47" s="123" t="str">
        <f t="shared" si="7"/>
        <v>石井町</v>
      </c>
      <c r="CL47" s="124">
        <f t="shared" si="17"/>
        <v>39.346420338807157</v>
      </c>
      <c r="CM47" s="65">
        <f t="shared" si="18"/>
        <v>0.33057645112308393</v>
      </c>
      <c r="CN47" s="66">
        <f t="shared" si="19"/>
        <v>31.107420656005498</v>
      </c>
      <c r="CO47" s="65">
        <f t="shared" si="20"/>
        <v>0.41813174238504119</v>
      </c>
      <c r="CP47" s="66">
        <f t="shared" si="8"/>
        <v>1.4640356124892209</v>
      </c>
      <c r="CQ47" s="65">
        <f t="shared" si="21"/>
        <v>0</v>
      </c>
      <c r="CR47" s="66">
        <f t="shared" si="9"/>
        <v>6.774964070312433</v>
      </c>
      <c r="CS47" s="65">
        <f t="shared" si="22"/>
        <v>0</v>
      </c>
      <c r="CT47" s="66">
        <f t="shared" si="10"/>
        <v>28.773918417507581</v>
      </c>
      <c r="CU47" s="67">
        <f t="shared" si="23"/>
        <v>0.12202022501960391</v>
      </c>
      <c r="CV47" s="16"/>
      <c r="CW47" s="959">
        <f t="shared" si="24"/>
        <v>13.007</v>
      </c>
      <c r="CX47" s="962">
        <f>VLOOKUP($AX47&amp;"_"&amp;$CW$14,データシート1!$A:$BT,MATCH($CW$12&amp;"_"&amp;CX$20,データシート1!$A$1:$BT$1,0),0)</f>
        <v>13.007</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3.5110000000000001</v>
      </c>
      <c r="DB47" s="962">
        <f>VLOOKUP($AX47&amp;"_"&amp;$CW$14,データシート1!$A:$BT,MATCH($CW$12&amp;"_"&amp;DB$20,データシート1!$A$1:$BT$1,0),0)</f>
        <v>0</v>
      </c>
      <c r="DC47" s="962">
        <f>VLOOKUP($AX47&amp;"_"&amp;$CW$14,データシート1!$A:$BT,MATCH($CW$12&amp;"_"&amp;DC$20,データシート1!$A$1:$BT$1,0),0)</f>
        <v>0</v>
      </c>
      <c r="DD47" s="961">
        <f t="shared" si="11"/>
        <v>16.518000000000001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0.79</v>
      </c>
      <c r="DO47" s="127">
        <f t="shared" si="27"/>
        <v>0</v>
      </c>
      <c r="DP47" s="127">
        <f t="shared" si="29"/>
        <v>0</v>
      </c>
      <c r="DQ47" s="127">
        <f t="shared" si="30"/>
        <v>0.21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06209</v>
      </c>
      <c r="AY48" s="18" t="str">
        <f>IF(IFERROR(比較地域マスタ!$Z33,"")=0,"",IFERROR(比較地域マスタ!$Z33,""))</f>
        <v>長井市</v>
      </c>
      <c r="BB48" s="110" t="str">
        <f t="shared" si="0"/>
        <v>06209</v>
      </c>
      <c r="BC48" s="1031" t="str">
        <f t="shared" si="0"/>
        <v>長井市</v>
      </c>
      <c r="BD48" s="34">
        <f t="shared" si="14"/>
        <v>164.66914578711047</v>
      </c>
      <c r="BE48" s="34">
        <f t="shared" si="15"/>
        <v>37.191430645156544</v>
      </c>
      <c r="BF48" s="34">
        <f>VLOOKUP($AX48&amp;"_"&amp;$BC$14,データシート1!$A:$BT,MATCH($BC$12&amp;"_"&amp;BF$20,データシート1!$A$1:$BT$1,0),0)</f>
        <v>25.276205512000061</v>
      </c>
      <c r="BG48" s="34">
        <f>VLOOKUP($AX48&amp;"_"&amp;$BC$14,データシート1!$A:$BT,MATCH($BC$12&amp;"_"&amp;BG$20,データシート1!$A$1:$BT$1,0),0)</f>
        <v>3.1191332935090506</v>
      </c>
      <c r="BH48" s="34">
        <f>VLOOKUP($AX48&amp;"_"&amp;$BC$14,データシート1!$A:$BT,MATCH($BC$12&amp;"_"&amp;BH$20,データシート1!$A$1:$BT$1,0),0)</f>
        <v>8.7960918396474312</v>
      </c>
      <c r="BI48" s="34">
        <f>VLOOKUP($AX48&amp;"_"&amp;$BC$14,データシート1!$A:$BT,MATCH($BC$12&amp;"_"&amp;BI$20,データシート1!$A$1:$BT$1,0),0)</f>
        <v>31.800967101731615</v>
      </c>
      <c r="BJ48" s="34">
        <f>VLOOKUP($AX48&amp;"_"&amp;$BC$14,データシート1!$A:$BT,MATCH($BC$12&amp;"_"&amp;BJ$20,データシート1!$A$1:$BT$1,0),0)</f>
        <v>41.613851778485127</v>
      </c>
      <c r="BK48" s="34">
        <f t="shared" si="1"/>
        <v>51.057953022851734</v>
      </c>
      <c r="BL48" s="34">
        <f t="shared" si="2"/>
        <v>49.552383071501453</v>
      </c>
      <c r="BM48" s="34">
        <f>VLOOKUP($AX48&amp;"_"&amp;$BC$14,データシート1!$A:$BT,MATCH($BC$12&amp;"_"&amp;BM$20,データシート1!$A$1:$BT$1,0),0)</f>
        <v>24.302704866055191</v>
      </c>
      <c r="BN48" s="34">
        <f>VLOOKUP($AX48&amp;"_"&amp;$BC$14,データシート1!$A:$BT,MATCH($BC$12&amp;"_"&amp;BN$20,データシート1!$A$1:$BT$1,0),0)</f>
        <v>25.249678205446259</v>
      </c>
      <c r="BO48" s="34">
        <f>VLOOKUP($AX48&amp;"_"&amp;$BC$14,データシート1!$A:$BT,MATCH($BC$12&amp;"_"&amp;BO$20,データシート1!$A$1:$BT$1,0),0)</f>
        <v>1.50556995135028</v>
      </c>
      <c r="BP48" s="34">
        <f>VLOOKUP($AX48&amp;"_"&amp;$BC$14,データシート1!$A:$BT,MATCH($BC$12&amp;"_"&amp;BP$20,データシート1!$A$1:$BT$1,0),0)</f>
        <v>0</v>
      </c>
      <c r="BQ48" s="34">
        <f>VLOOKUP($AX48&amp;"_"&amp;$BC$14,データシート1!$A:$BT,MATCH($BC$12&amp;"_"&amp;BQ$20,データシート1!$A$1:$BT$1,0),0)</f>
        <v>3.004943238885434</v>
      </c>
      <c r="BR48" s="35">
        <f t="shared" si="3"/>
        <v>164.66914578711047</v>
      </c>
      <c r="BT48" s="121" t="str">
        <f t="shared" si="4"/>
        <v>長井市</v>
      </c>
      <c r="BU48" s="33">
        <f t="shared" si="25"/>
        <v>164.66914578711047</v>
      </c>
      <c r="BV48" s="59">
        <f t="shared" si="16"/>
        <v>0.22585549021574944</v>
      </c>
      <c r="BW48" s="59">
        <f t="shared" si="16"/>
        <v>0.15349691280161221</v>
      </c>
      <c r="BX48" s="59">
        <f t="shared" si="16"/>
        <v>1.8941819844875894E-2</v>
      </c>
      <c r="BY48" s="59">
        <f t="shared" si="16"/>
        <v>5.3416757569261335E-2</v>
      </c>
      <c r="BZ48" s="59">
        <f t="shared" si="16"/>
        <v>0.193120374492286</v>
      </c>
      <c r="CA48" s="59">
        <f t="shared" si="32"/>
        <v>0.25271189438417835</v>
      </c>
      <c r="CB48" s="59">
        <f t="shared" si="32"/>
        <v>0.31006387249291428</v>
      </c>
      <c r="CC48" s="59">
        <f t="shared" si="32"/>
        <v>0.30092087278793778</v>
      </c>
      <c r="CD48" s="59">
        <f t="shared" si="32"/>
        <v>0.14758505456434751</v>
      </c>
      <c r="CE48" s="59">
        <f t="shared" si="32"/>
        <v>0.1533358182235903</v>
      </c>
      <c r="CF48" s="59">
        <f t="shared" si="32"/>
        <v>9.1429997049764806E-3</v>
      </c>
      <c r="CG48" s="59">
        <f t="shared" si="32"/>
        <v>0</v>
      </c>
      <c r="CH48" s="59">
        <f t="shared" si="32"/>
        <v>1.8248368414871846E-2</v>
      </c>
      <c r="CI48" s="122">
        <f t="shared" si="6"/>
        <v>1</v>
      </c>
      <c r="CK48" s="123" t="str">
        <f t="shared" si="7"/>
        <v>長井市</v>
      </c>
      <c r="CL48" s="124">
        <f t="shared" si="17"/>
        <v>37.191430645156544</v>
      </c>
      <c r="CM48" s="65">
        <f t="shared" si="18"/>
        <v>0.28425903001332364</v>
      </c>
      <c r="CN48" s="66">
        <f t="shared" si="19"/>
        <v>25.276205512000061</v>
      </c>
      <c r="CO48" s="65">
        <f t="shared" si="20"/>
        <v>0.41825898254312205</v>
      </c>
      <c r="CP48" s="66">
        <f t="shared" si="8"/>
        <v>3.1191332935090506</v>
      </c>
      <c r="CQ48" s="65">
        <f t="shared" si="21"/>
        <v>0</v>
      </c>
      <c r="CR48" s="66">
        <f t="shared" si="9"/>
        <v>8.7960918396474312</v>
      </c>
      <c r="CS48" s="65">
        <f t="shared" si="22"/>
        <v>0</v>
      </c>
      <c r="CT48" s="66">
        <f t="shared" si="10"/>
        <v>31.800967101731615</v>
      </c>
      <c r="CU48" s="67">
        <f t="shared" si="23"/>
        <v>0</v>
      </c>
      <c r="CV48" s="16"/>
      <c r="CW48" s="959">
        <f t="shared" si="24"/>
        <v>10.571999999999999</v>
      </c>
      <c r="CX48" s="962">
        <f>VLOOKUP($AX48&amp;"_"&amp;$CW$14,データシート1!$A:$BT,MATCH($CW$12&amp;"_"&amp;CX$20,データシート1!$A$1:$BT$1,0),0)</f>
        <v>10.571999999999999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10.571999999999999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41209</v>
      </c>
      <c r="AY49" s="18" t="str">
        <f>IF(IFERROR(比較地域マスタ!$Z34,"")=0,"",IFERROR(比較地域マスタ!$Z34,""))</f>
        <v>嬉野市</v>
      </c>
      <c r="BB49" s="110" t="str">
        <f t="shared" si="0"/>
        <v>41209</v>
      </c>
      <c r="BC49" s="1031" t="str">
        <f t="shared" si="0"/>
        <v>嬉野市</v>
      </c>
      <c r="BD49" s="34">
        <f t="shared" si="14"/>
        <v>121.08635316990777</v>
      </c>
      <c r="BE49" s="34">
        <f t="shared" si="15"/>
        <v>19.078420290688442</v>
      </c>
      <c r="BF49" s="34">
        <f>VLOOKUP($AX49&amp;"_"&amp;$BC$14,データシート1!$A:$BT,MATCH($BC$12&amp;"_"&amp;BF$20,データシート1!$A$1:$BT$1,0),0)</f>
        <v>10.41105399905662</v>
      </c>
      <c r="BG49" s="34">
        <f>VLOOKUP($AX49&amp;"_"&amp;$BC$14,データシート1!$A:$BT,MATCH($BC$12&amp;"_"&amp;BG$20,データシート1!$A$1:$BT$1,0),0)</f>
        <v>1.4782854198960853</v>
      </c>
      <c r="BH49" s="34">
        <f>VLOOKUP($AX49&amp;"_"&amp;$BC$14,データシート1!$A:$BT,MATCH($BC$12&amp;"_"&amp;BH$20,データシート1!$A$1:$BT$1,0),0)</f>
        <v>7.1890808717357384</v>
      </c>
      <c r="BI49" s="34">
        <f>VLOOKUP($AX49&amp;"_"&amp;$BC$14,データシート1!$A:$BT,MATCH($BC$12&amp;"_"&amp;BI$20,データシート1!$A$1:$BT$1,0),0)</f>
        <v>26.927357052355116</v>
      </c>
      <c r="BJ49" s="34">
        <f>VLOOKUP($AX49&amp;"_"&amp;$BC$14,データシート1!$A:$BT,MATCH($BC$12&amp;"_"&amp;BJ$20,データシート1!$A$1:$BT$1,0),0)</f>
        <v>22.689266118780225</v>
      </c>
      <c r="BK49" s="34">
        <f t="shared" si="1"/>
        <v>49.688825455413252</v>
      </c>
      <c r="BL49" s="34">
        <f t="shared" si="2"/>
        <v>48.21028873478798</v>
      </c>
      <c r="BM49" s="34">
        <f>VLOOKUP($AX49&amp;"_"&amp;$BC$14,データシート1!$A:$BT,MATCH($BC$12&amp;"_"&amp;BM$20,データシート1!$A$1:$BT$1,0),0)</f>
        <v>22.876971551112412</v>
      </c>
      <c r="BN49" s="34">
        <f>VLOOKUP($AX49&amp;"_"&amp;$BC$14,データシート1!$A:$BT,MATCH($BC$12&amp;"_"&amp;BN$20,データシート1!$A$1:$BT$1,0),0)</f>
        <v>25.333317183675565</v>
      </c>
      <c r="BO49" s="34">
        <f>VLOOKUP($AX49&amp;"_"&amp;$BC$14,データシート1!$A:$BT,MATCH($BC$12&amp;"_"&amp;BO$20,データシート1!$A$1:$BT$1,0),0)</f>
        <v>1.47853672062527</v>
      </c>
      <c r="BP49" s="34">
        <f>VLOOKUP($AX49&amp;"_"&amp;$BC$14,データシート1!$A:$BT,MATCH($BC$12&amp;"_"&amp;BP$20,データシート1!$A$1:$BT$1,0),0)</f>
        <v>0</v>
      </c>
      <c r="BQ49" s="34">
        <f>VLOOKUP($AX49&amp;"_"&amp;$BC$14,データシート1!$A:$BT,MATCH($BC$12&amp;"_"&amp;BQ$20,データシート1!$A$1:$BT$1,0),0)</f>
        <v>2.7024842526707351</v>
      </c>
      <c r="BR49" s="35">
        <f t="shared" si="3"/>
        <v>121.08635316990777</v>
      </c>
      <c r="BT49" s="121" t="str">
        <f t="shared" si="4"/>
        <v>嬉野市</v>
      </c>
      <c r="BU49" s="33">
        <f t="shared" si="25"/>
        <v>121.08635316990777</v>
      </c>
      <c r="BV49" s="59">
        <f t="shared" si="16"/>
        <v>0.15756044997009447</v>
      </c>
      <c r="BW49" s="59">
        <f t="shared" si="16"/>
        <v>8.598040758934973E-2</v>
      </c>
      <c r="BX49" s="59">
        <f t="shared" si="16"/>
        <v>1.2208522110016499E-2</v>
      </c>
      <c r="BY49" s="59">
        <f t="shared" si="16"/>
        <v>5.9371520270728249E-2</v>
      </c>
      <c r="BZ49" s="59">
        <f t="shared" si="16"/>
        <v>0.22238143562363946</v>
      </c>
      <c r="CA49" s="59">
        <f t="shared" si="32"/>
        <v>0.1873808693118601</v>
      </c>
      <c r="CB49" s="59">
        <f t="shared" si="32"/>
        <v>0.4103585924806088</v>
      </c>
      <c r="CC49" s="59">
        <f t="shared" si="32"/>
        <v>0.39814799498618597</v>
      </c>
      <c r="CD49" s="59">
        <f t="shared" si="32"/>
        <v>0.18893104757240115</v>
      </c>
      <c r="CE49" s="59">
        <f t="shared" si="32"/>
        <v>0.20921694741378477</v>
      </c>
      <c r="CF49" s="59">
        <f t="shared" si="32"/>
        <v>1.22105974944228E-2</v>
      </c>
      <c r="CG49" s="59">
        <f t="shared" si="32"/>
        <v>0</v>
      </c>
      <c r="CH49" s="59">
        <f t="shared" si="32"/>
        <v>2.2318652613797219E-2</v>
      </c>
      <c r="CI49" s="122">
        <f t="shared" si="6"/>
        <v>1</v>
      </c>
      <c r="CK49" s="123" t="str">
        <f t="shared" si="7"/>
        <v>嬉野市</v>
      </c>
      <c r="CL49" s="124">
        <f t="shared" si="17"/>
        <v>19.078420290688442</v>
      </c>
      <c r="CM49" s="65">
        <f t="shared" si="18"/>
        <v>0.24635163333171342</v>
      </c>
      <c r="CN49" s="66">
        <f t="shared" si="19"/>
        <v>10.41105399905662</v>
      </c>
      <c r="CO49" s="65">
        <f t="shared" si="20"/>
        <v>0.45144324488432036</v>
      </c>
      <c r="CP49" s="66">
        <f t="shared" si="8"/>
        <v>1.4782854198960853</v>
      </c>
      <c r="CQ49" s="65">
        <f t="shared" si="21"/>
        <v>0</v>
      </c>
      <c r="CR49" s="66">
        <f t="shared" si="9"/>
        <v>7.1890808717357384</v>
      </c>
      <c r="CS49" s="65">
        <f t="shared" si="22"/>
        <v>0</v>
      </c>
      <c r="CT49" s="66">
        <f t="shared" si="10"/>
        <v>26.927357052355116</v>
      </c>
      <c r="CU49" s="67">
        <f t="shared" si="23"/>
        <v>0.14037768328508846</v>
      </c>
      <c r="CV49" s="16"/>
      <c r="CW49" s="959">
        <f t="shared" si="24"/>
        <v>4.7</v>
      </c>
      <c r="CX49" s="962">
        <f>VLOOKUP($AX49&amp;"_"&amp;$CW$14,データシート1!$A:$BT,MATCH($CW$12&amp;"_"&amp;CX$20,データシート1!$A$1:$BT$1,0),0)</f>
        <v>4.7</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3.78</v>
      </c>
      <c r="DB49" s="962">
        <f>VLOOKUP($AX49&amp;"_"&amp;$CW$14,データシート1!$A:$BT,MATCH($CW$12&amp;"_"&amp;DB$20,データシート1!$A$1:$BT$1,0),0)</f>
        <v>0</v>
      </c>
      <c r="DC49" s="962">
        <f>VLOOKUP($AX49&amp;"_"&amp;$CW$14,データシート1!$A:$BT,MATCH($CW$12&amp;"_"&amp;DC$20,データシート1!$A$1:$BT$1,0),0)</f>
        <v>0</v>
      </c>
      <c r="DD49" s="961">
        <f t="shared" si="11"/>
        <v>8.48</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0.55000000000000004</v>
      </c>
      <c r="DO49" s="127">
        <f t="shared" si="27"/>
        <v>0</v>
      </c>
      <c r="DP49" s="127">
        <f t="shared" si="29"/>
        <v>0</v>
      </c>
      <c r="DQ49" s="127">
        <f t="shared" si="30"/>
        <v>0.45</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内灘町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石川県</v>
      </c>
      <c r="AY4" s="1038" t="str">
        <f>年度マスタ!$J4</f>
        <v>内灘町</v>
      </c>
      <c r="AZ4" s="1038" t="str">
        <f>年度マスタ!$K4</f>
        <v>17365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21341</v>
      </c>
      <c r="AY13" s="18" t="str">
        <f>IF(IFERROR(比較地域マスタ!$Z6,"")=0,"",IFERROR(比較地域マスタ!$Z6,""))</f>
        <v>養老町</v>
      </c>
      <c r="BC13" s="844" t="str">
        <f t="shared" ref="BC13:BC59" si="0">AX13</f>
        <v>21341</v>
      </c>
      <c r="BD13" s="1031" t="str">
        <f>AY13</f>
        <v>養老町</v>
      </c>
      <c r="BE13" s="34">
        <f>VLOOKUP($BC13&amp;"_"&amp;$AZ$7,データシート1!$A:$BT,MATCH("cb_"&amp;BE$12,データシート1!$A$1:$BT$1,0),0)</f>
        <v>5038.3000000000056</v>
      </c>
      <c r="BF13" s="34">
        <f>VLOOKUP($BC13&amp;"_"&amp;$AZ$7,データシート1!$A:$BT,MATCH("cb_"&amp;BF$12,データシート1!$A$1:$BT$1,0),0)</f>
        <v>37924.10000000002</v>
      </c>
      <c r="BG13" s="34">
        <f>VLOOKUP($BC13&amp;"_"&amp;$AZ$7,データシート1!$A:$BT,MATCH("cb_"&amp;BG$12,データシート1!$A$1:$BT$1,0),0)</f>
        <v>3</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42965.400000000023</v>
      </c>
      <c r="BL13" s="36"/>
      <c r="BM13" s="844" t="str">
        <f>AX13</f>
        <v>21341</v>
      </c>
      <c r="BN13" s="1031" t="str">
        <f>AY13</f>
        <v>養老町</v>
      </c>
      <c r="BO13" s="34">
        <f>BE13*VLOOKUP(BO$12,別紙!$B$4:$E$10,MATCH("設備利用率",別紙!$B$4:$E$4,0),0)/100*8760/10^3</f>
        <v>6046.5645960000074</v>
      </c>
      <c r="BP13" s="34">
        <f>BF13*VLOOKUP(BP$12,別紙!$B$4:$E$10,MATCH("設備利用率",別紙!$B$4:$E$4,0),0)/100*8760/10^3</f>
        <v>50164.482516000025</v>
      </c>
      <c r="BQ13" s="34">
        <f>BG13*VLOOKUP(BQ$12,別紙!$B$4:$E$10,MATCH("設備利用率",別紙!$B$4:$E$4,0),0)/100*8760/10^3</f>
        <v>6.5174400000000006</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56217.564552000033</v>
      </c>
      <c r="BV13" s="36"/>
      <c r="BW13" s="33" t="str">
        <f>AX13</f>
        <v>21341</v>
      </c>
      <c r="BX13" s="33" t="str">
        <f>AY13</f>
        <v>養老町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196496.93763681327</v>
      </c>
      <c r="BZ13" s="36"/>
      <c r="CA13" s="33" t="str">
        <f>AX13</f>
        <v>21341</v>
      </c>
      <c r="CB13" s="33" t="str">
        <f>AY13</f>
        <v>養老町</v>
      </c>
      <c r="CC13" s="223">
        <f>BO13/$BY13</f>
        <v>3.0771800663763612E-2</v>
      </c>
      <c r="CD13" s="223">
        <f t="shared" ref="CD13:CH28" si="1">BP13/$BY13</f>
        <v>0.25529396599920251</v>
      </c>
      <c r="CE13" s="223">
        <f t="shared" si="1"/>
        <v>3.3168150498336177E-5</v>
      </c>
      <c r="CF13" s="223">
        <f t="shared" si="1"/>
        <v>0</v>
      </c>
      <c r="CG13" s="223">
        <f t="shared" si="1"/>
        <v>0</v>
      </c>
      <c r="CH13" s="223">
        <f t="shared" si="1"/>
        <v>0</v>
      </c>
      <c r="CI13" s="223">
        <f>BU13/BY13</f>
        <v>0.28609893481346449</v>
      </c>
      <c r="CK13" s="18" t="str">
        <f>AX13</f>
        <v>21341</v>
      </c>
      <c r="CL13" s="18" t="str">
        <f>AY13</f>
        <v>養老町</v>
      </c>
      <c r="CM13" s="18">
        <f>VLOOKUP($CK13&amp;"_"&amp;$AZ$7,データシート1!$A:$BT,MATCH("ca_太陽光発電（10kW未満）",データシート1!$A$1:$BT$1,0),0)</f>
        <v>1050</v>
      </c>
      <c r="CN13" s="18">
        <f>VLOOKUP($CK13&amp;"_"&amp;$AZ$5,データシート1!$A:$BT,MATCH("ab_家庭",データシート1!$A$1:$BT$1,0),0)</f>
        <v>10347</v>
      </c>
      <c r="CO13" s="223">
        <f>CM13/CN13</f>
        <v>0.1014786894752102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03322</v>
      </c>
      <c r="AY14" s="18" t="str">
        <f>IF(IFERROR(比較地域マスタ!$Z7,"")=0,"",IFERROR(比較地域マスタ!$Z7,""))</f>
        <v>矢巾町</v>
      </c>
      <c r="BC14" s="844" t="str">
        <f t="shared" si="0"/>
        <v>03322</v>
      </c>
      <c r="BD14" s="1031" t="str">
        <f t="shared" ref="BD14:BD60" si="2">AY14</f>
        <v>矢巾町</v>
      </c>
      <c r="BE14" s="34">
        <f>VLOOKUP($BC14&amp;"_"&amp;$AZ$7,データシート1!$A:$BT,MATCH("cb_"&amp;BE$12,データシート1!$A$1:$BT$1,0),0)</f>
        <v>4577.1000000000004</v>
      </c>
      <c r="BF14" s="34">
        <f>VLOOKUP($BC14&amp;"_"&amp;$AZ$7,データシート1!$A:$BT,MATCH("cb_"&amp;BF$12,データシート1!$A$1:$BT$1,0),0)</f>
        <v>9612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14189.1</v>
      </c>
      <c r="BL14" s="36"/>
      <c r="BM14" s="844" t="str">
        <f t="shared" ref="BM14:BM60" si="4">AX14</f>
        <v>03322</v>
      </c>
      <c r="BN14" s="1031" t="str">
        <f t="shared" ref="BN14:BN60" si="5">AY14</f>
        <v>矢巾町</v>
      </c>
      <c r="BO14" s="34">
        <f>BE14*VLOOKUP(BO$12,別紙!$B$4:$E$10,MATCH("設備利用率",別紙!$B$4:$E$4,0),0)/100*8760/10^3</f>
        <v>5493.0692520000002</v>
      </c>
      <c r="BP14" s="34">
        <f>BF14*VLOOKUP(BP$12,別紙!$B$4:$E$10,MATCH("設備利用率",別紙!$B$4:$E$4,0),0)/100*8760/10^3</f>
        <v>12714.369119999999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18207.438372000001</v>
      </c>
      <c r="BV14" s="36"/>
      <c r="BW14" s="33" t="str">
        <f t="shared" ref="BW14:BW60" si="7">AX14</f>
        <v>03322</v>
      </c>
      <c r="BX14" s="33" t="str">
        <f t="shared" ref="BX14:BX60" si="8">AY14</f>
        <v>矢巾町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197237.90372501407</v>
      </c>
      <c r="BZ14" s="36"/>
      <c r="CA14" s="33" t="str">
        <f t="shared" ref="CA14:CA60" si="9">AX14</f>
        <v>03322</v>
      </c>
      <c r="CB14" s="33" t="str">
        <f t="shared" ref="CB14:CB60" si="10">AY14</f>
        <v>矢巾町</v>
      </c>
      <c r="CC14" s="223">
        <f t="shared" ref="CC14:CC60" si="11">BO14/$BY14</f>
        <v>2.7849967720496308E-2</v>
      </c>
      <c r="CD14" s="223">
        <f t="shared" si="1"/>
        <v>6.4462098206672133E-2</v>
      </c>
      <c r="CE14" s="223">
        <f t="shared" si="1"/>
        <v>0</v>
      </c>
      <c r="CF14" s="223">
        <f t="shared" si="1"/>
        <v>0</v>
      </c>
      <c r="CG14" s="223">
        <f t="shared" si="1"/>
        <v>0</v>
      </c>
      <c r="CH14" s="223">
        <f t="shared" si="1"/>
        <v>0</v>
      </c>
      <c r="CI14" s="223">
        <f t="shared" ref="CI14:CI60" si="12">BU14/BY14</f>
        <v>9.2312065927168438E-2</v>
      </c>
      <c r="CK14" s="18" t="str">
        <f t="shared" ref="CK14:CK60" si="13">AX14</f>
        <v>03322</v>
      </c>
      <c r="CL14" s="18" t="str">
        <f t="shared" ref="CL14:CL60" si="14">AY14</f>
        <v>矢巾町</v>
      </c>
      <c r="CM14" s="18">
        <f>VLOOKUP($CK14&amp;"_"&amp;$AZ$7,データシート1!$A:$BT,MATCH("ca_太陽光発電（10kW未満）",データシート1!$A$1:$BT$1,0),0)</f>
        <v>986</v>
      </c>
      <c r="CN14" s="18">
        <f>VLOOKUP($CK14&amp;"_"&amp;$AZ$5,データシート1!$A:$BT,MATCH("ab_家庭",データシート1!$A$1:$BT$1,0),0)</f>
        <v>10985</v>
      </c>
      <c r="CO14" s="223">
        <f t="shared" ref="CO14:CO60" si="15">CM14/CN14</f>
        <v>8.9758761948111054E-2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30207</v>
      </c>
      <c r="AY15" s="18" t="str">
        <f>IF(IFERROR(比較地域マスタ!$Z8,"")=0,"",IFERROR(比較地域マスタ!$Z8,""))</f>
        <v>新宮市</v>
      </c>
      <c r="BC15" s="844" t="str">
        <f t="shared" si="0"/>
        <v>30207</v>
      </c>
      <c r="BD15" s="1031" t="str">
        <f t="shared" si="2"/>
        <v>新宮市</v>
      </c>
      <c r="BE15" s="34">
        <f>VLOOKUP($BC15&amp;"_"&amp;$AZ$7,データシート1!$A:$BT,MATCH("cb_"&amp;BE$12,データシート1!$A$1:$BT$1,0),0)</f>
        <v>2661.6000000000026</v>
      </c>
      <c r="BF15" s="34">
        <f>VLOOKUP($BC15&amp;"_"&amp;$AZ$7,データシート1!$A:$BT,MATCH("cb_"&amp;BF$12,データシート1!$A$1:$BT$1,0),0)</f>
        <v>11967.500000000002</v>
      </c>
      <c r="BG15" s="34">
        <f>VLOOKUP($BC15&amp;"_"&amp;$AZ$7,データシート1!$A:$BT,MATCH("cb_"&amp;BG$12,データシート1!$A$1:$BT$1,0),0)</f>
        <v>0</v>
      </c>
      <c r="BH15" s="34">
        <f>VLOOKUP($BC15&amp;"_"&amp;$AZ$7,データシート1!$A:$BT,MATCH("cb_"&amp;BH$12,データシート1!$A$1:$BT$1,0),0)</f>
        <v>282</v>
      </c>
      <c r="BI15" s="34">
        <f>VLOOKUP($BC15&amp;"_"&amp;$AZ$7,データシート1!$A:$BT,MATCH("cb_"&amp;BI$12,データシート1!$A$1:$BT$1,0),0)</f>
        <v>0</v>
      </c>
      <c r="BJ15" s="34">
        <f>VLOOKUP($BC15&amp;"_"&amp;$AZ$7,データシート1!$A:$BT,MATCH("cb_"&amp;BJ$12,データシート1!$A$1:$BT$1,0),0)</f>
        <v>19764</v>
      </c>
      <c r="BK15" s="34">
        <f t="shared" si="3"/>
        <v>34675.100000000006</v>
      </c>
      <c r="BL15" s="36"/>
      <c r="BM15" s="844" t="str">
        <f t="shared" si="4"/>
        <v>30207</v>
      </c>
      <c r="BN15" s="1031" t="str">
        <f t="shared" si="5"/>
        <v>新宮市</v>
      </c>
      <c r="BO15" s="34">
        <f>BE15*VLOOKUP(BO$12,別紙!$B$4:$E$10,MATCH("設備利用率",別紙!$B$4:$E$4,0),0)/100*8760/10^3</f>
        <v>3194.2393920000031</v>
      </c>
      <c r="BP15" s="34">
        <f>BF15*VLOOKUP(BP$12,別紙!$B$4:$E$10,MATCH("設備利用率",別紙!$B$4:$E$4,0),0)/100*8760/10^3</f>
        <v>15830.130300000003</v>
      </c>
      <c r="BQ15" s="34">
        <f>BG15*VLOOKUP(BQ$12,別紙!$B$4:$E$10,MATCH("設備利用率",別紙!$B$4:$E$4,0),0)/100*8760/10^3</f>
        <v>0</v>
      </c>
      <c r="BR15" s="34">
        <f>BH15*VLOOKUP(BR$12,別紙!$B$4:$E$10,MATCH("設備利用率",別紙!$B$4:$E$4,0),0)/100*8760/10^3</f>
        <v>1482.192</v>
      </c>
      <c r="BS15" s="34">
        <f>BI15*VLOOKUP(BS$12,別紙!$B$4:$E$10,MATCH("設備利用率",別紙!$B$4:$E$4,0),0)/100*8760/10^3</f>
        <v>0</v>
      </c>
      <c r="BT15" s="34">
        <f>BJ15*VLOOKUP(BT$12,別紙!$B$4:$E$10,MATCH("設備利用率",別紙!$B$4:$E$4,0),0)/100*8760/10^3</f>
        <v>138506.11199999999</v>
      </c>
      <c r="BU15" s="34">
        <f t="shared" si="6"/>
        <v>159012.67369200001</v>
      </c>
      <c r="BV15" s="36"/>
      <c r="BW15" s="33" t="str">
        <f t="shared" si="7"/>
        <v>30207</v>
      </c>
      <c r="BX15" s="33" t="str">
        <f t="shared" si="8"/>
        <v>新宮市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170187.50589073231</v>
      </c>
      <c r="BZ15" s="36"/>
      <c r="CA15" s="33" t="str">
        <f t="shared" si="9"/>
        <v>30207</v>
      </c>
      <c r="CB15" s="33" t="str">
        <f t="shared" si="10"/>
        <v>新宮市</v>
      </c>
      <c r="CC15" s="223">
        <f t="shared" si="11"/>
        <v>1.8768941793240932E-2</v>
      </c>
      <c r="CD15" s="223">
        <f t="shared" si="1"/>
        <v>9.3015819329085328E-2</v>
      </c>
      <c r="CE15" s="223">
        <f t="shared" si="1"/>
        <v>0</v>
      </c>
      <c r="CF15" s="223">
        <f t="shared" si="1"/>
        <v>8.7091704660836322E-3</v>
      </c>
      <c r="CG15" s="223">
        <f t="shared" si="1"/>
        <v>0</v>
      </c>
      <c r="CH15" s="223">
        <f t="shared" si="1"/>
        <v>0.8138441848306236</v>
      </c>
      <c r="CI15" s="223">
        <f t="shared" si="12"/>
        <v>0.93433811641903364</v>
      </c>
      <c r="CK15" s="18" t="str">
        <f t="shared" si="13"/>
        <v>30207</v>
      </c>
      <c r="CL15" s="18" t="str">
        <f t="shared" si="14"/>
        <v>新宮市</v>
      </c>
      <c r="CM15" s="18">
        <f>VLOOKUP($CK15&amp;"_"&amp;$AZ$7,データシート1!$A:$BT,MATCH("ca_太陽光発電（10kW未満）",データシート1!$A$1:$BT$1,0),0)</f>
        <v>570</v>
      </c>
      <c r="CN15" s="18">
        <f>VLOOKUP($CK15&amp;"_"&amp;$AZ$5,データシート1!$A:$BT,MATCH("ab_家庭",データシート1!$A$1:$BT$1,0),0)</f>
        <v>14540</v>
      </c>
      <c r="CO15" s="223">
        <f t="shared" si="15"/>
        <v>3.9202200825309494E-2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08214</v>
      </c>
      <c r="AY16" s="18" t="str">
        <f>IF(IFERROR(比較地域マスタ!$Z9,"")=0,"",IFERROR(比較地域マスタ!$Z9,""))</f>
        <v>高萩市</v>
      </c>
      <c r="BC16" s="844" t="str">
        <f t="shared" si="0"/>
        <v>08214</v>
      </c>
      <c r="BD16" s="1031" t="str">
        <f t="shared" si="2"/>
        <v>高萩市</v>
      </c>
      <c r="BE16" s="34">
        <f>VLOOKUP($BC16&amp;"_"&amp;$AZ$7,データシート1!$A:$BT,MATCH("cb_"&amp;BE$12,データシート1!$A$1:$BT$1,0),0)</f>
        <v>3658.600000000004</v>
      </c>
      <c r="BF16" s="34">
        <f>VLOOKUP($BC16&amp;"_"&amp;$AZ$7,データシート1!$A:$BT,MATCH("cb_"&amp;BF$12,データシート1!$A$1:$BT$1,0),0)</f>
        <v>78211.099999999977</v>
      </c>
      <c r="BG16" s="34">
        <f>VLOOKUP($BC16&amp;"_"&amp;$AZ$7,データシート1!$A:$BT,MATCH("cb_"&amp;BG$12,データシート1!$A$1:$BT$1,0),0)</f>
        <v>0</v>
      </c>
      <c r="BH16" s="34">
        <f>VLOOKUP($BC16&amp;"_"&amp;$AZ$7,データシート1!$A:$BT,MATCH("cb_"&amp;BH$12,データシート1!$A$1:$BT$1,0),0)</f>
        <v>4337.5</v>
      </c>
      <c r="BI16" s="34">
        <f>VLOOKUP($BC16&amp;"_"&amp;$AZ$7,データシート1!$A:$BT,MATCH("cb_"&amp;BI$12,データシート1!$A$1:$BT$1,0),0)</f>
        <v>0</v>
      </c>
      <c r="BJ16" s="34">
        <f>VLOOKUP($BC16&amp;"_"&amp;$AZ$7,データシート1!$A:$BT,MATCH("cb_"&amp;BJ$12,データシート1!$A$1:$BT$1,0),0)</f>
        <v>0</v>
      </c>
      <c r="BK16" s="34">
        <f t="shared" si="3"/>
        <v>86207.199999999983</v>
      </c>
      <c r="BL16" s="36"/>
      <c r="BM16" s="844" t="str">
        <f t="shared" si="4"/>
        <v>08214</v>
      </c>
      <c r="BN16" s="1031" t="str">
        <f t="shared" si="5"/>
        <v>高萩市</v>
      </c>
      <c r="BO16" s="34">
        <f>BE16*VLOOKUP(BO$12,別紙!$B$4:$E$10,MATCH("設備利用率",別紙!$B$4:$E$4,0),0)/100*8760/10^3</f>
        <v>4390.7590320000045</v>
      </c>
      <c r="BP16" s="34">
        <f>BF16*VLOOKUP(BP$12,別紙!$B$4:$E$10,MATCH("設備利用率",別紙!$B$4:$E$4,0),0)/100*8760/10^3</f>
        <v>103454.51463599996</v>
      </c>
      <c r="BQ16" s="34">
        <f>BG16*VLOOKUP(BQ$12,別紙!$B$4:$E$10,MATCH("設備利用率",別紙!$B$4:$E$4,0),0)/100*8760/10^3</f>
        <v>0</v>
      </c>
      <c r="BR16" s="34">
        <f>BH16*VLOOKUP(BR$12,別紙!$B$4:$E$10,MATCH("設備利用率",別紙!$B$4:$E$4,0),0)/100*8760/10^3</f>
        <v>22797.9</v>
      </c>
      <c r="BS16" s="34">
        <f>BI16*VLOOKUP(BS$12,別紙!$B$4:$E$10,MATCH("設備利用率",別紙!$B$4:$E$4,0),0)/100*8760/10^3</f>
        <v>0</v>
      </c>
      <c r="BT16" s="34">
        <f>BJ16*VLOOKUP(BT$12,別紙!$B$4:$E$10,MATCH("設備利用率",別紙!$B$4:$E$4,0),0)/100*8760/10^3</f>
        <v>0</v>
      </c>
      <c r="BU16" s="34">
        <f t="shared" si="6"/>
        <v>130643.17366799997</v>
      </c>
      <c r="BV16" s="36"/>
      <c r="BW16" s="33" t="str">
        <f t="shared" si="7"/>
        <v>08214</v>
      </c>
      <c r="BX16" s="33" t="str">
        <f t="shared" si="8"/>
        <v>高萩市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255074.94592470847</v>
      </c>
      <c r="BZ16" s="36"/>
      <c r="CA16" s="33" t="str">
        <f t="shared" si="9"/>
        <v>08214</v>
      </c>
      <c r="CB16" s="33" t="str">
        <f t="shared" si="10"/>
        <v>高萩市</v>
      </c>
      <c r="CC16" s="223">
        <f t="shared" si="11"/>
        <v>1.7213603696287924E-2</v>
      </c>
      <c r="CD16" s="223">
        <f t="shared" si="1"/>
        <v>0.40558477533319581</v>
      </c>
      <c r="CE16" s="223">
        <f t="shared" si="1"/>
        <v>0</v>
      </c>
      <c r="CF16" s="223">
        <f t="shared" si="1"/>
        <v>8.9377260935416813E-2</v>
      </c>
      <c r="CG16" s="223">
        <f t="shared" si="1"/>
        <v>0</v>
      </c>
      <c r="CH16" s="223">
        <f t="shared" si="1"/>
        <v>0</v>
      </c>
      <c r="CI16" s="223">
        <f t="shared" si="12"/>
        <v>0.51217563996490056</v>
      </c>
      <c r="CK16" s="18" t="str">
        <f t="shared" si="13"/>
        <v>08214</v>
      </c>
      <c r="CL16" s="18" t="str">
        <f t="shared" si="14"/>
        <v>高萩市</v>
      </c>
      <c r="CM16" s="18">
        <f>VLOOKUP($CK16&amp;"_"&amp;$AZ$7,データシート1!$A:$BT,MATCH("ca_太陽光発電（10kW未満）",データシート1!$A$1:$BT$1,0),0)</f>
        <v>828</v>
      </c>
      <c r="CN16" s="18">
        <f>VLOOKUP($CK16&amp;"_"&amp;$AZ$5,データシート1!$A:$BT,MATCH("ab_家庭",データシート1!$A$1:$BT$1,0),0)</f>
        <v>12685</v>
      </c>
      <c r="CO16" s="223">
        <f t="shared" si="15"/>
        <v>6.5273945605045333E-2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21302</v>
      </c>
      <c r="AY17" s="18" t="str">
        <f>IF(IFERROR(比較地域マスタ!$Z10,"")=0,"",IFERROR(比較地域マスタ!$Z10,""))</f>
        <v>岐南町</v>
      </c>
      <c r="BC17" s="844" t="str">
        <f t="shared" si="0"/>
        <v>21302</v>
      </c>
      <c r="BD17" s="1031" t="str">
        <f t="shared" si="2"/>
        <v>岐南町</v>
      </c>
      <c r="BE17" s="34">
        <f>VLOOKUP($BC17&amp;"_"&amp;$AZ$7,データシート1!$A:$BT,MATCH("cb_"&amp;BE$12,データシート1!$A$1:$BT$1,0),0)</f>
        <v>4629.7000000000007</v>
      </c>
      <c r="BF17" s="34">
        <f>VLOOKUP($BC17&amp;"_"&amp;$AZ$7,データシート1!$A:$BT,MATCH("cb_"&amp;BF$12,データシート1!$A$1:$BT$1,0),0)</f>
        <v>6563.399999999996</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11193.099999999997</v>
      </c>
      <c r="BL17" s="36"/>
      <c r="BM17" s="844" t="str">
        <f t="shared" si="4"/>
        <v>21302</v>
      </c>
      <c r="BN17" s="1031" t="str">
        <f t="shared" si="5"/>
        <v>岐南町</v>
      </c>
      <c r="BO17" s="34">
        <f>BE17*VLOOKUP(BO$12,別紙!$B$4:$E$10,MATCH("設備利用率",別紙!$B$4:$E$4,0),0)/100*8760/10^3</f>
        <v>5556.1955640000006</v>
      </c>
      <c r="BP17" s="34">
        <f>BF17*VLOOKUP(BP$12,別紙!$B$4:$E$10,MATCH("設備利用率",別紙!$B$4:$E$4,0),0)/100*8760/10^3</f>
        <v>8681.8029839999963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14237.998547999996</v>
      </c>
      <c r="BV17" s="36"/>
      <c r="BW17" s="33" t="str">
        <f t="shared" si="7"/>
        <v>21302</v>
      </c>
      <c r="BX17" s="33" t="str">
        <f t="shared" si="8"/>
        <v>岐南町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179488.11024277005</v>
      </c>
      <c r="BZ17" s="36"/>
      <c r="CA17" s="33" t="str">
        <f t="shared" si="9"/>
        <v>21302</v>
      </c>
      <c r="CB17" s="33" t="str">
        <f t="shared" si="10"/>
        <v>岐南町</v>
      </c>
      <c r="CC17" s="223">
        <f t="shared" si="11"/>
        <v>3.0955786188204125E-2</v>
      </c>
      <c r="CD17" s="223">
        <f t="shared" si="1"/>
        <v>4.8369794368313637E-2</v>
      </c>
      <c r="CE17" s="223">
        <f t="shared" si="1"/>
        <v>0</v>
      </c>
      <c r="CF17" s="223">
        <f t="shared" si="1"/>
        <v>0</v>
      </c>
      <c r="CG17" s="223">
        <f t="shared" si="1"/>
        <v>0</v>
      </c>
      <c r="CH17" s="223">
        <f t="shared" si="1"/>
        <v>0</v>
      </c>
      <c r="CI17" s="223">
        <f t="shared" si="12"/>
        <v>7.9325580556517755E-2</v>
      </c>
      <c r="CK17" s="18" t="str">
        <f t="shared" si="13"/>
        <v>21302</v>
      </c>
      <c r="CL17" s="18" t="str">
        <f t="shared" si="14"/>
        <v>岐南町</v>
      </c>
      <c r="CM17" s="18">
        <f>VLOOKUP($CK17&amp;"_"&amp;$AZ$7,データシート1!$A:$BT,MATCH("ca_太陽光発電（10kW未満）",データシート1!$A$1:$BT$1,0),0)</f>
        <v>885</v>
      </c>
      <c r="CN17" s="18">
        <f>VLOOKUP($CK17&amp;"_"&amp;$AZ$5,データシート1!$A:$BT,MATCH("ab_家庭",データシート1!$A$1:$BT$1,0),0)</f>
        <v>11459</v>
      </c>
      <c r="CO17" s="223">
        <f t="shared" si="15"/>
        <v>7.7231870145736972E-2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46219</v>
      </c>
      <c r="AY18" s="18" t="str">
        <f>IF(IFERROR(比較地域マスタ!$Z11,"")=0,"",IFERROR(比較地域マスタ!$Z11,""))</f>
        <v>いちき串木野市</v>
      </c>
      <c r="BC18" s="844" t="str">
        <f t="shared" si="0"/>
        <v>46219</v>
      </c>
      <c r="BD18" s="1031" t="str">
        <f t="shared" si="2"/>
        <v>いちき串木野市</v>
      </c>
      <c r="BE18" s="34">
        <f>VLOOKUP($BC18&amp;"_"&amp;$AZ$7,データシート1!$A:$BT,MATCH("cb_"&amp;BE$12,データシート1!$A$1:$BT$1,0),0)</f>
        <v>5957.3460000000023</v>
      </c>
      <c r="BF18" s="34">
        <f>VLOOKUP($BC18&amp;"_"&amp;$AZ$7,データシート1!$A:$BT,MATCH("cb_"&amp;BF$12,データシート1!$A$1:$BT$1,0),0)</f>
        <v>20145.480000000014</v>
      </c>
      <c r="BG18" s="34">
        <f>VLOOKUP($BC18&amp;"_"&amp;$AZ$7,データシート1!$A:$BT,MATCH("cb_"&amp;BG$12,データシート1!$A$1:$BT$1,0),0)</f>
        <v>21578</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47680.826000000015</v>
      </c>
      <c r="BL18" s="36"/>
      <c r="BM18" s="844" t="str">
        <f t="shared" si="4"/>
        <v>46219</v>
      </c>
      <c r="BN18" s="1031" t="str">
        <f t="shared" si="5"/>
        <v>いちき串木野市</v>
      </c>
      <c r="BO18" s="34">
        <f>BE18*VLOOKUP(BO$12,別紙!$B$4:$E$10,MATCH("設備利用率",別紙!$B$4:$E$4,0),0)/100*8760/10^3</f>
        <v>7149.5300815200017</v>
      </c>
      <c r="BP18" s="34">
        <f>BF18*VLOOKUP(BP$12,別紙!$B$4:$E$10,MATCH("設備利用率",別紙!$B$4:$E$4,0),0)/100*8760/10^3</f>
        <v>26647.635124800017</v>
      </c>
      <c r="BQ18" s="34">
        <f>BG18*VLOOKUP(BQ$12,別紙!$B$4:$E$10,MATCH("設備利用率",別紙!$B$4:$E$4,0),0)/100*8760/10^3</f>
        <v>46877.773439999997</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80674.938646320021</v>
      </c>
      <c r="BV18" s="36"/>
      <c r="BW18" s="33" t="str">
        <f t="shared" si="7"/>
        <v>46219</v>
      </c>
      <c r="BX18" s="33" t="str">
        <f t="shared" si="8"/>
        <v>いちき串木野市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169681.50365943322</v>
      </c>
      <c r="BZ18" s="36"/>
      <c r="CA18" s="33" t="str">
        <f t="shared" si="9"/>
        <v>46219</v>
      </c>
      <c r="CB18" s="33" t="str">
        <f t="shared" si="10"/>
        <v>いちき串木野市</v>
      </c>
      <c r="CC18" s="223">
        <f t="shared" si="11"/>
        <v>4.2134999556992271E-2</v>
      </c>
      <c r="CD18" s="223">
        <f t="shared" si="1"/>
        <v>0.15704501993502093</v>
      </c>
      <c r="CE18" s="223">
        <f t="shared" si="1"/>
        <v>0.27626920099722896</v>
      </c>
      <c r="CF18" s="223">
        <f t="shared" si="1"/>
        <v>0</v>
      </c>
      <c r="CG18" s="223">
        <f t="shared" si="1"/>
        <v>0</v>
      </c>
      <c r="CH18" s="223">
        <f t="shared" si="1"/>
        <v>0</v>
      </c>
      <c r="CI18" s="223">
        <f t="shared" si="12"/>
        <v>0.47544922048924221</v>
      </c>
      <c r="CK18" s="18" t="str">
        <f t="shared" si="13"/>
        <v>46219</v>
      </c>
      <c r="CL18" s="18" t="str">
        <f t="shared" si="14"/>
        <v>いちき串木野市</v>
      </c>
      <c r="CM18" s="18">
        <f>VLOOKUP($CK18&amp;"_"&amp;$AZ$7,データシート1!$A:$BT,MATCH("ca_太陽光発電（10kW未満）",データシート1!$A$1:$BT$1,0),0)</f>
        <v>1242</v>
      </c>
      <c r="CN18" s="18">
        <f>VLOOKUP($CK18&amp;"_"&amp;$AZ$5,データシート1!$A:$BT,MATCH("ab_家庭",データシート1!$A$1:$BT$1,0),0)</f>
        <v>13098</v>
      </c>
      <c r="CO18" s="223">
        <f t="shared" si="15"/>
        <v>9.4823637196518554E-2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21361</v>
      </c>
      <c r="AY19" s="18" t="str">
        <f>IF(IFERROR(比較地域マスタ!$Z12,"")=0,"",IFERROR(比較地域マスタ!$Z12,""))</f>
        <v>垂井町</v>
      </c>
      <c r="BC19" s="844" t="str">
        <f t="shared" si="0"/>
        <v>21361</v>
      </c>
      <c r="BD19" s="1031" t="str">
        <f t="shared" si="2"/>
        <v>垂井町</v>
      </c>
      <c r="BE19" s="34">
        <f>VLOOKUP($BC19&amp;"_"&amp;$AZ$7,データシート1!$A:$BT,MATCH("cb_"&amp;BE$12,データシート1!$A$1:$BT$1,0),0)</f>
        <v>5821.6000000000058</v>
      </c>
      <c r="BF19" s="34">
        <f>VLOOKUP($BC19&amp;"_"&amp;$AZ$7,データシート1!$A:$BT,MATCH("cb_"&amp;BF$12,データシート1!$A$1:$BT$1,0),0)</f>
        <v>10895.799999999994</v>
      </c>
      <c r="BG19" s="34">
        <f>VLOOKUP($BC19&amp;"_"&amp;$AZ$7,データシート1!$A:$BT,MATCH("cb_"&amp;BG$12,データシート1!$A$1:$BT$1,0),0)</f>
        <v>0</v>
      </c>
      <c r="BH19" s="34">
        <f>VLOOKUP($BC19&amp;"_"&amp;$AZ$7,データシート1!$A:$BT,MATCH("cb_"&amp;BH$12,データシート1!$A$1:$BT$1,0),0)</f>
        <v>19.899999999999999</v>
      </c>
      <c r="BI19" s="34">
        <f>VLOOKUP($BC19&amp;"_"&amp;$AZ$7,データシート1!$A:$BT,MATCH("cb_"&amp;BI$12,データシート1!$A$1:$BT$1,0),0)</f>
        <v>0</v>
      </c>
      <c r="BJ19" s="34">
        <f>VLOOKUP($BC19&amp;"_"&amp;$AZ$7,データシート1!$A:$BT,MATCH("cb_"&amp;BJ$12,データシート1!$A$1:$BT$1,0),0)</f>
        <v>0</v>
      </c>
      <c r="BK19" s="34">
        <f t="shared" si="3"/>
        <v>16737.300000000003</v>
      </c>
      <c r="BL19" s="36"/>
      <c r="BM19" s="844" t="str">
        <f t="shared" si="4"/>
        <v>21361</v>
      </c>
      <c r="BN19" s="1031" t="str">
        <f t="shared" si="5"/>
        <v>垂井町</v>
      </c>
      <c r="BO19" s="34">
        <f>BE19*VLOOKUP(BO$12,別紙!$B$4:$E$10,MATCH("設備利用率",別紙!$B$4:$E$4,0),0)/100*8760/10^3</f>
        <v>6986.6185920000071</v>
      </c>
      <c r="BP19" s="34">
        <f>BF19*VLOOKUP(BP$12,別紙!$B$4:$E$10,MATCH("設備利用率",別紙!$B$4:$E$4,0),0)/100*8760/10^3</f>
        <v>14412.528407999991</v>
      </c>
      <c r="BQ19" s="34">
        <f>BG19*VLOOKUP(BQ$12,別紙!$B$4:$E$10,MATCH("設備利用率",別紙!$B$4:$E$4,0),0)/100*8760/10^3</f>
        <v>0</v>
      </c>
      <c r="BR19" s="34">
        <f>BH19*VLOOKUP(BR$12,別紙!$B$4:$E$10,MATCH("設備利用率",別紙!$B$4:$E$4,0),0)/100*8760/10^3</f>
        <v>104.59439999999999</v>
      </c>
      <c r="BS19" s="34">
        <f>BI19*VLOOKUP(BS$12,別紙!$B$4:$E$10,MATCH("設備利用率",別紙!$B$4:$E$4,0),0)/100*8760/10^3</f>
        <v>0</v>
      </c>
      <c r="BT19" s="34">
        <f>BJ19*VLOOKUP(BT$12,別紙!$B$4:$E$10,MATCH("設備利用率",別紙!$B$4:$E$4,0),0)/100*8760/10^3</f>
        <v>0</v>
      </c>
      <c r="BU19" s="34">
        <f t="shared" si="6"/>
        <v>21503.741399999999</v>
      </c>
      <c r="BV19" s="36"/>
      <c r="BW19" s="33" t="str">
        <f t="shared" si="7"/>
        <v>21361</v>
      </c>
      <c r="BX19" s="33" t="str">
        <f t="shared" si="8"/>
        <v>垂井町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221285.07420109218</v>
      </c>
      <c r="BZ19" s="36"/>
      <c r="CA19" s="33" t="str">
        <f t="shared" si="9"/>
        <v>21361</v>
      </c>
      <c r="CB19" s="33" t="str">
        <f t="shared" si="10"/>
        <v>垂井町</v>
      </c>
      <c r="CC19" s="223">
        <f t="shared" si="11"/>
        <v>3.1572931962193428E-2</v>
      </c>
      <c r="CD19" s="223">
        <f t="shared" si="1"/>
        <v>6.5131046276092924E-2</v>
      </c>
      <c r="CE19" s="223">
        <f t="shared" si="1"/>
        <v>0</v>
      </c>
      <c r="CF19" s="223">
        <f t="shared" si="1"/>
        <v>4.7266811996976414E-4</v>
      </c>
      <c r="CG19" s="223">
        <f t="shared" si="1"/>
        <v>0</v>
      </c>
      <c r="CH19" s="223">
        <f t="shared" si="1"/>
        <v>0</v>
      </c>
      <c r="CI19" s="223">
        <f t="shared" si="12"/>
        <v>9.7176646358256111E-2</v>
      </c>
      <c r="CK19" s="18" t="str">
        <f t="shared" si="13"/>
        <v>21361</v>
      </c>
      <c r="CL19" s="18" t="str">
        <f t="shared" si="14"/>
        <v>垂井町</v>
      </c>
      <c r="CM19" s="18">
        <f>VLOOKUP($CK19&amp;"_"&amp;$AZ$7,データシート1!$A:$BT,MATCH("ca_太陽光発電（10kW未満）",データシート1!$A$1:$BT$1,0),0)</f>
        <v>1207</v>
      </c>
      <c r="CN19" s="18">
        <f>VLOOKUP($CK19&amp;"_"&amp;$AZ$5,データシート1!$A:$BT,MATCH("ab_家庭",データシート1!$A$1:$BT$1,0),0)</f>
        <v>10589</v>
      </c>
      <c r="CO19" s="223">
        <f t="shared" si="15"/>
        <v>0.11398621210690339</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17365</v>
      </c>
      <c r="AY20" s="18" t="str">
        <f>IF(IFERROR(比較地域マスタ!$Z13,"")=0,"",IFERROR(比較地域マスタ!$Z13,""))</f>
        <v>内灘町</v>
      </c>
      <c r="BC20" s="844" t="str">
        <f t="shared" si="0"/>
        <v>17365</v>
      </c>
      <c r="BD20" s="1031" t="str">
        <f t="shared" si="2"/>
        <v>内灘町</v>
      </c>
      <c r="BE20" s="34">
        <f>VLOOKUP($BC20&amp;"_"&amp;$AZ$7,データシート1!$A:$BT,MATCH("cb_"&amp;BE$12,データシート1!$A$1:$BT$1,0),0)</f>
        <v>1798.5009999999995</v>
      </c>
      <c r="BF20" s="34">
        <f>VLOOKUP($BC20&amp;"_"&amp;$AZ$7,データシート1!$A:$BT,MATCH("cb_"&amp;BF$12,データシート1!$A$1:$BT$1,0),0)</f>
        <v>5363.7000000000007</v>
      </c>
      <c r="BG20" s="34">
        <f>VLOOKUP($BC20&amp;"_"&amp;$AZ$7,データシート1!$A:$BT,MATCH("cb_"&amp;BG$12,データシート1!$A$1:$BT$1,0),0)</f>
        <v>1500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8662.2010000000009</v>
      </c>
      <c r="BL20" s="36"/>
      <c r="BM20" s="844" t="str">
        <f t="shared" si="4"/>
        <v>17365</v>
      </c>
      <c r="BN20" s="1031" t="str">
        <f t="shared" si="5"/>
        <v>内灘町</v>
      </c>
      <c r="BO20" s="34">
        <f>BE20*VLOOKUP(BO$12,別紙!$B$4:$E$10,MATCH("設備利用率",別紙!$B$4:$E$4,0),0)/100*8760/10^3</f>
        <v>2158.4170201199995</v>
      </c>
      <c r="BP20" s="34">
        <f>BF20*VLOOKUP(BP$12,別紙!$B$4:$E$10,MATCH("設備利用率",別紙!$B$4:$E$4,0),0)/100*8760/10^3</f>
        <v>7094.8878120000008</v>
      </c>
      <c r="BQ20" s="34">
        <f>BG20*VLOOKUP(BQ$12,別紙!$B$4:$E$10,MATCH("設備利用率",別紙!$B$4:$E$4,0),0)/100*8760/10^3</f>
        <v>3258.72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12512.02483212</v>
      </c>
      <c r="BV20" s="36"/>
      <c r="BW20" s="33" t="str">
        <f t="shared" si="7"/>
        <v>17365</v>
      </c>
      <c r="BX20" s="33" t="str">
        <f t="shared" si="8"/>
        <v>内灘町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117961.28599467989</v>
      </c>
      <c r="BZ20" s="36"/>
      <c r="CA20" s="33" t="str">
        <f t="shared" si="9"/>
        <v>17365</v>
      </c>
      <c r="CB20" s="33" t="str">
        <f t="shared" si="10"/>
        <v>内灘町</v>
      </c>
      <c r="CC20" s="223">
        <f t="shared" si="11"/>
        <v>1.8297672850203967E-2</v>
      </c>
      <c r="CD20" s="223">
        <f t="shared" si="1"/>
        <v>6.0145900853607041E-2</v>
      </c>
      <c r="CE20" s="223">
        <f t="shared" si="1"/>
        <v>2.7625334638577692E-2</v>
      </c>
      <c r="CF20" s="223">
        <f t="shared" si="1"/>
        <v>0</v>
      </c>
      <c r="CG20" s="223">
        <f t="shared" si="1"/>
        <v>0</v>
      </c>
      <c r="CH20" s="223">
        <f t="shared" si="1"/>
        <v>0</v>
      </c>
      <c r="CI20" s="223">
        <f t="shared" si="12"/>
        <v>0.10606890834238869</v>
      </c>
      <c r="CK20" s="18" t="str">
        <f t="shared" si="13"/>
        <v>17365</v>
      </c>
      <c r="CL20" s="18" t="str">
        <f t="shared" si="14"/>
        <v>内灘町</v>
      </c>
      <c r="CM20" s="18">
        <f>VLOOKUP($CK20&amp;"_"&amp;$AZ$7,データシート1!$A:$BT,MATCH("ca_太陽光発電（10kW未満）",データシート1!$A$1:$BT$1,0),0)</f>
        <v>392</v>
      </c>
      <c r="CN20" s="18">
        <f>VLOOKUP($CK20&amp;"_"&amp;$AZ$5,データシート1!$A:$BT,MATCH("ab_家庭",データシート1!$A$1:$BT$1,0),0)</f>
        <v>11215</v>
      </c>
      <c r="CO20" s="223">
        <f t="shared" si="15"/>
        <v>3.495318769505127E-2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39205</v>
      </c>
      <c r="AY21" s="18" t="str">
        <f>IF(IFERROR(比較地域マスタ!$Z14,"")=0,"",IFERROR(比較地域マスタ!$Z14,""))</f>
        <v>土佐市</v>
      </c>
      <c r="BC21" s="844" t="str">
        <f t="shared" si="0"/>
        <v>39205</v>
      </c>
      <c r="BD21" s="1031" t="str">
        <f t="shared" si="2"/>
        <v>土佐市</v>
      </c>
      <c r="BE21" s="34">
        <f>VLOOKUP($BC21&amp;"_"&amp;$AZ$7,データシート1!$A:$BT,MATCH("cb_"&amp;BE$12,データシート1!$A$1:$BT$1,0),0)</f>
        <v>5627.5220000000054</v>
      </c>
      <c r="BF21" s="34">
        <f>VLOOKUP($BC21&amp;"_"&amp;$AZ$7,データシート1!$A:$BT,MATCH("cb_"&amp;BF$12,データシート1!$A$1:$BT$1,0),0)</f>
        <v>25777.703000000012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31405.225000000017</v>
      </c>
      <c r="BL21" s="36"/>
      <c r="BM21" s="844" t="str">
        <f t="shared" si="4"/>
        <v>39205</v>
      </c>
      <c r="BN21" s="1031" t="str">
        <f t="shared" si="5"/>
        <v>土佐市</v>
      </c>
      <c r="BO21" s="34">
        <f>BE21*VLOOKUP(BO$12,別紙!$B$4:$E$10,MATCH("設備利用率",別紙!$B$4:$E$4,0),0)/100*8760/10^3</f>
        <v>6753.7017026400054</v>
      </c>
      <c r="BP21" s="34">
        <f>BF21*VLOOKUP(BP$12,別紙!$B$4:$E$10,MATCH("設備利用率",別紙!$B$4:$E$4,0),0)/100*8760/10^3</f>
        <v>34097.714420280019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40851.416122920025</v>
      </c>
      <c r="BV21" s="36"/>
      <c r="BW21" s="33" t="str">
        <f t="shared" si="7"/>
        <v>39205</v>
      </c>
      <c r="BX21" s="33" t="str">
        <f t="shared" si="8"/>
        <v>土佐市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131733.11354218426</v>
      </c>
      <c r="BZ21" s="36"/>
      <c r="CA21" s="33" t="str">
        <f t="shared" si="9"/>
        <v>39205</v>
      </c>
      <c r="CB21" s="33" t="str">
        <f t="shared" si="10"/>
        <v>土佐市</v>
      </c>
      <c r="CC21" s="223">
        <f t="shared" si="11"/>
        <v>5.1268064050405217E-2</v>
      </c>
      <c r="CD21" s="223">
        <f t="shared" si="1"/>
        <v>0.25883935711700212</v>
      </c>
      <c r="CE21" s="223">
        <f t="shared" si="1"/>
        <v>0</v>
      </c>
      <c r="CF21" s="223">
        <f t="shared" si="1"/>
        <v>0</v>
      </c>
      <c r="CG21" s="223">
        <f t="shared" si="1"/>
        <v>0</v>
      </c>
      <c r="CH21" s="223">
        <f t="shared" si="1"/>
        <v>0</v>
      </c>
      <c r="CI21" s="223">
        <f t="shared" si="12"/>
        <v>0.3101074211674073</v>
      </c>
      <c r="CK21" s="18" t="str">
        <f t="shared" si="13"/>
        <v>39205</v>
      </c>
      <c r="CL21" s="18" t="str">
        <f t="shared" si="14"/>
        <v>土佐市</v>
      </c>
      <c r="CM21" s="18">
        <f>VLOOKUP($CK21&amp;"_"&amp;$AZ$7,データシート1!$A:$BT,MATCH("ca_太陽光発電（10kW未満）",データシート1!$A$1:$BT$1,0),0)</f>
        <v>1140</v>
      </c>
      <c r="CN21" s="18">
        <f>VLOOKUP($CK21&amp;"_"&amp;$AZ$5,データシート1!$A:$BT,MATCH("ab_家庭",データシート1!$A$1:$BT$1,0),0)</f>
        <v>12638</v>
      </c>
      <c r="CO21" s="223">
        <f t="shared" si="15"/>
        <v>9.0204146225668622E-2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45341</v>
      </c>
      <c r="AY22" s="18" t="str">
        <f>IF(IFERROR(比較地域マスタ!$Z15,"")=0,"",IFERROR(比較地域マスタ!$Z15,""))</f>
        <v>三股町</v>
      </c>
      <c r="BC22" s="844" t="str">
        <f t="shared" si="0"/>
        <v>45341</v>
      </c>
      <c r="BD22" s="1031" t="str">
        <f t="shared" si="2"/>
        <v>三股町</v>
      </c>
      <c r="BE22" s="34">
        <f>VLOOKUP($BC22&amp;"_"&amp;$AZ$7,データシート1!$A:$BT,MATCH("cb_"&amp;BE$12,データシート1!$A$1:$BT$1,0),0)</f>
        <v>9825.195999999969</v>
      </c>
      <c r="BF22" s="34">
        <f>VLOOKUP($BC22&amp;"_"&amp;$AZ$7,データシート1!$A:$BT,MATCH("cb_"&amp;BF$12,データシート1!$A$1:$BT$1,0),0)</f>
        <v>22011.599999999984</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31836.795999999951</v>
      </c>
      <c r="BL22" s="36"/>
      <c r="BM22" s="844" t="str">
        <f t="shared" si="4"/>
        <v>45341</v>
      </c>
      <c r="BN22" s="1031" t="str">
        <f t="shared" si="5"/>
        <v>三股町</v>
      </c>
      <c r="BO22" s="34">
        <f>BE22*VLOOKUP(BO$12,別紙!$B$4:$E$10,MATCH("設備利用率",別紙!$B$4:$E$4,0),0)/100*8760/10^3</f>
        <v>11791.414223519962</v>
      </c>
      <c r="BP22" s="34">
        <f>BF22*VLOOKUP(BP$12,別紙!$B$4:$E$10,MATCH("設備利用率",別紙!$B$4:$E$4,0),0)/100*8760/10^3</f>
        <v>29116.064015999975</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40907.478239519936</v>
      </c>
      <c r="BV22" s="36"/>
      <c r="BW22" s="33" t="str">
        <f t="shared" si="7"/>
        <v>45341</v>
      </c>
      <c r="BX22" s="33" t="str">
        <f t="shared" si="8"/>
        <v>三股町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117250.79255731715</v>
      </c>
      <c r="BZ22" s="36"/>
      <c r="CA22" s="33" t="str">
        <f t="shared" si="9"/>
        <v>45341</v>
      </c>
      <c r="CB22" s="33" t="str">
        <f t="shared" si="10"/>
        <v>三股町</v>
      </c>
      <c r="CC22" s="223">
        <f t="shared" si="11"/>
        <v>0.10056575283067548</v>
      </c>
      <c r="CD22" s="223">
        <f t="shared" si="1"/>
        <v>0.24832296124366759</v>
      </c>
      <c r="CE22" s="223">
        <f t="shared" si="1"/>
        <v>0</v>
      </c>
      <c r="CF22" s="223">
        <f t="shared" si="1"/>
        <v>0</v>
      </c>
      <c r="CG22" s="223">
        <f t="shared" si="1"/>
        <v>0</v>
      </c>
      <c r="CH22" s="223">
        <f t="shared" si="1"/>
        <v>0</v>
      </c>
      <c r="CI22" s="223">
        <f t="shared" si="12"/>
        <v>0.34888871407434308</v>
      </c>
      <c r="CK22" s="18" t="str">
        <f t="shared" si="13"/>
        <v>45341</v>
      </c>
      <c r="CL22" s="18" t="str">
        <f t="shared" si="14"/>
        <v>三股町</v>
      </c>
      <c r="CM22" s="18">
        <f>VLOOKUP($CK22&amp;"_"&amp;$AZ$7,データシート1!$A:$BT,MATCH("ca_太陽光発電（10kW未満）",データシート1!$A$1:$BT$1,0),0)</f>
        <v>1898</v>
      </c>
      <c r="CN22" s="18">
        <f>VLOOKUP($CK22&amp;"_"&amp;$AZ$5,データシート1!$A:$BT,MATCH("ab_家庭",データシート1!$A$1:$BT$1,0),0)</f>
        <v>11559</v>
      </c>
      <c r="CO22" s="223">
        <f t="shared" si="15"/>
        <v>0.1642010554546241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24324</v>
      </c>
      <c r="AY23" s="18" t="str">
        <f>IF(IFERROR(比較地域マスタ!$Z16,"")=0,"",IFERROR(比較地域マスタ!$Z16,""))</f>
        <v>東員町</v>
      </c>
      <c r="BC23" s="844" t="str">
        <f t="shared" si="0"/>
        <v>24324</v>
      </c>
      <c r="BD23" s="1031" t="str">
        <f t="shared" si="2"/>
        <v>東員町</v>
      </c>
      <c r="BE23" s="34">
        <f>VLOOKUP($BC23&amp;"_"&amp;$AZ$7,データシート1!$A:$BT,MATCH("cb_"&amp;BE$12,データシート1!$A$1:$BT$1,0),0)</f>
        <v>6695.9000000000015</v>
      </c>
      <c r="BF23" s="34">
        <f>VLOOKUP($BC23&amp;"_"&amp;$AZ$7,データシート1!$A:$BT,MATCH("cb_"&amp;BF$12,データシート1!$A$1:$BT$1,0),0)</f>
        <v>24914.700000000008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1733.7940000000001</v>
      </c>
      <c r="BK23" s="34">
        <f t="shared" si="3"/>
        <v>33344.394000000008</v>
      </c>
      <c r="BL23" s="36"/>
      <c r="BM23" s="844" t="str">
        <f t="shared" si="4"/>
        <v>24324</v>
      </c>
      <c r="BN23" s="1031" t="str">
        <f t="shared" si="5"/>
        <v>東員町</v>
      </c>
      <c r="BO23" s="34">
        <f>BE23*VLOOKUP(BO$12,別紙!$B$4:$E$10,MATCH("設備利用率",別紙!$B$4:$E$4,0),0)/100*8760/10^3</f>
        <v>8035.8835080000017</v>
      </c>
      <c r="BP23" s="34">
        <f>BF23*VLOOKUP(BP$12,別紙!$B$4:$E$10,MATCH("設備利用率",別紙!$B$4:$E$4,0),0)/100*8760/10^3</f>
        <v>32956.16857200001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12150.428352000003</v>
      </c>
      <c r="BU23" s="34">
        <f t="shared" si="6"/>
        <v>53142.480432000011</v>
      </c>
      <c r="BV23" s="36"/>
      <c r="BW23" s="33" t="str">
        <f t="shared" si="7"/>
        <v>24324</v>
      </c>
      <c r="BX23" s="33" t="str">
        <f t="shared" si="8"/>
        <v>東員町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274420.99472345499</v>
      </c>
      <c r="BZ23" s="36"/>
      <c r="CA23" s="33" t="str">
        <f t="shared" si="9"/>
        <v>24324</v>
      </c>
      <c r="CB23" s="33" t="str">
        <f t="shared" si="10"/>
        <v>東員町</v>
      </c>
      <c r="CC23" s="223">
        <f t="shared" si="11"/>
        <v>2.9283049265593119E-2</v>
      </c>
      <c r="CD23" s="223">
        <f t="shared" si="1"/>
        <v>0.12009346662856921</v>
      </c>
      <c r="CE23" s="223">
        <f t="shared" si="1"/>
        <v>0</v>
      </c>
      <c r="CF23" s="223">
        <f t="shared" si="1"/>
        <v>0</v>
      </c>
      <c r="CG23" s="223">
        <f t="shared" si="1"/>
        <v>0</v>
      </c>
      <c r="CH23" s="223">
        <f t="shared" si="1"/>
        <v>4.4276599041718635E-2</v>
      </c>
      <c r="CI23" s="223">
        <f t="shared" si="12"/>
        <v>0.19365311493588097</v>
      </c>
      <c r="CK23" s="18" t="str">
        <f t="shared" si="13"/>
        <v>24324</v>
      </c>
      <c r="CL23" s="18" t="str">
        <f t="shared" si="14"/>
        <v>東員町</v>
      </c>
      <c r="CM23" s="18">
        <f>VLOOKUP($CK23&amp;"_"&amp;$AZ$7,データシート1!$A:$BT,MATCH("ca_太陽光発電（10kW未満）",データシート1!$A$1:$BT$1,0),0)</f>
        <v>1392</v>
      </c>
      <c r="CN23" s="18">
        <f>VLOOKUP($CK23&amp;"_"&amp;$AZ$5,データシート1!$A:$BT,MATCH("ab_家庭",データシート1!$A$1:$BT$1,0),0)</f>
        <v>10168</v>
      </c>
      <c r="CO23" s="223">
        <f t="shared" si="15"/>
        <v>0.13690007867820614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10525</v>
      </c>
      <c r="AY24" s="18" t="str">
        <f>IF(IFERROR(比較地域マスタ!$Z17,"")=0,"",IFERROR(比較地域マスタ!$Z17,""))</f>
        <v>邑楽町</v>
      </c>
      <c r="BC24" s="844" t="str">
        <f t="shared" si="0"/>
        <v>10525</v>
      </c>
      <c r="BD24" s="1031" t="str">
        <f t="shared" si="2"/>
        <v>邑楽町</v>
      </c>
      <c r="BE24" s="34">
        <f>VLOOKUP($BC24&amp;"_"&amp;$AZ$7,データシート1!$A:$BT,MATCH("cb_"&amp;BE$12,データシート1!$A$1:$BT$1,0),0)</f>
        <v>4757.700000000008</v>
      </c>
      <c r="BF24" s="34">
        <f>VLOOKUP($BC24&amp;"_"&amp;$AZ$7,データシート1!$A:$BT,MATCH("cb_"&amp;BF$12,データシート1!$A$1:$BT$1,0),0)</f>
        <v>35686.400000000023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40444.100000000035</v>
      </c>
      <c r="BL24" s="36"/>
      <c r="BM24" s="844" t="str">
        <f t="shared" si="4"/>
        <v>10525</v>
      </c>
      <c r="BN24" s="1031" t="str">
        <f t="shared" si="5"/>
        <v>邑楽町</v>
      </c>
      <c r="BO24" s="34">
        <f>BE24*VLOOKUP(BO$12,別紙!$B$4:$E$10,MATCH("設備利用率",別紙!$B$4:$E$4,0),0)/100*8760/10^3</f>
        <v>5709.8109240000103</v>
      </c>
      <c r="BP24" s="34">
        <f>BF24*VLOOKUP(BP$12,別紙!$B$4:$E$10,MATCH("設備利用率",別紙!$B$4:$E$4,0),0)/100*8760/10^3</f>
        <v>47204.542464000035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52914.353388000047</v>
      </c>
      <c r="BV24" s="36"/>
      <c r="BW24" s="33" t="str">
        <f t="shared" si="7"/>
        <v>10525</v>
      </c>
      <c r="BX24" s="33" t="str">
        <f t="shared" si="8"/>
        <v>邑楽町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257953.0873989627</v>
      </c>
      <c r="BZ24" s="36"/>
      <c r="CA24" s="33" t="str">
        <f t="shared" si="9"/>
        <v>10525</v>
      </c>
      <c r="CB24" s="33" t="str">
        <f t="shared" si="10"/>
        <v>邑楽町</v>
      </c>
      <c r="CC24" s="223">
        <f t="shared" si="11"/>
        <v>2.213507495325668E-2</v>
      </c>
      <c r="CD24" s="223">
        <f t="shared" si="1"/>
        <v>0.18299661748568727</v>
      </c>
      <c r="CE24" s="223">
        <f t="shared" si="1"/>
        <v>0</v>
      </c>
      <c r="CF24" s="223">
        <f t="shared" si="1"/>
        <v>0</v>
      </c>
      <c r="CG24" s="223">
        <f t="shared" si="1"/>
        <v>0</v>
      </c>
      <c r="CH24" s="223">
        <f t="shared" si="1"/>
        <v>0</v>
      </c>
      <c r="CI24" s="223">
        <f t="shared" si="12"/>
        <v>0.20513169243894397</v>
      </c>
      <c r="CK24" s="18" t="str">
        <f t="shared" si="13"/>
        <v>10525</v>
      </c>
      <c r="CL24" s="18" t="str">
        <f t="shared" si="14"/>
        <v>邑楽町</v>
      </c>
      <c r="CM24" s="18">
        <f>VLOOKUP($CK24&amp;"_"&amp;$AZ$7,データシート1!$A:$BT,MATCH("ca_太陽光発電（10kW未満）",データシート1!$A$1:$BT$1,0),0)</f>
        <v>932</v>
      </c>
      <c r="CN24" s="18">
        <f>VLOOKUP($CK24&amp;"_"&amp;$AZ$5,データシート1!$A:$BT,MATCH("ab_家庭",データシート1!$A$1:$BT$1,0),0)</f>
        <v>10663</v>
      </c>
      <c r="CO24" s="223">
        <f t="shared" si="15"/>
        <v>8.7405045484385255E-2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41346</v>
      </c>
      <c r="AY25" s="18" t="str">
        <f>IF(IFERROR(比較地域マスタ!$Z18,"")=0,"",IFERROR(比較地域マスタ!$Z18,""))</f>
        <v>みやき町</v>
      </c>
      <c r="BC25" s="844" t="str">
        <f t="shared" si="0"/>
        <v>41346</v>
      </c>
      <c r="BD25" s="1031" t="str">
        <f t="shared" si="2"/>
        <v>みやき町</v>
      </c>
      <c r="BE25" s="34">
        <f>VLOOKUP($BC25&amp;"_"&amp;$AZ$7,データシート1!$A:$BT,MATCH("cb_"&amp;BE$12,データシート1!$A$1:$BT$1,0),0)</f>
        <v>7895.7199999999921</v>
      </c>
      <c r="BF25" s="34">
        <f>VLOOKUP($BC25&amp;"_"&amp;$AZ$7,データシート1!$A:$BT,MATCH("cb_"&amp;BF$12,データシート1!$A$1:$BT$1,0),0)</f>
        <v>16827.14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24722.859999999993</v>
      </c>
      <c r="BL25" s="36"/>
      <c r="BM25" s="844" t="str">
        <f t="shared" si="4"/>
        <v>41346</v>
      </c>
      <c r="BN25" s="1031" t="str">
        <f t="shared" si="5"/>
        <v>みやき町</v>
      </c>
      <c r="BO25" s="34">
        <f>BE25*VLOOKUP(BO$12,別紙!$B$4:$E$10,MATCH("設備利用率",別紙!$B$4:$E$4,0),0)/100*8760/10^3</f>
        <v>9475.811486399989</v>
      </c>
      <c r="BP25" s="34">
        <f>BF25*VLOOKUP(BP$12,別紙!$B$4:$E$10,MATCH("設備利用率",別紙!$B$4:$E$4,0),0)/100*8760/10^3</f>
        <v>22258.267706399998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31734.079192799989</v>
      </c>
      <c r="BV25" s="36"/>
      <c r="BW25" s="33" t="str">
        <f t="shared" si="7"/>
        <v>41346</v>
      </c>
      <c r="BX25" s="33" t="str">
        <f t="shared" si="8"/>
        <v>みやき町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137392.61169352641</v>
      </c>
      <c r="BZ25" s="36"/>
      <c r="CA25" s="33" t="str">
        <f t="shared" si="9"/>
        <v>41346</v>
      </c>
      <c r="CB25" s="33" t="str">
        <f t="shared" si="10"/>
        <v>みやき町</v>
      </c>
      <c r="CC25" s="223">
        <f t="shared" si="11"/>
        <v>6.8968857710756101E-2</v>
      </c>
      <c r="CD25" s="223">
        <f t="shared" si="1"/>
        <v>0.16200483732014792</v>
      </c>
      <c r="CE25" s="223">
        <f t="shared" si="1"/>
        <v>0</v>
      </c>
      <c r="CF25" s="223">
        <f t="shared" si="1"/>
        <v>0</v>
      </c>
      <c r="CG25" s="223">
        <f t="shared" si="1"/>
        <v>0</v>
      </c>
      <c r="CH25" s="223">
        <f t="shared" si="1"/>
        <v>0</v>
      </c>
      <c r="CI25" s="223">
        <f t="shared" si="12"/>
        <v>0.23097369503090404</v>
      </c>
      <c r="CK25" s="18" t="str">
        <f t="shared" si="13"/>
        <v>41346</v>
      </c>
      <c r="CL25" s="18" t="str">
        <f t="shared" si="14"/>
        <v>みやき町</v>
      </c>
      <c r="CM25" s="18">
        <f>VLOOKUP($CK25&amp;"_"&amp;$AZ$7,データシート1!$A:$BT,MATCH("ca_太陽光発電（10kW未満）",データシート1!$A$1:$BT$1,0),0)</f>
        <v>1546</v>
      </c>
      <c r="CN25" s="18">
        <f>VLOOKUP($CK25&amp;"_"&amp;$AZ$5,データシート1!$A:$BT,MATCH("ab_家庭",データシート1!$A$1:$BT$1,0),0)</f>
        <v>10407</v>
      </c>
      <c r="CO25" s="223">
        <f t="shared" si="15"/>
        <v>0.14855385798020562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44214</v>
      </c>
      <c r="AY26" s="18" t="str">
        <f>IF(IFERROR(比較地域マスタ!$Z19,"")=0,"",IFERROR(比較地域マスタ!$Z19,""))</f>
        <v>国東市</v>
      </c>
      <c r="BC26" s="844" t="str">
        <f t="shared" si="0"/>
        <v>44214</v>
      </c>
      <c r="BD26" s="1031" t="str">
        <f t="shared" si="2"/>
        <v>国東市</v>
      </c>
      <c r="BE26" s="34">
        <f>VLOOKUP($BC26&amp;"_"&amp;$AZ$7,データシート1!$A:$BT,MATCH("cb_"&amp;BE$12,データシート1!$A$1:$BT$1,0),0)</f>
        <v>6176.718000000008</v>
      </c>
      <c r="BF26" s="34">
        <f>VLOOKUP($BC26&amp;"_"&amp;$AZ$7,データシート1!$A:$BT,MATCH("cb_"&amp;BF$12,データシート1!$A$1:$BT$1,0),0)</f>
        <v>64814.099999999875</v>
      </c>
      <c r="BG26" s="34">
        <f>VLOOKUP($BC26&amp;"_"&amp;$AZ$7,データシート1!$A:$BT,MATCH("cb_"&amp;BG$12,データシート1!$A$1:$BT$1,0),0)</f>
        <v>48.3</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71039.117999999886</v>
      </c>
      <c r="BL26" s="36"/>
      <c r="BM26" s="844" t="str">
        <f t="shared" si="4"/>
        <v>44214</v>
      </c>
      <c r="BN26" s="1031" t="str">
        <f t="shared" si="5"/>
        <v>国東市</v>
      </c>
      <c r="BO26" s="34">
        <f>BE26*VLOOKUP(BO$12,別紙!$B$4:$E$10,MATCH("設備利用率",別紙!$B$4:$E$4,0),0)/100*8760/10^3</f>
        <v>7412.8028061600098</v>
      </c>
      <c r="BP26" s="34">
        <f>BF26*VLOOKUP(BP$12,別紙!$B$4:$E$10,MATCH("設備利用率",別紙!$B$4:$E$4,0),0)/100*8760/10^3</f>
        <v>85733.498915999837</v>
      </c>
      <c r="BQ26" s="34">
        <f>BG26*VLOOKUP(BQ$12,別紙!$B$4:$E$10,MATCH("設備利用率",別紙!$B$4:$E$4,0),0)/100*8760/10^3</f>
        <v>104.93078399999999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93251.232506159839</v>
      </c>
      <c r="BV26" s="36"/>
      <c r="BW26" s="33" t="str">
        <f t="shared" si="7"/>
        <v>44214</v>
      </c>
      <c r="BX26" s="33" t="str">
        <f t="shared" si="8"/>
        <v>国東市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271228.82558890386</v>
      </c>
      <c r="BZ26" s="36"/>
      <c r="CA26" s="33" t="str">
        <f t="shared" si="9"/>
        <v>44214</v>
      </c>
      <c r="CB26" s="33" t="str">
        <f t="shared" si="10"/>
        <v>国東市</v>
      </c>
      <c r="CC26" s="223">
        <f t="shared" si="11"/>
        <v>2.7330438754306477E-2</v>
      </c>
      <c r="CD26" s="223">
        <f t="shared" si="1"/>
        <v>0.31609287371964068</v>
      </c>
      <c r="CE26" s="223">
        <f t="shared" si="1"/>
        <v>3.8687180011995293E-4</v>
      </c>
      <c r="CF26" s="223">
        <f t="shared" si="1"/>
        <v>0</v>
      </c>
      <c r="CG26" s="223">
        <f t="shared" si="1"/>
        <v>0</v>
      </c>
      <c r="CH26" s="223">
        <f t="shared" si="1"/>
        <v>0</v>
      </c>
      <c r="CI26" s="223">
        <f t="shared" si="12"/>
        <v>0.34381018427406707</v>
      </c>
      <c r="CK26" s="18" t="str">
        <f t="shared" si="13"/>
        <v>44214</v>
      </c>
      <c r="CL26" s="18" t="str">
        <f t="shared" si="14"/>
        <v>国東市</v>
      </c>
      <c r="CM26" s="18">
        <f>VLOOKUP($CK26&amp;"_"&amp;$AZ$7,データシート1!$A:$BT,MATCH("ca_太陽光発電（10kW未満）",データシート1!$A$1:$BT$1,0),0)</f>
        <v>1223</v>
      </c>
      <c r="CN26" s="18">
        <f>VLOOKUP($CK26&amp;"_"&amp;$AZ$5,データシート1!$A:$BT,MATCH("ab_家庭",データシート1!$A$1:$BT$1,0),0)</f>
        <v>13088</v>
      </c>
      <c r="CO26" s="223">
        <f t="shared" si="15"/>
        <v>9.3444376528117365E-2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34211</v>
      </c>
      <c r="AY27" s="18" t="str">
        <f>IF(IFERROR(比較地域マスタ!$Z20,"")=0,"",IFERROR(比較地域マスタ!$Z20,""))</f>
        <v>大竹市</v>
      </c>
      <c r="BC27" s="844" t="str">
        <f t="shared" si="0"/>
        <v>34211</v>
      </c>
      <c r="BD27" s="1031" t="str">
        <f t="shared" si="2"/>
        <v>大竹市</v>
      </c>
      <c r="BE27" s="34">
        <f>VLOOKUP($BC27&amp;"_"&amp;$AZ$7,データシート1!$A:$BT,MATCH("cb_"&amp;BE$12,データシート1!$A$1:$BT$1,0),0)</f>
        <v>4560.5850000000019</v>
      </c>
      <c r="BF27" s="34">
        <f>VLOOKUP($BC27&amp;"_"&amp;$AZ$7,データシート1!$A:$BT,MATCH("cb_"&amp;BF$12,データシート1!$A$1:$BT$1,0),0)</f>
        <v>8689</v>
      </c>
      <c r="BG27" s="34">
        <f>VLOOKUP($BC27&amp;"_"&amp;$AZ$7,データシート1!$A:$BT,MATCH("cb_"&amp;BG$12,データシート1!$A$1:$BT$1,0),0)</f>
        <v>0</v>
      </c>
      <c r="BH27" s="34">
        <f>VLOOKUP($BC27&amp;"_"&amp;$AZ$7,データシート1!$A:$BT,MATCH("cb_"&amp;BH$12,データシート1!$A$1:$BT$1,0),0)</f>
        <v>199.6</v>
      </c>
      <c r="BI27" s="34">
        <f>VLOOKUP($BC27&amp;"_"&amp;$AZ$7,データシート1!$A:$BT,MATCH("cb_"&amp;BI$12,データシート1!$A$1:$BT$1,0),0)</f>
        <v>0</v>
      </c>
      <c r="BJ27" s="34">
        <f>VLOOKUP($BC27&amp;"_"&amp;$AZ$7,データシート1!$A:$BT,MATCH("cb_"&amp;BJ$12,データシート1!$A$1:$BT$1,0),0)</f>
        <v>0</v>
      </c>
      <c r="BK27" s="34">
        <f t="shared" si="3"/>
        <v>13449.185000000003</v>
      </c>
      <c r="BL27" s="36"/>
      <c r="BM27" s="844" t="str">
        <f t="shared" si="4"/>
        <v>34211</v>
      </c>
      <c r="BN27" s="1031" t="str">
        <f t="shared" si="5"/>
        <v>大竹市</v>
      </c>
      <c r="BO27" s="34">
        <f>BE27*VLOOKUP(BO$12,別紙!$B$4:$E$10,MATCH("設備利用率",別紙!$B$4:$E$4,0),0)/100*8760/10^3</f>
        <v>5473.2492702000009</v>
      </c>
      <c r="BP27" s="34">
        <f>BF27*VLOOKUP(BP$12,別紙!$B$4:$E$10,MATCH("設備利用率",別紙!$B$4:$E$4,0),0)/100*8760/10^3</f>
        <v>11493.461640000001</v>
      </c>
      <c r="BQ27" s="34">
        <f>BG27*VLOOKUP(BQ$12,別紙!$B$4:$E$10,MATCH("設備利用率",別紙!$B$4:$E$4,0),0)/100*8760/10^3</f>
        <v>0</v>
      </c>
      <c r="BR27" s="34">
        <f>BH27*VLOOKUP(BR$12,別紙!$B$4:$E$10,MATCH("設備利用率",別紙!$B$4:$E$4,0),0)/100*8760/10^3</f>
        <v>1049.0976000000001</v>
      </c>
      <c r="BS27" s="34">
        <f>BI27*VLOOKUP(BS$12,別紙!$B$4:$E$10,MATCH("設備利用率",別紙!$B$4:$E$4,0),0)/100*8760/10^3</f>
        <v>0</v>
      </c>
      <c r="BT27" s="34">
        <f>BJ27*VLOOKUP(BT$12,別紙!$B$4:$E$10,MATCH("設備利用率",別紙!$B$4:$E$4,0),0)/100*8760/10^3</f>
        <v>0</v>
      </c>
      <c r="BU27" s="34">
        <f t="shared" si="6"/>
        <v>18015.808510200004</v>
      </c>
      <c r="BV27" s="36"/>
      <c r="BW27" s="33" t="str">
        <f t="shared" si="7"/>
        <v>34211</v>
      </c>
      <c r="BX27" s="33" t="str">
        <f t="shared" si="8"/>
        <v>大竹市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359580.75674493524</v>
      </c>
      <c r="BZ27" s="36"/>
      <c r="CA27" s="33" t="str">
        <f t="shared" si="9"/>
        <v>34211</v>
      </c>
      <c r="CB27" s="33" t="str">
        <f t="shared" si="10"/>
        <v>大竹市</v>
      </c>
      <c r="CC27" s="223">
        <f t="shared" si="11"/>
        <v>1.5221196261296017E-2</v>
      </c>
      <c r="CD27" s="223">
        <f t="shared" si="1"/>
        <v>3.1963505900714166E-2</v>
      </c>
      <c r="CE27" s="223">
        <f t="shared" si="1"/>
        <v>0</v>
      </c>
      <c r="CF27" s="223">
        <f t="shared" si="1"/>
        <v>2.9175576843901195E-3</v>
      </c>
      <c r="CG27" s="223">
        <f t="shared" si="1"/>
        <v>0</v>
      </c>
      <c r="CH27" s="223">
        <f t="shared" si="1"/>
        <v>0</v>
      </c>
      <c r="CI27" s="223">
        <f t="shared" si="12"/>
        <v>5.0102259846400307E-2</v>
      </c>
      <c r="CK27" s="18" t="str">
        <f t="shared" si="13"/>
        <v>34211</v>
      </c>
      <c r="CL27" s="18" t="str">
        <f t="shared" si="14"/>
        <v>大竹市</v>
      </c>
      <c r="CM27" s="18">
        <f>VLOOKUP($CK27&amp;"_"&amp;$AZ$7,データシート1!$A:$BT,MATCH("ca_太陽光発電（10kW未満）",データシート1!$A$1:$BT$1,0),0)</f>
        <v>1057</v>
      </c>
      <c r="CN27" s="18">
        <f>VLOOKUP($CK27&amp;"_"&amp;$AZ$5,データシート1!$A:$BT,MATCH("ab_家庭",データシート1!$A$1:$BT$1,0),0)</f>
        <v>12835</v>
      </c>
      <c r="CO27" s="223">
        <f t="shared" si="15"/>
        <v>8.2352941176470587E-2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30204</v>
      </c>
      <c r="AY28" s="18" t="str">
        <f>IF(IFERROR(比較地域マスタ!$Z21,"")=0,"",IFERROR(比較地域マスタ!$Z21,""))</f>
        <v>有田市</v>
      </c>
      <c r="BC28" s="844" t="str">
        <f t="shared" si="0"/>
        <v>30204</v>
      </c>
      <c r="BD28" s="1031" t="str">
        <f t="shared" si="2"/>
        <v>有田市</v>
      </c>
      <c r="BE28" s="34">
        <f>VLOOKUP($BC28&amp;"_"&amp;$AZ$7,データシート1!$A:$BT,MATCH("cb_"&amp;BE$12,データシート1!$A$1:$BT$1,0),0)</f>
        <v>3991.200000000003</v>
      </c>
      <c r="BF28" s="34">
        <f>VLOOKUP($BC28&amp;"_"&amp;$AZ$7,データシート1!$A:$BT,MATCH("cb_"&amp;BF$12,データシート1!$A$1:$BT$1,0),0)</f>
        <v>44259.000000000015</v>
      </c>
      <c r="BG28" s="34">
        <f>VLOOKUP($BC28&amp;"_"&amp;$AZ$7,データシート1!$A:$BT,MATCH("cb_"&amp;BG$12,データシート1!$A$1:$BT$1,0),0)</f>
        <v>1990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50240.200000000019</v>
      </c>
      <c r="BL28" s="36"/>
      <c r="BM28" s="844" t="str">
        <f t="shared" si="4"/>
        <v>30204</v>
      </c>
      <c r="BN28" s="1031" t="str">
        <f t="shared" si="5"/>
        <v>有田市</v>
      </c>
      <c r="BO28" s="34">
        <f>BE28*VLOOKUP(BO$12,別紙!$B$4:$E$10,MATCH("設備利用率",別紙!$B$4:$E$4,0),0)/100*8760/10^3</f>
        <v>4789.9189440000027</v>
      </c>
      <c r="BP28" s="34">
        <f>BF28*VLOOKUP(BP$12,別紙!$B$4:$E$10,MATCH("設備利用率",別紙!$B$4:$E$4,0),0)/100*8760/10^3</f>
        <v>58544.034840000022</v>
      </c>
      <c r="BQ28" s="34">
        <f>BG28*VLOOKUP(BQ$12,別紙!$B$4:$E$10,MATCH("設備利用率",別紙!$B$4:$E$4,0),0)/100*8760/10^3</f>
        <v>4323.2352000000001</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67657.188984000022</v>
      </c>
      <c r="BV28" s="36"/>
      <c r="BW28" s="33" t="str">
        <f t="shared" si="7"/>
        <v>30204</v>
      </c>
      <c r="BX28" s="33" t="str">
        <f t="shared" si="8"/>
        <v>有田市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648152.13545863365</v>
      </c>
      <c r="BZ28" s="36"/>
      <c r="CA28" s="33" t="str">
        <f t="shared" si="9"/>
        <v>30204</v>
      </c>
      <c r="CB28" s="33" t="str">
        <f t="shared" si="10"/>
        <v>有田市</v>
      </c>
      <c r="CC28" s="223">
        <f t="shared" si="11"/>
        <v>7.3901151935735696E-3</v>
      </c>
      <c r="CD28" s="223">
        <f t="shared" si="1"/>
        <v>9.0324526661590271E-2</v>
      </c>
      <c r="CE28" s="223">
        <f t="shared" si="1"/>
        <v>6.6700932751550231E-3</v>
      </c>
      <c r="CF28" s="223">
        <f t="shared" si="1"/>
        <v>0</v>
      </c>
      <c r="CG28" s="223">
        <f t="shared" si="1"/>
        <v>0</v>
      </c>
      <c r="CH28" s="223">
        <f t="shared" si="1"/>
        <v>0</v>
      </c>
      <c r="CI28" s="223">
        <f t="shared" si="12"/>
        <v>0.10438473513031886</v>
      </c>
      <c r="CK28" s="18" t="str">
        <f t="shared" si="13"/>
        <v>30204</v>
      </c>
      <c r="CL28" s="18" t="str">
        <f t="shared" si="14"/>
        <v>有田市</v>
      </c>
      <c r="CM28" s="18">
        <f>VLOOKUP($CK28&amp;"_"&amp;$AZ$7,データシート1!$A:$BT,MATCH("ca_太陽光発電（10kW未満）",データシート1!$A$1:$BT$1,0),0)</f>
        <v>823</v>
      </c>
      <c r="CN28" s="18">
        <f>VLOOKUP($CK28&amp;"_"&amp;$AZ$5,データシート1!$A:$BT,MATCH("ab_家庭",データシート1!$A$1:$BT$1,0),0)</f>
        <v>11721</v>
      </c>
      <c r="CO28" s="223">
        <f t="shared" si="15"/>
        <v>7.0215851889770503E-2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20212</v>
      </c>
      <c r="AY29" s="18" t="str">
        <f>IF(IFERROR(比較地域マスタ!$Z22,"")=0,"",IFERROR(比較地域マスタ!$Z22,""))</f>
        <v>大町市</v>
      </c>
      <c r="BC29" s="844" t="str">
        <f t="shared" si="0"/>
        <v>20212</v>
      </c>
      <c r="BD29" s="1031" t="str">
        <f t="shared" si="2"/>
        <v>大町市</v>
      </c>
      <c r="BE29" s="34">
        <f>VLOOKUP($BC29&amp;"_"&amp;$AZ$7,データシート1!$A:$BT,MATCH("cb_"&amp;BE$12,データシート1!$A$1:$BT$1,0),0)</f>
        <v>3640.9000000000019</v>
      </c>
      <c r="BF29" s="34">
        <f>VLOOKUP($BC29&amp;"_"&amp;$AZ$7,データシート1!$A:$BT,MATCH("cb_"&amp;BF$12,データシート1!$A$1:$BT$1,0),0)</f>
        <v>47680.900000000016</v>
      </c>
      <c r="BG29" s="34">
        <f>VLOOKUP($BC29&amp;"_"&amp;$AZ$7,データシート1!$A:$BT,MATCH("cb_"&amp;BG$12,データシート1!$A$1:$BT$1,0),0)</f>
        <v>0</v>
      </c>
      <c r="BH29" s="34">
        <f>VLOOKUP($BC29&amp;"_"&amp;$AZ$7,データシート1!$A:$BT,MATCH("cb_"&amp;BH$12,データシート1!$A$1:$BT$1,0),0)</f>
        <v>22460</v>
      </c>
      <c r="BI29" s="34">
        <f>VLOOKUP($BC29&amp;"_"&amp;$AZ$7,データシート1!$A:$BT,MATCH("cb_"&amp;BI$12,データシート1!$A$1:$BT$1,0),0)</f>
        <v>0</v>
      </c>
      <c r="BJ29" s="34">
        <f>VLOOKUP($BC29&amp;"_"&amp;$AZ$7,データシート1!$A:$BT,MATCH("cb_"&amp;BJ$12,データシート1!$A$1:$BT$1,0),0)</f>
        <v>0</v>
      </c>
      <c r="BK29" s="34">
        <f t="shared" si="3"/>
        <v>73781.800000000017</v>
      </c>
      <c r="BL29" s="36"/>
      <c r="BM29" s="844" t="str">
        <f t="shared" si="4"/>
        <v>20212</v>
      </c>
      <c r="BN29" s="1031" t="str">
        <f t="shared" si="5"/>
        <v>大町市</v>
      </c>
      <c r="BO29" s="34">
        <f>BE29*VLOOKUP(BO$12,別紙!$B$4:$E$10,MATCH("設備利用率",別紙!$B$4:$E$4,0),0)/100*8760/10^3</f>
        <v>4369.5169080000023</v>
      </c>
      <c r="BP29" s="34">
        <f>BF29*VLOOKUP(BP$12,別紙!$B$4:$E$10,MATCH("設備利用率",別紙!$B$4:$E$4,0),0)/100*8760/10^3</f>
        <v>63070.387284000019</v>
      </c>
      <c r="BQ29" s="34">
        <f>BG29*VLOOKUP(BQ$12,別紙!$B$4:$E$10,MATCH("設備利用率",別紙!$B$4:$E$4,0),0)/100*8760/10^3</f>
        <v>0</v>
      </c>
      <c r="BR29" s="34">
        <f>BH29*VLOOKUP(BR$12,別紙!$B$4:$E$10,MATCH("設備利用率",別紙!$B$4:$E$4,0),0)/100*8760/10^3</f>
        <v>118049.76</v>
      </c>
      <c r="BS29" s="34">
        <f>BI29*VLOOKUP(BS$12,別紙!$B$4:$E$10,MATCH("設備利用率",別紙!$B$4:$E$4,0),0)/100*8760/10^3</f>
        <v>0</v>
      </c>
      <c r="BT29" s="34">
        <f>BJ29*VLOOKUP(BT$12,別紙!$B$4:$E$10,MATCH("設備利用率",別紙!$B$4:$E$4,0),0)/100*8760/10^3</f>
        <v>0</v>
      </c>
      <c r="BU29" s="34">
        <f t="shared" si="6"/>
        <v>185489.664192</v>
      </c>
      <c r="BV29" s="36"/>
      <c r="BW29" s="33" t="str">
        <f t="shared" si="7"/>
        <v>20212</v>
      </c>
      <c r="BX29" s="33" t="str">
        <f t="shared" si="8"/>
        <v>大町市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178410.23812499939</v>
      </c>
      <c r="BZ29" s="36"/>
      <c r="CA29" s="33" t="str">
        <f t="shared" si="9"/>
        <v>20212</v>
      </c>
      <c r="CB29" s="33" t="str">
        <f t="shared" si="10"/>
        <v>大町市</v>
      </c>
      <c r="CC29" s="223">
        <f t="shared" si="11"/>
        <v>2.449140225315204E-2</v>
      </c>
      <c r="CD29" s="223">
        <f t="shared" ref="CD29:CD60" si="16">BP29/$BY29</f>
        <v>0.35351327337958638</v>
      </c>
      <c r="CE29" s="223">
        <f t="shared" ref="CE29:CE60" si="17">BQ29/$BY29</f>
        <v>0</v>
      </c>
      <c r="CF29" s="223">
        <f t="shared" ref="CF29:CF60" si="18">BR29/$BY29</f>
        <v>0.66167592869469127</v>
      </c>
      <c r="CG29" s="223">
        <f t="shared" ref="CG29:CG60" si="19">BS29/$BY29</f>
        <v>0</v>
      </c>
      <c r="CH29" s="223">
        <f t="shared" ref="CH29:CH60" si="20">BT29/$BY29</f>
        <v>0</v>
      </c>
      <c r="CI29" s="223">
        <f t="shared" si="12"/>
        <v>1.0396806043274296</v>
      </c>
      <c r="CK29" s="18" t="str">
        <f t="shared" si="13"/>
        <v>20212</v>
      </c>
      <c r="CL29" s="18" t="str">
        <f t="shared" si="14"/>
        <v>大町市</v>
      </c>
      <c r="CM29" s="18">
        <f>VLOOKUP($CK29&amp;"_"&amp;$AZ$7,データシート1!$A:$BT,MATCH("ca_太陽光発電（10kW未満）",データシート1!$A$1:$BT$1,0),0)</f>
        <v>749</v>
      </c>
      <c r="CN29" s="18">
        <f>VLOOKUP($CK29&amp;"_"&amp;$AZ$5,データシート1!$A:$BT,MATCH("ab_家庭",データシート1!$A$1:$BT$1,0),0)</f>
        <v>11975</v>
      </c>
      <c r="CO29" s="223">
        <f t="shared" si="15"/>
        <v>6.2546972860125255E-2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01643</v>
      </c>
      <c r="AY30" s="18" t="str">
        <f>IF(IFERROR(比較地域マスタ!$Z23,"")=0,"",IFERROR(比較地域マスタ!$Z23,""))</f>
        <v>幕別町</v>
      </c>
      <c r="BC30" s="844" t="str">
        <f t="shared" si="0"/>
        <v>01643</v>
      </c>
      <c r="BD30" s="1031" t="str">
        <f t="shared" si="2"/>
        <v>幕別町</v>
      </c>
      <c r="BE30" s="34">
        <f>VLOOKUP($BC30&amp;"_"&amp;$AZ$7,データシート1!$A:$BT,MATCH("cb_"&amp;BE$12,データシート1!$A$1:$BT$1,0),0)</f>
        <v>3637.8200000000011</v>
      </c>
      <c r="BF30" s="34">
        <f>VLOOKUP($BC30&amp;"_"&amp;$AZ$7,データシート1!$A:$BT,MATCH("cb_"&amp;BF$12,データシート1!$A$1:$BT$1,0),0)</f>
        <v>37848.399999999987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41486.219999999987</v>
      </c>
      <c r="BL30" s="36"/>
      <c r="BM30" s="844" t="str">
        <f t="shared" si="4"/>
        <v>01643</v>
      </c>
      <c r="BN30" s="1031" t="str">
        <f t="shared" si="5"/>
        <v>幕別町</v>
      </c>
      <c r="BO30" s="34">
        <f>BE30*VLOOKUP(BO$12,別紙!$B$4:$E$10,MATCH("設備利用率",別紙!$B$4:$E$4,0),0)/100*8760/10^3</f>
        <v>4365.8205384000012</v>
      </c>
      <c r="BP30" s="34">
        <f>BF30*VLOOKUP(BP$12,別紙!$B$4:$E$10,MATCH("設備利用率",別紙!$B$4:$E$4,0),0)/100*8760/10^3</f>
        <v>50064.349583999974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54430.170122399977</v>
      </c>
      <c r="BV30" s="36"/>
      <c r="BW30" s="33" t="str">
        <f t="shared" si="7"/>
        <v>01643</v>
      </c>
      <c r="BX30" s="33" t="str">
        <f t="shared" si="8"/>
        <v>幕別町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119920.39987298209</v>
      </c>
      <c r="BZ30" s="36"/>
      <c r="CA30" s="33" t="str">
        <f t="shared" si="9"/>
        <v>01643</v>
      </c>
      <c r="CB30" s="33" t="str">
        <f t="shared" si="10"/>
        <v>幕別町</v>
      </c>
      <c r="CC30" s="223">
        <f t="shared" si="11"/>
        <v>3.640598716335347E-2</v>
      </c>
      <c r="CD30" s="223">
        <f t="shared" si="16"/>
        <v>0.41747984193704651</v>
      </c>
      <c r="CE30" s="223">
        <f t="shared" si="17"/>
        <v>0</v>
      </c>
      <c r="CF30" s="223">
        <f t="shared" si="18"/>
        <v>0</v>
      </c>
      <c r="CG30" s="223">
        <f t="shared" si="19"/>
        <v>0</v>
      </c>
      <c r="CH30" s="223">
        <f t="shared" si="20"/>
        <v>0</v>
      </c>
      <c r="CI30" s="223">
        <f t="shared" si="12"/>
        <v>0.45388582910039998</v>
      </c>
      <c r="CK30" s="18" t="str">
        <f t="shared" si="13"/>
        <v>01643</v>
      </c>
      <c r="CL30" s="18" t="str">
        <f t="shared" si="14"/>
        <v>幕別町</v>
      </c>
      <c r="CM30" s="18">
        <f>VLOOKUP($CK30&amp;"_"&amp;$AZ$7,データシート1!$A:$BT,MATCH("ca_太陽光発電（10kW未満）",データシート1!$A$1:$BT$1,0),0)</f>
        <v>694</v>
      </c>
      <c r="CN30" s="18">
        <f>VLOOKUP($CK30&amp;"_"&amp;$AZ$5,データシート1!$A:$BT,MATCH("ab_家庭",データシート1!$A$1:$BT$1,0),0)</f>
        <v>12601</v>
      </c>
      <c r="CO30" s="223">
        <f t="shared" si="15"/>
        <v>5.5074994048091422E-2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33215</v>
      </c>
      <c r="AY31" s="18" t="str">
        <f>IF(IFERROR(比較地域マスタ!$Z24,"")=0,"",IFERROR(比較地域マスタ!$Z24,""))</f>
        <v>美作市</v>
      </c>
      <c r="BC31" s="844" t="str">
        <f t="shared" si="0"/>
        <v>33215</v>
      </c>
      <c r="BD31" s="1031" t="str">
        <f t="shared" si="2"/>
        <v>美作市</v>
      </c>
      <c r="BE31" s="34">
        <f>VLOOKUP($BC31&amp;"_"&amp;$AZ$7,データシート1!$A:$BT,MATCH("cb_"&amp;BE$12,データシート1!$A$1:$BT$1,0),0)</f>
        <v>4189.0210000000043</v>
      </c>
      <c r="BF31" s="34">
        <f>VLOOKUP($BC31&amp;"_"&amp;$AZ$7,データシート1!$A:$BT,MATCH("cb_"&amp;BF$12,データシート1!$A$1:$BT$1,0),0)</f>
        <v>264204.52000000008</v>
      </c>
      <c r="BG31" s="34">
        <f>VLOOKUP($BC31&amp;"_"&amp;$AZ$7,データシート1!$A:$BT,MATCH("cb_"&amp;BG$12,データシート1!$A$1:$BT$1,0),0)</f>
        <v>0</v>
      </c>
      <c r="BH31" s="34">
        <f>VLOOKUP($BC31&amp;"_"&amp;$AZ$7,データシート1!$A:$BT,MATCH("cb_"&amp;BH$12,データシート1!$A$1:$BT$1,0),0)</f>
        <v>370</v>
      </c>
      <c r="BI31" s="34">
        <f>VLOOKUP($BC31&amp;"_"&amp;$AZ$7,データシート1!$A:$BT,MATCH("cb_"&amp;BI$12,データシート1!$A$1:$BT$1,0),0)</f>
        <v>0</v>
      </c>
      <c r="BJ31" s="34">
        <f>VLOOKUP($BC31&amp;"_"&amp;$AZ$7,データシート1!$A:$BT,MATCH("cb_"&amp;BJ$12,データシート1!$A$1:$BT$1,0),0)</f>
        <v>0</v>
      </c>
      <c r="BK31" s="34">
        <f t="shared" si="3"/>
        <v>268763.54100000008</v>
      </c>
      <c r="BL31" s="36"/>
      <c r="BM31" s="844" t="str">
        <f t="shared" si="4"/>
        <v>33215</v>
      </c>
      <c r="BN31" s="1031" t="str">
        <f t="shared" si="5"/>
        <v>美作市</v>
      </c>
      <c r="BO31" s="34">
        <f>BE31*VLOOKUP(BO$12,別紙!$B$4:$E$10,MATCH("設備利用率",別紙!$B$4:$E$4,0),0)/100*8760/10^3</f>
        <v>5027.3278825200041</v>
      </c>
      <c r="BP31" s="34">
        <f>BF31*VLOOKUP(BP$12,別紙!$B$4:$E$10,MATCH("設備利用率",別紙!$B$4:$E$4,0),0)/100*8760/10^3</f>
        <v>349479.17087520007</v>
      </c>
      <c r="BQ31" s="34">
        <f>BG31*VLOOKUP(BQ$12,別紙!$B$4:$E$10,MATCH("設備利用率",別紙!$B$4:$E$4,0),0)/100*8760/10^3</f>
        <v>0</v>
      </c>
      <c r="BR31" s="34">
        <f>BH31*VLOOKUP(BR$12,別紙!$B$4:$E$10,MATCH("設備利用率",別紙!$B$4:$E$4,0),0)/100*8760/10^3</f>
        <v>1944.72</v>
      </c>
      <c r="BS31" s="34">
        <f>BI31*VLOOKUP(BS$12,別紙!$B$4:$E$10,MATCH("設備利用率",別紙!$B$4:$E$4,0),0)/100*8760/10^3</f>
        <v>0</v>
      </c>
      <c r="BT31" s="34">
        <f>BJ31*VLOOKUP(BT$12,別紙!$B$4:$E$10,MATCH("設備利用率",別紙!$B$4:$E$4,0),0)/100*8760/10^3</f>
        <v>0</v>
      </c>
      <c r="BU31" s="34">
        <f t="shared" si="6"/>
        <v>356451.21875772002</v>
      </c>
      <c r="BV31" s="36"/>
      <c r="BW31" s="33" t="str">
        <f t="shared" si="7"/>
        <v>33215</v>
      </c>
      <c r="BX31" s="33" t="str">
        <f t="shared" si="8"/>
        <v>美作市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167874.71766444534</v>
      </c>
      <c r="BZ31" s="36"/>
      <c r="CA31" s="33" t="str">
        <f t="shared" si="9"/>
        <v>33215</v>
      </c>
      <c r="CB31" s="33" t="str">
        <f t="shared" si="10"/>
        <v>美作市</v>
      </c>
      <c r="CC31" s="223">
        <f t="shared" si="11"/>
        <v>2.9946902978975232E-2</v>
      </c>
      <c r="CD31" s="223">
        <f t="shared" si="16"/>
        <v>2.0817856061789657</v>
      </c>
      <c r="CE31" s="223">
        <f t="shared" si="17"/>
        <v>0</v>
      </c>
      <c r="CF31" s="223">
        <f t="shared" si="18"/>
        <v>1.158435306433208E-2</v>
      </c>
      <c r="CG31" s="223">
        <f t="shared" si="19"/>
        <v>0</v>
      </c>
      <c r="CH31" s="223">
        <f t="shared" si="20"/>
        <v>0</v>
      </c>
      <c r="CI31" s="223">
        <f t="shared" si="12"/>
        <v>2.1233168622222727</v>
      </c>
      <c r="CK31" s="18" t="str">
        <f t="shared" si="13"/>
        <v>33215</v>
      </c>
      <c r="CL31" s="18" t="str">
        <f t="shared" si="14"/>
        <v>美作市</v>
      </c>
      <c r="CM31" s="18">
        <f>VLOOKUP($CK31&amp;"_"&amp;$AZ$7,データシート1!$A:$BT,MATCH("ca_太陽光発電（10kW未満）",データシート1!$A$1:$BT$1,0),0)</f>
        <v>841</v>
      </c>
      <c r="CN31" s="18">
        <f>VLOOKUP($CK31&amp;"_"&amp;$AZ$5,データシート1!$A:$BT,MATCH("ab_家庭",データシート1!$A$1:$BT$1,0),0)</f>
        <v>12316</v>
      </c>
      <c r="CO31" s="223">
        <f t="shared" si="15"/>
        <v>6.8285157518674894E-2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42212</v>
      </c>
      <c r="AY32" s="18" t="str">
        <f>IF(IFERROR(比較地域マスタ!$Z25,"")=0,"",IFERROR(比較地域マスタ!$Z25,""))</f>
        <v>西海市</v>
      </c>
      <c r="AZ32" s="22"/>
      <c r="BA32" s="22"/>
      <c r="BB32" s="22"/>
      <c r="BC32" s="844" t="str">
        <f t="shared" si="0"/>
        <v>42212</v>
      </c>
      <c r="BD32" s="1031" t="str">
        <f t="shared" si="2"/>
        <v>西海市</v>
      </c>
      <c r="BE32" s="34">
        <f>VLOOKUP($BC32&amp;"_"&amp;$AZ$7,データシート1!$A:$BT,MATCH("cb_"&amp;BE$12,データシート1!$A$1:$BT$1,0),0)</f>
        <v>5062.7880000000059</v>
      </c>
      <c r="BF32" s="34">
        <f>VLOOKUP($BC32&amp;"_"&amp;$AZ$7,データシート1!$A:$BT,MATCH("cb_"&amp;BF$12,データシート1!$A$1:$BT$1,0),0)</f>
        <v>33507.000000000029</v>
      </c>
      <c r="BG32" s="34">
        <f>VLOOKUP($BC32&amp;"_"&amp;$AZ$7,データシート1!$A:$BT,MATCH("cb_"&amp;BG$12,データシート1!$A$1:$BT$1,0),0)</f>
        <v>6900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45469.788000000037</v>
      </c>
      <c r="BL32" s="36"/>
      <c r="BM32" s="844" t="str">
        <f t="shared" si="4"/>
        <v>42212</v>
      </c>
      <c r="BN32" s="1031" t="str">
        <f t="shared" si="5"/>
        <v>西海市</v>
      </c>
      <c r="BO32" s="34">
        <f>BE32*VLOOKUP(BO$12,別紙!$B$4:$E$10,MATCH("設備利用率",別紙!$B$4:$E$4,0),0)/100*8760/10^3</f>
        <v>6075.9531345600062</v>
      </c>
      <c r="BP32" s="34">
        <f>BF32*VLOOKUP(BP$12,別紙!$B$4:$E$10,MATCH("設備利用率",別紙!$B$4:$E$4,0),0)/100*8760/10^3</f>
        <v>44321.71932000004</v>
      </c>
      <c r="BQ32" s="34">
        <f>BG32*VLOOKUP(BQ$12,別紙!$B$4:$E$10,MATCH("設備利用率",別紙!$B$4:$E$4,0),0)/100*8760/10^3</f>
        <v>14990.111999999999</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65387.784454560046</v>
      </c>
      <c r="BV32" s="36"/>
      <c r="BW32" s="33" t="str">
        <f t="shared" si="7"/>
        <v>42212</v>
      </c>
      <c r="BX32" s="33" t="str">
        <f t="shared" si="8"/>
        <v>西海市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287555.47966166318</v>
      </c>
      <c r="BZ32" s="36"/>
      <c r="CA32" s="33" t="str">
        <f t="shared" si="9"/>
        <v>42212</v>
      </c>
      <c r="CB32" s="33" t="str">
        <f t="shared" si="10"/>
        <v>西海市</v>
      </c>
      <c r="CC32" s="223">
        <f t="shared" si="11"/>
        <v>2.1129672582518518E-2</v>
      </c>
      <c r="CD32" s="223">
        <f t="shared" si="16"/>
        <v>0.15413275856244793</v>
      </c>
      <c r="CE32" s="223">
        <f t="shared" si="17"/>
        <v>5.2129460435382122E-2</v>
      </c>
      <c r="CF32" s="223">
        <f t="shared" si="18"/>
        <v>0</v>
      </c>
      <c r="CG32" s="223">
        <f t="shared" si="19"/>
        <v>0</v>
      </c>
      <c r="CH32" s="223">
        <f t="shared" si="20"/>
        <v>0</v>
      </c>
      <c r="CI32" s="223">
        <f t="shared" si="12"/>
        <v>0.22739189158034859</v>
      </c>
      <c r="CJ32" s="22"/>
      <c r="CK32" s="18" t="str">
        <f t="shared" si="13"/>
        <v>42212</v>
      </c>
      <c r="CL32" s="18" t="str">
        <f t="shared" si="14"/>
        <v>西海市</v>
      </c>
      <c r="CM32" s="18">
        <f>VLOOKUP($CK32&amp;"_"&amp;$AZ$7,データシート1!$A:$BT,MATCH("ca_太陽光発電（10kW未満）",データシート1!$A$1:$BT$1,0),0)</f>
        <v>1035</v>
      </c>
      <c r="CN32" s="18">
        <f>VLOOKUP($CK32&amp;"_"&amp;$AZ$5,データシート1!$A:$BT,MATCH("ab_家庭",データシート1!$A$1:$BT$1,0),0)</f>
        <v>12213</v>
      </c>
      <c r="CO32" s="223">
        <f t="shared" si="15"/>
        <v>8.4745762711864403E-2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30366</v>
      </c>
      <c r="AY33" s="18" t="str">
        <f>IF(IFERROR(比較地域マスタ!$Z26,"")=0,"",IFERROR(比較地域マスタ!$Z26,""))</f>
        <v>有田川町</v>
      </c>
      <c r="BC33" s="844" t="str">
        <f t="shared" si="0"/>
        <v>30366</v>
      </c>
      <c r="BD33" s="1031" t="str">
        <f t="shared" si="2"/>
        <v>有田川町</v>
      </c>
      <c r="BE33" s="34">
        <f>VLOOKUP($BC33&amp;"_"&amp;$AZ$7,データシート1!$A:$BT,MATCH("cb_"&amp;BE$12,データシート1!$A$1:$BT$1,0),0)</f>
        <v>5352.7000000000035</v>
      </c>
      <c r="BF33" s="34">
        <f>VLOOKUP($BC33&amp;"_"&amp;$AZ$7,データシート1!$A:$BT,MATCH("cb_"&amp;BF$12,データシート1!$A$1:$BT$1,0),0)</f>
        <v>36383.30000000001</v>
      </c>
      <c r="BG33" s="34">
        <f>VLOOKUP($BC33&amp;"_"&amp;$AZ$7,データシート1!$A:$BT,MATCH("cb_"&amp;BG$12,データシート1!$A$1:$BT$1,0),0)</f>
        <v>13249.5</v>
      </c>
      <c r="BH33" s="34">
        <f>VLOOKUP($BC33&amp;"_"&amp;$AZ$7,データシート1!$A:$BT,MATCH("cb_"&amp;BH$12,データシート1!$A$1:$BT$1,0),0)</f>
        <v>193.7</v>
      </c>
      <c r="BI33" s="34">
        <f>VLOOKUP($BC33&amp;"_"&amp;$AZ$7,データシート1!$A:$BT,MATCH("cb_"&amp;BI$12,データシート1!$A$1:$BT$1,0),0)</f>
        <v>0</v>
      </c>
      <c r="BJ33" s="34">
        <f>VLOOKUP($BC33&amp;"_"&amp;$AZ$7,データシート1!$A:$BT,MATCH("cb_"&amp;BJ$12,データシート1!$A$1:$BT$1,0),0)</f>
        <v>900</v>
      </c>
      <c r="BK33" s="34">
        <f t="shared" si="3"/>
        <v>56079.200000000012</v>
      </c>
      <c r="BL33" s="36"/>
      <c r="BM33" s="844" t="str">
        <f t="shared" si="4"/>
        <v>30366</v>
      </c>
      <c r="BN33" s="1031" t="str">
        <f t="shared" si="5"/>
        <v>有田川町</v>
      </c>
      <c r="BO33" s="34">
        <f>BE33*VLOOKUP(BO$12,別紙!$B$4:$E$10,MATCH("設備利用率",別紙!$B$4:$E$4,0),0)/100*8760/10^3</f>
        <v>6423.8823240000047</v>
      </c>
      <c r="BP33" s="34">
        <f>BF33*VLOOKUP(BP$12,別紙!$B$4:$E$10,MATCH("設備利用率",別紙!$B$4:$E$4,0),0)/100*8760/10^3</f>
        <v>48126.373908000023</v>
      </c>
      <c r="BQ33" s="34">
        <f>BG33*VLOOKUP(BQ$12,別紙!$B$4:$E$10,MATCH("設備利用率",別紙!$B$4:$E$4,0),0)/100*8760/10^3</f>
        <v>28784.27376</v>
      </c>
      <c r="BR33" s="34">
        <f>BH33*VLOOKUP(BR$12,別紙!$B$4:$E$10,MATCH("設備利用率",別紙!$B$4:$E$4,0),0)/100*8760/10^3</f>
        <v>1018.0871999999999</v>
      </c>
      <c r="BS33" s="34">
        <f>BI33*VLOOKUP(BS$12,別紙!$B$4:$E$10,MATCH("設備利用率",別紙!$B$4:$E$4,0),0)/100*8760/10^3</f>
        <v>0</v>
      </c>
      <c r="BT33" s="34">
        <f>BJ33*VLOOKUP(BT$12,別紙!$B$4:$E$10,MATCH("設備利用率",別紙!$B$4:$E$4,0),0)/100*8760/10^3</f>
        <v>6307.2</v>
      </c>
      <c r="BU33" s="34">
        <f t="shared" si="6"/>
        <v>90659.817192000017</v>
      </c>
      <c r="BV33" s="36"/>
      <c r="BW33" s="33" t="str">
        <f t="shared" si="7"/>
        <v>30366</v>
      </c>
      <c r="BX33" s="33" t="str">
        <f t="shared" si="8"/>
        <v>有田川町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143238.12294802975</v>
      </c>
      <c r="BZ33" s="36"/>
      <c r="CA33" s="33" t="str">
        <f t="shared" si="9"/>
        <v>30366</v>
      </c>
      <c r="CB33" s="33" t="str">
        <f t="shared" si="10"/>
        <v>有田川町</v>
      </c>
      <c r="CC33" s="223">
        <f t="shared" si="11"/>
        <v>4.4847574038168206E-2</v>
      </c>
      <c r="CD33" s="223">
        <f t="shared" si="16"/>
        <v>0.33598858263076675</v>
      </c>
      <c r="CE33" s="223">
        <f t="shared" si="17"/>
        <v>0.2009540000076909</v>
      </c>
      <c r="CF33" s="223">
        <f t="shared" si="18"/>
        <v>7.107655273934207E-3</v>
      </c>
      <c r="CG33" s="223">
        <f t="shared" si="19"/>
        <v>0</v>
      </c>
      <c r="CH33" s="223">
        <f t="shared" si="20"/>
        <v>4.4032970205064782E-2</v>
      </c>
      <c r="CI33" s="223">
        <f t="shared" si="12"/>
        <v>0.63293078215562482</v>
      </c>
      <c r="CK33" s="18" t="str">
        <f t="shared" si="13"/>
        <v>30366</v>
      </c>
      <c r="CL33" s="18" t="str">
        <f t="shared" si="14"/>
        <v>有田川町</v>
      </c>
      <c r="CM33" s="18">
        <f>VLOOKUP($CK33&amp;"_"&amp;$AZ$7,データシート1!$A:$BT,MATCH("ca_太陽光発電（10kW未満）",データシート1!$A$1:$BT$1,0),0)</f>
        <v>1044</v>
      </c>
      <c r="CN33" s="18">
        <f>VLOOKUP($CK33&amp;"_"&amp;$AZ$5,データシート1!$A:$BT,MATCH("ab_家庭",データシート1!$A$1:$BT$1,0),0)</f>
        <v>10684</v>
      </c>
      <c r="CO33" s="223">
        <f t="shared" si="15"/>
        <v>9.7716211156870084E-2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01221</v>
      </c>
      <c r="AY34" s="18" t="str">
        <f>IF(IFERROR(比較地域マスタ!$Z27,"")=0,"",IFERROR(比較地域マスタ!$Z27,""))</f>
        <v>名寄市</v>
      </c>
      <c r="BC34" s="844" t="str">
        <f t="shared" si="0"/>
        <v>01221</v>
      </c>
      <c r="BD34" s="1031" t="str">
        <f t="shared" si="2"/>
        <v>名寄市</v>
      </c>
      <c r="BE34" s="34">
        <f>VLOOKUP($BC34&amp;"_"&amp;$AZ$7,データシート1!$A:$BT,MATCH("cb_"&amp;BE$12,データシート1!$A$1:$BT$1,0),0)</f>
        <v>1025.8849999999995</v>
      </c>
      <c r="BF34" s="34">
        <f>VLOOKUP($BC34&amp;"_"&amp;$AZ$7,データシート1!$A:$BT,MATCH("cb_"&amp;BF$12,データシート1!$A$1:$BT$1,0),0)</f>
        <v>2529.4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174.9</v>
      </c>
      <c r="BK34" s="34">
        <f t="shared" si="3"/>
        <v>3730.1849999999999</v>
      </c>
      <c r="BL34" s="36"/>
      <c r="BM34" s="844" t="str">
        <f t="shared" si="4"/>
        <v>01221</v>
      </c>
      <c r="BN34" s="1031" t="str">
        <f t="shared" si="5"/>
        <v>名寄市</v>
      </c>
      <c r="BO34" s="34">
        <f>BE34*VLOOKUP(BO$12,別紙!$B$4:$E$10,MATCH("設備利用率",別紙!$B$4:$E$4,0),0)/100*8760/10^3</f>
        <v>1231.1851061999994</v>
      </c>
      <c r="BP34" s="34">
        <f>BF34*VLOOKUP(BP$12,別紙!$B$4:$E$10,MATCH("設備利用率",別紙!$B$4:$E$4,0),0)/100*8760/10^3</f>
        <v>3345.7891440000003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1225.6992</v>
      </c>
      <c r="BU34" s="34">
        <f t="shared" si="6"/>
        <v>5802.6734501999999</v>
      </c>
      <c r="BV34" s="36"/>
      <c r="BW34" s="33" t="str">
        <f t="shared" si="7"/>
        <v>01221</v>
      </c>
      <c r="BX34" s="33" t="str">
        <f t="shared" si="8"/>
        <v>名寄市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146262.32177188201</v>
      </c>
      <c r="BZ34" s="36"/>
      <c r="CA34" s="33" t="str">
        <f t="shared" si="9"/>
        <v>01221</v>
      </c>
      <c r="CB34" s="33" t="str">
        <f t="shared" si="10"/>
        <v>名寄市</v>
      </c>
      <c r="CC34" s="223">
        <f t="shared" si="11"/>
        <v>8.4176505014067586E-3</v>
      </c>
      <c r="CD34" s="223">
        <f t="shared" si="16"/>
        <v>2.2875263454509218E-2</v>
      </c>
      <c r="CE34" s="223">
        <f t="shared" si="17"/>
        <v>0</v>
      </c>
      <c r="CF34" s="223">
        <f t="shared" si="18"/>
        <v>0</v>
      </c>
      <c r="CG34" s="223">
        <f t="shared" si="19"/>
        <v>0</v>
      </c>
      <c r="CH34" s="223">
        <f t="shared" si="20"/>
        <v>8.3801431917077136E-3</v>
      </c>
      <c r="CI34" s="223">
        <f t="shared" si="12"/>
        <v>3.9673057147623696E-2</v>
      </c>
      <c r="CK34" s="18" t="str">
        <f t="shared" si="13"/>
        <v>01221</v>
      </c>
      <c r="CL34" s="18" t="str">
        <f t="shared" si="14"/>
        <v>名寄市</v>
      </c>
      <c r="CM34" s="18">
        <f>VLOOKUP($CK34&amp;"_"&amp;$AZ$7,データシート1!$A:$BT,MATCH("ca_太陽光発電（10kW未満）",データシート1!$A$1:$BT$1,0),0)</f>
        <v>186</v>
      </c>
      <c r="CN34" s="18">
        <f>VLOOKUP($CK34&amp;"_"&amp;$AZ$5,データシート1!$A:$BT,MATCH("ab_家庭",データシート1!$A$1:$BT$1,0),0)</f>
        <v>14183</v>
      </c>
      <c r="CO34" s="223">
        <f t="shared" si="15"/>
        <v>1.3114291757738138E-2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21215</v>
      </c>
      <c r="AY35" s="18" t="str">
        <f>IF(IFERROR(比較地域マスタ!$Z28,"")=0,"",IFERROR(比較地域マスタ!$Z28,""))</f>
        <v>山県市</v>
      </c>
      <c r="BC35" s="844" t="str">
        <f t="shared" si="0"/>
        <v>21215</v>
      </c>
      <c r="BD35" s="1031" t="str">
        <f t="shared" si="2"/>
        <v>山県市</v>
      </c>
      <c r="BE35" s="34">
        <f>VLOOKUP($BC35&amp;"_"&amp;$AZ$7,データシート1!$A:$BT,MATCH("cb_"&amp;BE$12,データシート1!$A$1:$BT$1,0),0)</f>
        <v>3992.800000000002</v>
      </c>
      <c r="BF35" s="34">
        <f>VLOOKUP($BC35&amp;"_"&amp;$AZ$7,データシート1!$A:$BT,MATCH("cb_"&amp;BF$12,データシート1!$A$1:$BT$1,0),0)</f>
        <v>27823.300000000017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31816.10000000002</v>
      </c>
      <c r="BL35" s="36"/>
      <c r="BM35" s="844" t="str">
        <f t="shared" si="4"/>
        <v>21215</v>
      </c>
      <c r="BN35" s="1031" t="str">
        <f t="shared" si="5"/>
        <v>山県市</v>
      </c>
      <c r="BO35" s="34">
        <f>BE35*VLOOKUP(BO$12,別紙!$B$4:$E$10,MATCH("設備利用率",別紙!$B$4:$E$4,0),0)/100*8760/10^3</f>
        <v>4791.8391360000014</v>
      </c>
      <c r="BP35" s="34">
        <f>BF35*VLOOKUP(BP$12,別紙!$B$4:$E$10,MATCH("設備利用率",別紙!$B$4:$E$4,0),0)/100*8760/10^3</f>
        <v>36803.548308000019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41595.387444000022</v>
      </c>
      <c r="BV35" s="36"/>
      <c r="BW35" s="33" t="str">
        <f t="shared" si="7"/>
        <v>21215</v>
      </c>
      <c r="BX35" s="33" t="str">
        <f t="shared" si="8"/>
        <v>山県市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170644.9040658265</v>
      </c>
      <c r="BZ35" s="36"/>
      <c r="CA35" s="33" t="str">
        <f t="shared" si="9"/>
        <v>21215</v>
      </c>
      <c r="CB35" s="33" t="str">
        <f t="shared" si="10"/>
        <v>山県市</v>
      </c>
      <c r="CC35" s="223">
        <f t="shared" si="11"/>
        <v>2.8080763162734369E-2</v>
      </c>
      <c r="CD35" s="223">
        <f t="shared" si="16"/>
        <v>0.21567329249869074</v>
      </c>
      <c r="CE35" s="223">
        <f t="shared" si="17"/>
        <v>0</v>
      </c>
      <c r="CF35" s="223">
        <f t="shared" si="18"/>
        <v>0</v>
      </c>
      <c r="CG35" s="223">
        <f t="shared" si="19"/>
        <v>0</v>
      </c>
      <c r="CH35" s="223">
        <f t="shared" si="20"/>
        <v>0</v>
      </c>
      <c r="CI35" s="223">
        <f t="shared" si="12"/>
        <v>0.24375405566142511</v>
      </c>
      <c r="CK35" s="18" t="str">
        <f t="shared" si="13"/>
        <v>21215</v>
      </c>
      <c r="CL35" s="18" t="str">
        <f t="shared" si="14"/>
        <v>山県市</v>
      </c>
      <c r="CM35" s="18">
        <f>VLOOKUP($CK35&amp;"_"&amp;$AZ$7,データシート1!$A:$BT,MATCH("ca_太陽光発電（10kW未満）",データシート1!$A$1:$BT$1,0),0)</f>
        <v>817</v>
      </c>
      <c r="CN35" s="18">
        <f>VLOOKUP($CK35&amp;"_"&amp;$AZ$5,データシート1!$A:$BT,MATCH("ab_家庭",データシート1!$A$1:$BT$1,0),0)</f>
        <v>10854</v>
      </c>
      <c r="CO35" s="223">
        <f t="shared" si="15"/>
        <v>7.5271789202137465E-2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02412</v>
      </c>
      <c r="AY36" s="18" t="str">
        <f>IF(IFERROR(比較地域マスタ!$Z29,"")=0,"",IFERROR(比較地域マスタ!$Z29,""))</f>
        <v>おいらせ町</v>
      </c>
      <c r="BC36" s="844" t="str">
        <f t="shared" si="0"/>
        <v>02412</v>
      </c>
      <c r="BD36" s="1031" t="str">
        <f t="shared" si="2"/>
        <v>おいらせ町</v>
      </c>
      <c r="BE36" s="34">
        <f>VLOOKUP($BC36&amp;"_"&amp;$AZ$7,データシート1!$A:$BT,MATCH("cb_"&amp;BE$12,データシート1!$A$1:$BT$1,0),0)</f>
        <v>4457.5000000000073</v>
      </c>
      <c r="BF36" s="34">
        <f>VLOOKUP($BC36&amp;"_"&amp;$AZ$7,データシート1!$A:$BT,MATCH("cb_"&amp;BF$12,データシート1!$A$1:$BT$1,0),0)</f>
        <v>10840.1</v>
      </c>
      <c r="BG36" s="34">
        <f>VLOOKUP($BC36&amp;"_"&amp;$AZ$7,データシート1!$A:$BT,MATCH("cb_"&amp;BG$12,データシート1!$A$1:$BT$1,0),0)</f>
        <v>97</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15394.600000000008</v>
      </c>
      <c r="BL36" s="36"/>
      <c r="BM36" s="844" t="str">
        <f t="shared" si="4"/>
        <v>02412</v>
      </c>
      <c r="BN36" s="1031" t="str">
        <f t="shared" si="5"/>
        <v>おいらせ町</v>
      </c>
      <c r="BO36" s="34">
        <f>BE36*VLOOKUP(BO$12,別紙!$B$4:$E$10,MATCH("設備利用率",別紙!$B$4:$E$4,0),0)/100*8760/10^3</f>
        <v>5349.5349000000078</v>
      </c>
      <c r="BP36" s="34">
        <f>BF36*VLOOKUP(BP$12,別紙!$B$4:$E$10,MATCH("設備利用率",別紙!$B$4:$E$4,0),0)/100*8760/10^3</f>
        <v>14338.850675999998</v>
      </c>
      <c r="BQ36" s="34">
        <f>BG36*VLOOKUP(BQ$12,別紙!$B$4:$E$10,MATCH("設備利用率",別紙!$B$4:$E$4,0),0)/100*8760/10^3</f>
        <v>210.73055999999997</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19899.116136000008</v>
      </c>
      <c r="BV36" s="36"/>
      <c r="BW36" s="33" t="str">
        <f t="shared" si="7"/>
        <v>02412</v>
      </c>
      <c r="BX36" s="33" t="str">
        <f t="shared" si="8"/>
        <v>おいらせ町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153629.26690000328</v>
      </c>
      <c r="BZ36" s="36"/>
      <c r="CA36" s="33" t="str">
        <f t="shared" si="9"/>
        <v>02412</v>
      </c>
      <c r="CB36" s="33" t="str">
        <f t="shared" si="10"/>
        <v>おいらせ町</v>
      </c>
      <c r="CC36" s="223">
        <f t="shared" si="11"/>
        <v>3.4821066375861839E-2</v>
      </c>
      <c r="CD36" s="223">
        <f t="shared" si="16"/>
        <v>9.3334108567562871E-2</v>
      </c>
      <c r="CE36" s="223">
        <f t="shared" si="17"/>
        <v>1.371682390030304E-3</v>
      </c>
      <c r="CF36" s="223">
        <f t="shared" si="18"/>
        <v>0</v>
      </c>
      <c r="CG36" s="223">
        <f t="shared" si="19"/>
        <v>0</v>
      </c>
      <c r="CH36" s="223">
        <f t="shared" si="20"/>
        <v>0</v>
      </c>
      <c r="CI36" s="223">
        <f t="shared" si="12"/>
        <v>0.12952685733345501</v>
      </c>
      <c r="CK36" s="18" t="str">
        <f t="shared" si="13"/>
        <v>02412</v>
      </c>
      <c r="CL36" s="18" t="str">
        <f t="shared" si="14"/>
        <v>おいらせ町</v>
      </c>
      <c r="CM36" s="18">
        <f>VLOOKUP($CK36&amp;"_"&amp;$AZ$7,データシート1!$A:$BT,MATCH("ca_太陽光発電（10kW未満）",データシート1!$A$1:$BT$1,0),0)</f>
        <v>850</v>
      </c>
      <c r="CN36" s="18">
        <f>VLOOKUP($CK36&amp;"_"&amp;$AZ$5,データシート1!$A:$BT,MATCH("ab_家庭",データシート1!$A$1:$BT$1,0),0)</f>
        <v>10815</v>
      </c>
      <c r="CO36" s="223">
        <f t="shared" si="15"/>
        <v>7.8594544613962092E-2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09364</v>
      </c>
      <c r="AY37" s="18" t="str">
        <f>IF(IFERROR(比較地域マスタ!$Z30,"")=0,"",IFERROR(比較地域マスタ!$Z30,""))</f>
        <v>野木町</v>
      </c>
      <c r="BC37" s="844" t="str">
        <f t="shared" si="0"/>
        <v>09364</v>
      </c>
      <c r="BD37" s="1031" t="str">
        <f t="shared" si="2"/>
        <v>野木町</v>
      </c>
      <c r="BE37" s="34">
        <f>VLOOKUP($BC37&amp;"_"&amp;$AZ$7,データシート1!$A:$BT,MATCH("cb_"&amp;BE$12,データシート1!$A$1:$BT$1,0),0)</f>
        <v>4017.6000000000017</v>
      </c>
      <c r="BF37" s="34">
        <f>VLOOKUP($BC37&amp;"_"&amp;$AZ$7,データシート1!$A:$BT,MATCH("cb_"&amp;BF$12,データシート1!$A$1:$BT$1,0),0)</f>
        <v>19056.199999999997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49</v>
      </c>
      <c r="BK37" s="34">
        <f t="shared" si="3"/>
        <v>23122.799999999999</v>
      </c>
      <c r="BL37" s="36"/>
      <c r="BM37" s="844" t="str">
        <f t="shared" si="4"/>
        <v>09364</v>
      </c>
      <c r="BN37" s="1031" t="str">
        <f t="shared" si="5"/>
        <v>野木町</v>
      </c>
      <c r="BO37" s="34">
        <f>BE37*VLOOKUP(BO$12,別紙!$B$4:$E$10,MATCH("設備利用率",別紙!$B$4:$E$4,0),0)/100*8760/10^3</f>
        <v>4821.6021120000023</v>
      </c>
      <c r="BP37" s="34">
        <f>BF37*VLOOKUP(BP$12,別紙!$B$4:$E$10,MATCH("設備利用率",別紙!$B$4:$E$4,0),0)/100*8760/10^3</f>
        <v>25206.779111999997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343.392</v>
      </c>
      <c r="BU37" s="34">
        <f t="shared" si="6"/>
        <v>30371.773223999997</v>
      </c>
      <c r="BV37" s="36"/>
      <c r="BW37" s="33" t="str">
        <f t="shared" si="7"/>
        <v>09364</v>
      </c>
      <c r="BX37" s="33" t="str">
        <f t="shared" si="8"/>
        <v>野木町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188754.42782576761</v>
      </c>
      <c r="BZ37" s="36"/>
      <c r="CA37" s="33" t="str">
        <f t="shared" si="9"/>
        <v>09364</v>
      </c>
      <c r="CB37" s="33" t="str">
        <f t="shared" si="10"/>
        <v>野木町</v>
      </c>
      <c r="CC37" s="223">
        <f t="shared" si="11"/>
        <v>2.5544312615811318E-2</v>
      </c>
      <c r="CD37" s="223">
        <f t="shared" si="16"/>
        <v>0.13354271686419703</v>
      </c>
      <c r="CE37" s="223">
        <f t="shared" si="17"/>
        <v>0</v>
      </c>
      <c r="CF37" s="223">
        <f t="shared" si="18"/>
        <v>0</v>
      </c>
      <c r="CG37" s="223">
        <f t="shared" si="19"/>
        <v>0</v>
      </c>
      <c r="CH37" s="223">
        <f t="shared" si="20"/>
        <v>1.8192526869725818E-3</v>
      </c>
      <c r="CI37" s="223">
        <f t="shared" si="12"/>
        <v>0.16090628216698091</v>
      </c>
      <c r="CK37" s="18" t="str">
        <f t="shared" si="13"/>
        <v>09364</v>
      </c>
      <c r="CL37" s="18" t="str">
        <f t="shared" si="14"/>
        <v>野木町</v>
      </c>
      <c r="CM37" s="18">
        <f>VLOOKUP($CK37&amp;"_"&amp;$AZ$7,データシート1!$A:$BT,MATCH("ca_太陽光発電（10kW未満）",データシート1!$A$1:$BT$1,0),0)</f>
        <v>840</v>
      </c>
      <c r="CN37" s="18">
        <f>VLOOKUP($CK37&amp;"_"&amp;$AZ$5,データシート1!$A:$BT,MATCH("ab_家庭",データシート1!$A$1:$BT$1,0),0)</f>
        <v>10959</v>
      </c>
      <c r="CO37" s="223">
        <f t="shared" si="15"/>
        <v>7.6649329318368459E-2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39212</v>
      </c>
      <c r="AY38" s="18" t="str">
        <f>IF(IFERROR(比較地域マスタ!$Z31,"")=0,"",IFERROR(比較地域マスタ!$Z31,""))</f>
        <v>香美市</v>
      </c>
      <c r="BC38" s="844" t="str">
        <f t="shared" si="0"/>
        <v>39212</v>
      </c>
      <c r="BD38" s="1031" t="str">
        <f t="shared" si="2"/>
        <v>香美市</v>
      </c>
      <c r="BE38" s="34">
        <f>VLOOKUP($BC38&amp;"_"&amp;$AZ$7,データシート1!$A:$BT,MATCH("cb_"&amp;BE$12,データシート1!$A$1:$BT$1,0),0)</f>
        <v>4395.5910000000058</v>
      </c>
      <c r="BF38" s="34">
        <f>VLOOKUP($BC38&amp;"_"&amp;$AZ$7,データシート1!$A:$BT,MATCH("cb_"&amp;BF$12,データシート1!$A$1:$BT$1,0),0)</f>
        <v>45845.059999999983</v>
      </c>
      <c r="BG38" s="34">
        <f>VLOOKUP($BC38&amp;"_"&amp;$AZ$7,データシート1!$A:$BT,MATCH("cb_"&amp;BG$12,データシート1!$A$1:$BT$1,0),0)</f>
        <v>1500</v>
      </c>
      <c r="BH38" s="34">
        <f>VLOOKUP($BC38&amp;"_"&amp;$AZ$7,データシート1!$A:$BT,MATCH("cb_"&amp;BH$12,データシート1!$A$1:$BT$1,0),0)</f>
        <v>90</v>
      </c>
      <c r="BI38" s="34">
        <f>VLOOKUP($BC38&amp;"_"&amp;$AZ$7,データシート1!$A:$BT,MATCH("cb_"&amp;BI$12,データシート1!$A$1:$BT$1,0),0)</f>
        <v>0</v>
      </c>
      <c r="BJ38" s="34">
        <f>VLOOKUP($BC38&amp;"_"&amp;$AZ$7,データシート1!$A:$BT,MATCH("cb_"&amp;BJ$12,データシート1!$A$1:$BT$1,0),0)</f>
        <v>0</v>
      </c>
      <c r="BK38" s="34">
        <f t="shared" si="3"/>
        <v>51830.650999999991</v>
      </c>
      <c r="BL38" s="36"/>
      <c r="BM38" s="844" t="str">
        <f t="shared" si="4"/>
        <v>39212</v>
      </c>
      <c r="BN38" s="1031" t="str">
        <f t="shared" si="5"/>
        <v>香美市</v>
      </c>
      <c r="BO38" s="34">
        <f>BE38*VLOOKUP(BO$12,別紙!$B$4:$E$10,MATCH("設備利用率",別紙!$B$4:$E$4,0),0)/100*8760/10^3</f>
        <v>5275.2366709200069</v>
      </c>
      <c r="BP38" s="34">
        <f>BF38*VLOOKUP(BP$12,別紙!$B$4:$E$10,MATCH("設備利用率",別紙!$B$4:$E$4,0),0)/100*8760/10^3</f>
        <v>60642.011565599969</v>
      </c>
      <c r="BQ38" s="34">
        <f>BG38*VLOOKUP(BQ$12,別紙!$B$4:$E$10,MATCH("設備利用率",別紙!$B$4:$E$4,0),0)/100*8760/10^3</f>
        <v>3258.72</v>
      </c>
      <c r="BR38" s="34">
        <f>BH38*VLOOKUP(BR$12,別紙!$B$4:$E$10,MATCH("設備利用率",別紙!$B$4:$E$4,0),0)/100*8760/10^3</f>
        <v>473.04</v>
      </c>
      <c r="BS38" s="34">
        <f>BI38*VLOOKUP(BS$12,別紙!$B$4:$E$10,MATCH("設備利用率",別紙!$B$4:$E$4,0),0)/100*8760/10^3</f>
        <v>0</v>
      </c>
      <c r="BT38" s="34">
        <f>BJ38*VLOOKUP(BT$12,別紙!$B$4:$E$10,MATCH("設備利用率",別紙!$B$4:$E$4,0),0)/100*8760/10^3</f>
        <v>0</v>
      </c>
      <c r="BU38" s="34">
        <f t="shared" si="6"/>
        <v>69649.008236519978</v>
      </c>
      <c r="BV38" s="36"/>
      <c r="BW38" s="33" t="str">
        <f t="shared" si="7"/>
        <v>39212</v>
      </c>
      <c r="BX38" s="33" t="str">
        <f t="shared" si="8"/>
        <v>香美市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150227.776842675</v>
      </c>
      <c r="BZ38" s="36"/>
      <c r="CA38" s="33" t="str">
        <f t="shared" si="9"/>
        <v>39212</v>
      </c>
      <c r="CB38" s="33" t="str">
        <f t="shared" si="10"/>
        <v>香美市</v>
      </c>
      <c r="CC38" s="223">
        <f t="shared" si="11"/>
        <v>3.5114922032324698E-2</v>
      </c>
      <c r="CD38" s="223">
        <f t="shared" si="16"/>
        <v>0.40366710364826136</v>
      </c>
      <c r="CE38" s="223">
        <f t="shared" si="17"/>
        <v>2.1691860643139729E-2</v>
      </c>
      <c r="CF38" s="223">
        <f t="shared" si="18"/>
        <v>3.1488184804557675E-3</v>
      </c>
      <c r="CG38" s="223">
        <f t="shared" si="19"/>
        <v>0</v>
      </c>
      <c r="CH38" s="223">
        <f t="shared" si="20"/>
        <v>0</v>
      </c>
      <c r="CI38" s="223">
        <f t="shared" si="12"/>
        <v>0.46362270480418161</v>
      </c>
      <c r="CK38" s="18" t="str">
        <f t="shared" si="13"/>
        <v>39212</v>
      </c>
      <c r="CL38" s="18" t="str">
        <f t="shared" si="14"/>
        <v>香美市</v>
      </c>
      <c r="CM38" s="18">
        <f>VLOOKUP($CK38&amp;"_"&amp;$AZ$7,データシート1!$A:$BT,MATCH("ca_太陽光発電（10kW未満）",データシート1!$A$1:$BT$1,0),0)</f>
        <v>906</v>
      </c>
      <c r="CN38" s="18">
        <f>VLOOKUP($CK38&amp;"_"&amp;$AZ$5,データシート1!$A:$BT,MATCH("ab_家庭",データシート1!$A$1:$BT$1,0),0)</f>
        <v>13128</v>
      </c>
      <c r="CO38" s="223">
        <f t="shared" si="15"/>
        <v>6.9012797074954293E-2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36341</v>
      </c>
      <c r="AY39" s="18" t="str">
        <f>IF(IFERROR(比較地域マスタ!$Z32,"")=0,"",IFERROR(比較地域マスタ!$Z32,""))</f>
        <v>石井町</v>
      </c>
      <c r="BC39" s="844" t="str">
        <f t="shared" si="0"/>
        <v>36341</v>
      </c>
      <c r="BD39" s="1031" t="str">
        <f t="shared" si="2"/>
        <v>石井町</v>
      </c>
      <c r="BE39" s="34">
        <f>VLOOKUP($BC39&amp;"_"&amp;$AZ$7,データシート1!$A:$BT,MATCH("cb_"&amp;BE$12,データシート1!$A$1:$BT$1,0),0)</f>
        <v>4911.5090000000055</v>
      </c>
      <c r="BF39" s="34">
        <f>VLOOKUP($BC39&amp;"_"&amp;$AZ$7,データシート1!$A:$BT,MATCH("cb_"&amp;BF$12,データシート1!$A$1:$BT$1,0),0)</f>
        <v>18237.299999999996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23148.809000000001</v>
      </c>
      <c r="BL39" s="36"/>
      <c r="BM39" s="844" t="str">
        <f t="shared" si="4"/>
        <v>36341</v>
      </c>
      <c r="BN39" s="1031" t="str">
        <f t="shared" si="5"/>
        <v>石井町</v>
      </c>
      <c r="BO39" s="34">
        <f>BE39*VLOOKUP(BO$12,別紙!$B$4:$E$10,MATCH("設備利用率",別紙!$B$4:$E$4,0),0)/100*8760/10^3</f>
        <v>5894.4001810800055</v>
      </c>
      <c r="BP39" s="34">
        <f>BF39*VLOOKUP(BP$12,別紙!$B$4:$E$10,MATCH("設備利用率",別紙!$B$4:$E$4,0),0)/100*8760/10^3</f>
        <v>24123.570947999993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30017.971129079997</v>
      </c>
      <c r="BV39" s="36"/>
      <c r="BW39" s="33" t="str">
        <f t="shared" si="7"/>
        <v>36341</v>
      </c>
      <c r="BX39" s="33" t="str">
        <f t="shared" si="8"/>
        <v>石井町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143084.64908533767</v>
      </c>
      <c r="BZ39" s="36"/>
      <c r="CA39" s="33" t="str">
        <f t="shared" si="9"/>
        <v>36341</v>
      </c>
      <c r="CB39" s="33" t="str">
        <f t="shared" si="10"/>
        <v>石井町</v>
      </c>
      <c r="CC39" s="223">
        <f t="shared" si="11"/>
        <v>4.119519612173423E-2</v>
      </c>
      <c r="CD39" s="223">
        <f t="shared" si="16"/>
        <v>0.16859649936040561</v>
      </c>
      <c r="CE39" s="223">
        <f t="shared" si="17"/>
        <v>0</v>
      </c>
      <c r="CF39" s="223">
        <f t="shared" si="18"/>
        <v>0</v>
      </c>
      <c r="CG39" s="223">
        <f t="shared" si="19"/>
        <v>0</v>
      </c>
      <c r="CH39" s="223">
        <f t="shared" si="20"/>
        <v>0</v>
      </c>
      <c r="CI39" s="223">
        <f t="shared" si="12"/>
        <v>0.20979169548213983</v>
      </c>
      <c r="CK39" s="18" t="str">
        <f t="shared" si="13"/>
        <v>36341</v>
      </c>
      <c r="CL39" s="18" t="str">
        <f t="shared" si="14"/>
        <v>石井町</v>
      </c>
      <c r="CM39" s="18">
        <f>VLOOKUP($CK39&amp;"_"&amp;$AZ$7,データシート1!$A:$BT,MATCH("ca_太陽光発電（10kW未満）",データシート1!$A$1:$BT$1,0),0)</f>
        <v>967</v>
      </c>
      <c r="CN39" s="18">
        <f>VLOOKUP($CK39&amp;"_"&amp;$AZ$5,データシート1!$A:$BT,MATCH("ab_家庭",データシート1!$A$1:$BT$1,0),0)</f>
        <v>10827</v>
      </c>
      <c r="CO39" s="223">
        <f t="shared" si="15"/>
        <v>8.9313752655398537E-2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06209</v>
      </c>
      <c r="AY40" s="18" t="str">
        <f>IF(IFERROR(比較地域マスタ!$Z33,"")=0,"",IFERROR(比較地域マスタ!$Z33,""))</f>
        <v>長井市</v>
      </c>
      <c r="BC40" s="844" t="str">
        <f t="shared" si="0"/>
        <v>06209</v>
      </c>
      <c r="BD40" s="1031" t="str">
        <f t="shared" si="2"/>
        <v>長井市</v>
      </c>
      <c r="BE40" s="34">
        <f>VLOOKUP($BC40&amp;"_"&amp;$AZ$7,データシート1!$A:$BT,MATCH("cb_"&amp;BE$12,データシート1!$A$1:$BT$1,0),0)</f>
        <v>1786.3999999999992</v>
      </c>
      <c r="BF40" s="34">
        <f>VLOOKUP($BC40&amp;"_"&amp;$AZ$7,データシート1!$A:$BT,MATCH("cb_"&amp;BF$12,データシート1!$A$1:$BT$1,0),0)</f>
        <v>6282.4999999999991</v>
      </c>
      <c r="BG40" s="34">
        <f>VLOOKUP($BC40&amp;"_"&amp;$AZ$7,データシート1!$A:$BT,MATCH("cb_"&amp;BG$12,データシート1!$A$1:$BT$1,0),0)</f>
        <v>0</v>
      </c>
      <c r="BH40" s="34">
        <f>VLOOKUP($BC40&amp;"_"&amp;$AZ$7,データシート1!$A:$BT,MATCH("cb_"&amp;BH$12,データシート1!$A$1:$BT$1,0),0)</f>
        <v>19761.8</v>
      </c>
      <c r="BI40" s="34">
        <f>VLOOKUP($BC40&amp;"_"&amp;$AZ$7,データシート1!$A:$BT,MATCH("cb_"&amp;BI$12,データシート1!$A$1:$BT$1,0),0)</f>
        <v>0</v>
      </c>
      <c r="BJ40" s="34">
        <f>VLOOKUP($BC40&amp;"_"&amp;$AZ$7,データシート1!$A:$BT,MATCH("cb_"&amp;BJ$12,データシート1!$A$1:$BT$1,0),0)</f>
        <v>1990</v>
      </c>
      <c r="BK40" s="34">
        <f t="shared" si="3"/>
        <v>29820.699999999997</v>
      </c>
      <c r="BL40" s="36"/>
      <c r="BM40" s="844" t="str">
        <f t="shared" si="4"/>
        <v>06209</v>
      </c>
      <c r="BN40" s="1031" t="str">
        <f t="shared" si="5"/>
        <v>長井市</v>
      </c>
      <c r="BO40" s="34">
        <f>BE40*VLOOKUP(BO$12,別紙!$B$4:$E$10,MATCH("設備利用率",別紙!$B$4:$E$4,0),0)/100*8760/10^3</f>
        <v>2143.8943679999988</v>
      </c>
      <c r="BP40" s="34">
        <f>BF40*VLOOKUP(BP$12,別紙!$B$4:$E$10,MATCH("設備利用率",別紙!$B$4:$E$4,0),0)/100*8760/10^3</f>
        <v>8310.2396999999983</v>
      </c>
      <c r="BQ40" s="34">
        <f>BG40*VLOOKUP(BQ$12,別紙!$B$4:$E$10,MATCH("設備利用率",別紙!$B$4:$E$4,0),0)/100*8760/10^3</f>
        <v>0</v>
      </c>
      <c r="BR40" s="34">
        <f>BH40*VLOOKUP(BR$12,別紙!$B$4:$E$10,MATCH("設備利用率",別紙!$B$4:$E$4,0),0)/100*8760/10^3</f>
        <v>103868.0208</v>
      </c>
      <c r="BS40" s="34">
        <f>BI40*VLOOKUP(BS$12,別紙!$B$4:$E$10,MATCH("設備利用率",別紙!$B$4:$E$4,0),0)/100*8760/10^3</f>
        <v>0</v>
      </c>
      <c r="BT40" s="34">
        <f>BJ40*VLOOKUP(BT$12,別紙!$B$4:$E$10,MATCH("設備利用率",別紙!$B$4:$E$4,0),0)/100*8760/10^3</f>
        <v>13945.92</v>
      </c>
      <c r="BU40" s="34">
        <f t="shared" si="6"/>
        <v>128268.074868</v>
      </c>
      <c r="BV40" s="36"/>
      <c r="BW40" s="33" t="str">
        <f t="shared" si="7"/>
        <v>06209</v>
      </c>
      <c r="BX40" s="33" t="str">
        <f t="shared" si="8"/>
        <v>長井市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163237.62976990265</v>
      </c>
      <c r="BZ40" s="36"/>
      <c r="CA40" s="33" t="str">
        <f t="shared" si="9"/>
        <v>06209</v>
      </c>
      <c r="CB40" s="33" t="str">
        <f t="shared" si="10"/>
        <v>長井市</v>
      </c>
      <c r="CC40" s="223">
        <f t="shared" si="11"/>
        <v>1.3133579377634928E-2</v>
      </c>
      <c r="CD40" s="223">
        <f t="shared" si="16"/>
        <v>5.0908848111271825E-2</v>
      </c>
      <c r="CE40" s="223">
        <f t="shared" si="17"/>
        <v>0</v>
      </c>
      <c r="CF40" s="223">
        <f t="shared" si="18"/>
        <v>0.63629949140042541</v>
      </c>
      <c r="CG40" s="223">
        <f t="shared" si="19"/>
        <v>0</v>
      </c>
      <c r="CH40" s="223">
        <f t="shared" si="20"/>
        <v>8.5433242443289356E-2</v>
      </c>
      <c r="CI40" s="223">
        <f t="shared" si="12"/>
        <v>0.78577516133262149</v>
      </c>
      <c r="CK40" s="18" t="str">
        <f t="shared" si="13"/>
        <v>06209</v>
      </c>
      <c r="CL40" s="18" t="str">
        <f t="shared" si="14"/>
        <v>長井市</v>
      </c>
      <c r="CM40" s="18">
        <f>VLOOKUP($CK40&amp;"_"&amp;$AZ$7,データシート1!$A:$BT,MATCH("ca_太陽光発電（10kW未満）",データシート1!$A$1:$BT$1,0),0)</f>
        <v>360</v>
      </c>
      <c r="CN40" s="18">
        <f>VLOOKUP($CK40&amp;"_"&amp;$AZ$5,データシート1!$A:$BT,MATCH("ab_家庭",データシート1!$A$1:$BT$1,0),0)</f>
        <v>10007</v>
      </c>
      <c r="CO40" s="223">
        <f t="shared" si="15"/>
        <v>3.5974817627660638E-2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41209</v>
      </c>
      <c r="AY41" s="18" t="str">
        <f>IF(IFERROR(比較地域マスタ!$Z34,"")=0,"",IFERROR(比較地域マスタ!$Z34,""))</f>
        <v>嬉野市</v>
      </c>
      <c r="BC41" s="844" t="str">
        <f t="shared" si="0"/>
        <v>41209</v>
      </c>
      <c r="BD41" s="1031" t="str">
        <f t="shared" si="2"/>
        <v>嬉野市</v>
      </c>
      <c r="BE41" s="34">
        <f>VLOOKUP($BC41&amp;"_"&amp;$AZ$7,データシート1!$A:$BT,MATCH("cb_"&amp;BE$12,データシート1!$A$1:$BT$1,0),0)</f>
        <v>6251.3550000000068</v>
      </c>
      <c r="BF41" s="34">
        <f>VLOOKUP($BC41&amp;"_"&amp;$AZ$7,データシート1!$A:$BT,MATCH("cb_"&amp;BF$12,データシート1!$A$1:$BT$1,0),0)</f>
        <v>35744.299999999974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41995.654999999984</v>
      </c>
      <c r="BL41" s="36"/>
      <c r="BM41" s="844" t="str">
        <f t="shared" si="4"/>
        <v>41209</v>
      </c>
      <c r="BN41" s="1031" t="str">
        <f t="shared" si="5"/>
        <v>嬉野市</v>
      </c>
      <c r="BO41" s="34">
        <f>BE41*VLOOKUP(BO$12,別紙!$B$4:$E$10,MATCH("設備利用率",別紙!$B$4:$E$4,0),0)/100*8760/10^3</f>
        <v>7502.3761626000087</v>
      </c>
      <c r="BP41" s="34">
        <f>BF41*VLOOKUP(BP$12,別紙!$B$4:$E$10,MATCH("設備利用率",別紙!$B$4:$E$4,0),0)/100*8760/10^3</f>
        <v>47281.130267999972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54783.506430599984</v>
      </c>
      <c r="BV41" s="36"/>
      <c r="BW41" s="33" t="str">
        <f t="shared" si="7"/>
        <v>41209</v>
      </c>
      <c r="BX41" s="33" t="str">
        <f t="shared" si="8"/>
        <v>嬉野市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132023.23045615037</v>
      </c>
      <c r="BZ41" s="36"/>
      <c r="CA41" s="33" t="str">
        <f t="shared" si="9"/>
        <v>41209</v>
      </c>
      <c r="CB41" s="33" t="str">
        <f t="shared" si="10"/>
        <v>嬉野市</v>
      </c>
      <c r="CC41" s="223">
        <f t="shared" si="11"/>
        <v>5.6826182306543516E-2</v>
      </c>
      <c r="CD41" s="223">
        <f t="shared" si="16"/>
        <v>0.35812735459237022</v>
      </c>
      <c r="CE41" s="223">
        <f t="shared" si="17"/>
        <v>0</v>
      </c>
      <c r="CF41" s="223">
        <f t="shared" si="18"/>
        <v>0</v>
      </c>
      <c r="CG41" s="223">
        <f t="shared" si="19"/>
        <v>0</v>
      </c>
      <c r="CH41" s="223">
        <f t="shared" si="20"/>
        <v>0</v>
      </c>
      <c r="CI41" s="223">
        <f t="shared" si="12"/>
        <v>0.41495353689891373</v>
      </c>
      <c r="CK41" s="18" t="str">
        <f t="shared" si="13"/>
        <v>41209</v>
      </c>
      <c r="CL41" s="18" t="str">
        <f t="shared" si="14"/>
        <v>嬉野市</v>
      </c>
      <c r="CM41" s="18">
        <f>VLOOKUP($CK41&amp;"_"&amp;$AZ$7,データシート1!$A:$BT,MATCH("ca_太陽光発電（10kW未満）",データシート1!$A$1:$BT$1,0),0)</f>
        <v>1232</v>
      </c>
      <c r="CN41" s="18">
        <f>VLOOKUP($CK41&amp;"_"&amp;$AZ$5,データシート1!$A:$BT,MATCH("ab_家庭",データシート1!$A$1:$BT$1,0),0)</f>
        <v>9999</v>
      </c>
      <c r="CO41" s="223">
        <f t="shared" si="15"/>
        <v>0.12321232123212321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17461</v>
      </c>
      <c r="AY72" s="18" t="str">
        <f>IF(IFERROR(比較地域マスタ!$AE7,"")=0,"",IFERROR(比較地域マスタ!$AE7,""))</f>
        <v>穴水町</v>
      </c>
      <c r="AZ72" s="16"/>
      <c r="BA72" s="22">
        <v>1</v>
      </c>
      <c r="BB72" s="22">
        <v>1</v>
      </c>
      <c r="BC72" s="18" t="str">
        <f>AX72</f>
        <v>17461</v>
      </c>
      <c r="BD72" s="18" t="str">
        <f>AY72</f>
        <v>穴水町</v>
      </c>
      <c r="BE72" s="33">
        <f>VLOOKUP(BC72&amp;"_"&amp;$AZ$9,データシート3!A:AB,MATCH("ea_"&amp;"太陽光（建物系）"&amp;"_年間発電",データシート3!$A$1:$AB$1,0),0)/10^3+VLOOKUP(BC72&amp;"_"&amp;$AZ$9,データシート3!A:AB,MATCH("ea_"&amp;"太陽光（土地系）"&amp;"_年間発電",データシート3!$A$1:$AB$1,0),0)/10^3</f>
        <v>447598.08199999994</v>
      </c>
      <c r="BF72" s="33">
        <f>VLOOKUP(BC72&amp;"_"&amp;$AZ$9,データシート3!A:AB,MATCH("ea_"&amp;"風力（陸上）"&amp;"_年間発電",データシート3!$A$1:$AB$1,0),0)/10^3</f>
        <v>627098.35800000001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316.166</v>
      </c>
      <c r="BI72" s="33">
        <f>SUM(BE72:BH72)</f>
        <v>1075012.6059999999</v>
      </c>
      <c r="BJ72" s="33">
        <f>(VLOOKUP($BC72&amp;"_"&amp;$AZ$8,データシート3!$A:$AN,MATCH("da_合計",データシート3!$A$1:$AN$1,0),0))/10^3</f>
        <v>49740.077963310956</v>
      </c>
      <c r="BK72" s="33">
        <f t="shared" ref="BK72:BK103" si="21">BI72-BJ72</f>
        <v>1025272.5280366889</v>
      </c>
      <c r="BL72" s="33">
        <f t="shared" ref="BL72:BL103" si="22">IF(BK72&gt;0,0,BK72)</f>
        <v>0</v>
      </c>
      <c r="BM72" s="33">
        <f t="shared" ref="BM72:BM103" si="23">IF(BK72&gt;0,BK72,0)</f>
        <v>1025272.5280366889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17365</v>
      </c>
      <c r="AY73" s="18" t="str">
        <f>IF(IFERROR(比較地域マスタ!$AE8,"")=0,"",IFERROR(比較地域マスタ!$AE8,""))</f>
        <v>内灘町</v>
      </c>
      <c r="AZ73" s="16"/>
      <c r="BA73" s="22">
        <v>2</v>
      </c>
      <c r="BB73" s="22">
        <v>1</v>
      </c>
      <c r="BC73" s="18" t="str">
        <f t="shared" ref="BC73:BC136" si="24">AX73</f>
        <v>17365</v>
      </c>
      <c r="BD73" s="18" t="str">
        <f t="shared" ref="BD73:BD136" si="25">AY73</f>
        <v>内灘町</v>
      </c>
      <c r="BE73" s="33">
        <f>VLOOKUP(BC73&amp;"_"&amp;$AZ$9,データシート3!A:AB,MATCH("ea_"&amp;"太陽光（建物系）"&amp;"_年間発電",データシート3!$A$1:$AB$1,0),0)/10^3+VLOOKUP(BC73&amp;"_"&amp;$AZ$9,データシート3!A:AB,MATCH("ea_"&amp;"太陽光（土地系）"&amp;"_年間発電",データシート3!$A$1:$AB$1,0),0)/10^3</f>
        <v>247807.19400000002</v>
      </c>
      <c r="BF73" s="33">
        <f>VLOOKUP(BC73&amp;"_"&amp;$AZ$9,データシート3!A:AB,MATCH("ea_"&amp;"風力（陸上）"&amp;"_年間発電",データシート3!$A$1:$AB$1,0),0)/10^3</f>
        <v>161.79599999999999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247968.99000000002</v>
      </c>
      <c r="BJ73" s="33">
        <f>(VLOOKUP($BC73&amp;"_"&amp;$AZ$8,データシート3!$A:$AN,MATCH("da_合計",データシート3!$A$1:$AN$1,0),0))/10^3</f>
        <v>117961.28599467989</v>
      </c>
      <c r="BK73" s="33">
        <f t="shared" si="21"/>
        <v>130007.70400532013</v>
      </c>
      <c r="BL73" s="33">
        <f t="shared" si="22"/>
        <v>0</v>
      </c>
      <c r="BM73" s="33">
        <f t="shared" si="23"/>
        <v>130007.70400532013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17206</v>
      </c>
      <c r="AY74" s="18" t="str">
        <f>IF(IFERROR(比較地域マスタ!$AE9,"")=0,"",IFERROR(比較地域マスタ!$AE9,""))</f>
        <v>加賀市</v>
      </c>
      <c r="AZ74" s="16"/>
      <c r="BA74" s="22">
        <v>3</v>
      </c>
      <c r="BB74" s="22">
        <v>1</v>
      </c>
      <c r="BC74" s="18" t="str">
        <f t="shared" si="24"/>
        <v>17206</v>
      </c>
      <c r="BD74" s="18" t="str">
        <f t="shared" si="25"/>
        <v>加賀市</v>
      </c>
      <c r="BE74" s="33">
        <f>VLOOKUP(BC74&amp;"_"&amp;$AZ$9,データシート3!A:AB,MATCH("ea_"&amp;"太陽光（建物系）"&amp;"_年間発電",データシート3!$A$1:$AB$1,0),0)/10^3+VLOOKUP(BC74&amp;"_"&amp;$AZ$9,データシート3!A:AB,MATCH("ea_"&amp;"太陽光（土地系）"&amp;"_年間発電",データシート3!$A$1:$AB$1,0),0)/10^3</f>
        <v>1735979.68</v>
      </c>
      <c r="BF74" s="33">
        <f>VLOOKUP(BC74&amp;"_"&amp;$AZ$9,データシート3!A:AB,MATCH("ea_"&amp;"風力（陸上）"&amp;"_年間発電",データシート3!$A$1:$AB$1,0),0)/10^3</f>
        <v>661285.36100000015</v>
      </c>
      <c r="BG74" s="33">
        <f>VLOOKUP(BC74&amp;"_"&amp;$AZ$9,データシート3!A:AB,MATCH("ea_"&amp;"中小水（河川）"&amp;"_年間発電",データシート3!$A$1:$AB$1,0),0)/10^3+VLOOKUP(BC74&amp;"_"&amp;$AZ$9,データシート3!A:AB,MATCH("ea_"&amp;"中小水（農業用水路）"&amp;"_年間発電",データシート3!$A$1:$AB$1,0),0)/10^3</f>
        <v>28402.517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59.35799999999999</v>
      </c>
      <c r="BI74" s="33">
        <f t="shared" si="26"/>
        <v>2425726.9160000002</v>
      </c>
      <c r="BJ74" s="33">
        <f>(VLOOKUP($BC74&amp;"_"&amp;$AZ$8,データシート3!$A:$AN,MATCH("da_合計",データシート3!$A$1:$AN$1,0),0))/10^3</f>
        <v>551921.43974368891</v>
      </c>
      <c r="BK74" s="33">
        <f t="shared" si="21"/>
        <v>1873805.4762563114</v>
      </c>
      <c r="BL74" s="33">
        <f t="shared" si="22"/>
        <v>0</v>
      </c>
      <c r="BM74" s="33">
        <f t="shared" si="23"/>
        <v>1873805.4762563114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17201</v>
      </c>
      <c r="AY75" s="18" t="str">
        <f>IF(IFERROR(比較地域マスタ!$AE10,"")=0,"",IFERROR(比較地域マスタ!$AE10,""))</f>
        <v>金沢市</v>
      </c>
      <c r="AZ75" s="16"/>
      <c r="BA75" s="22">
        <v>4</v>
      </c>
      <c r="BB75" s="22">
        <v>1</v>
      </c>
      <c r="BC75" s="18" t="str">
        <f t="shared" si="24"/>
        <v>17201</v>
      </c>
      <c r="BD75" s="18" t="str">
        <f t="shared" si="25"/>
        <v>金沢市</v>
      </c>
      <c r="BE75" s="33">
        <f>VLOOKUP(BC75&amp;"_"&amp;$AZ$9,データシート3!A:AB,MATCH("ea_"&amp;"太陽光（建物系）"&amp;"_年間発電",データシート3!$A$1:$AB$1,0),0)/10^3+VLOOKUP(BC75&amp;"_"&amp;$AZ$9,データシート3!A:AB,MATCH("ea_"&amp;"太陽光（土地系）"&amp;"_年間発電",データシート3!$A$1:$AB$1,0),0)/10^3</f>
        <v>2758450.9129999997</v>
      </c>
      <c r="BF75" s="33">
        <f>VLOOKUP(BC75&amp;"_"&amp;$AZ$9,データシート3!A:AB,MATCH("ea_"&amp;"風力（陸上）"&amp;"_年間発電",データシート3!$A$1:$AB$1,0),0)/10^3</f>
        <v>554506.39899999998</v>
      </c>
      <c r="BG75" s="33">
        <f>VLOOKUP(BC75&amp;"_"&amp;$AZ$9,データシート3!A:AB,MATCH("ea_"&amp;"中小水（河川）"&amp;"_年間発電",データシート3!$A$1:$AB$1,0),0)/10^3+VLOOKUP(BC75&amp;"_"&amp;$AZ$9,データシート3!A:AB,MATCH("ea_"&amp;"中小水（農業用水路）"&amp;"_年間発電",データシート3!$A$1:$AB$1,0),0)/10^3</f>
        <v>116635.99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3969.366</v>
      </c>
      <c r="BI75" s="33">
        <f t="shared" si="26"/>
        <v>3433562.6680000001</v>
      </c>
      <c r="BJ75" s="33">
        <f>(VLOOKUP($BC75&amp;"_"&amp;$AZ$8,データシート3!$A:$AN,MATCH("da_合計",データシート3!$A$1:$AN$1,0),0))/10^3</f>
        <v>3227770.9923436395</v>
      </c>
      <c r="BK75" s="33">
        <f t="shared" si="21"/>
        <v>205791.67565636057</v>
      </c>
      <c r="BL75" s="33">
        <f t="shared" si="22"/>
        <v>0</v>
      </c>
      <c r="BM75" s="33">
        <f t="shared" si="23"/>
        <v>205791.67565636057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17209</v>
      </c>
      <c r="AY76" s="18" t="str">
        <f>IF(IFERROR(比較地域マスタ!$AE11,"")=0,"",IFERROR(比較地域マスタ!$AE11,""))</f>
        <v>かほく市</v>
      </c>
      <c r="AZ76" s="16"/>
      <c r="BA76" s="22">
        <v>5</v>
      </c>
      <c r="BB76" s="22">
        <v>1</v>
      </c>
      <c r="BC76" s="18" t="str">
        <f t="shared" si="24"/>
        <v>17209</v>
      </c>
      <c r="BD76" s="18" t="str">
        <f t="shared" si="25"/>
        <v>かほく市</v>
      </c>
      <c r="BE76" s="33">
        <f>VLOOKUP(BC76&amp;"_"&amp;$AZ$9,データシート3!A:AB,MATCH("ea_"&amp;"太陽光（建物系）"&amp;"_年間発電",データシート3!$A$1:$AB$1,0),0)/10^3+VLOOKUP(BC76&amp;"_"&amp;$AZ$9,データシート3!A:AB,MATCH("ea_"&amp;"太陽光（土地系）"&amp;"_年間発電",データシート3!$A$1:$AB$1,0),0)/10^3</f>
        <v>630908.16000000003</v>
      </c>
      <c r="BF76" s="33">
        <f>VLOOKUP(BC76&amp;"_"&amp;$AZ$9,データシート3!A:AB,MATCH("ea_"&amp;"風力（陸上）"&amp;"_年間発電",データシート3!$A$1:$AB$1,0),0)/10^3</f>
        <v>30559.848000000005</v>
      </c>
      <c r="BG76" s="33">
        <f>VLOOKUP(BC76&amp;"_"&amp;$AZ$9,データシート3!A:AB,MATCH("ea_"&amp;"中小水（河川）"&amp;"_年間発電",データシート3!$A$1:$AB$1,0),0)/10^3+VLOOKUP(BC76&amp;"_"&amp;$AZ$9,データシート3!A:AB,MATCH("ea_"&amp;"中小水（農業用水路）"&amp;"_年間発電",データシート3!$A$1:$AB$1,0),0)/10^3</f>
        <v>1010.5299999999999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22.074999999999999</v>
      </c>
      <c r="BI76" s="33">
        <f t="shared" si="26"/>
        <v>662500.61300000001</v>
      </c>
      <c r="BJ76" s="33">
        <f>(VLOOKUP($BC76&amp;"_"&amp;$AZ$8,データシート3!$A:$AN,MATCH("da_合計",データシート3!$A$1:$AN$1,0),0))/10^3</f>
        <v>215171.02966728882</v>
      </c>
      <c r="BK76" s="33">
        <f t="shared" si="21"/>
        <v>447329.58333271119</v>
      </c>
      <c r="BL76" s="33">
        <f t="shared" si="22"/>
        <v>0</v>
      </c>
      <c r="BM76" s="33">
        <f t="shared" si="23"/>
        <v>447329.58333271119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17324</v>
      </c>
      <c r="AY77" s="18" t="str">
        <f>IF(IFERROR(比較地域マスタ!$AE12,"")=0,"",IFERROR(比較地域マスタ!$AE12,""))</f>
        <v>川北町</v>
      </c>
      <c r="AZ77" s="16"/>
      <c r="BA77" s="22">
        <v>6</v>
      </c>
      <c r="BB77" s="22">
        <v>1</v>
      </c>
      <c r="BC77" s="18" t="str">
        <f t="shared" si="24"/>
        <v>17324</v>
      </c>
      <c r="BD77" s="18" t="str">
        <f t="shared" si="25"/>
        <v>川北町</v>
      </c>
      <c r="BE77" s="33">
        <f>VLOOKUP(BC77&amp;"_"&amp;$AZ$9,データシート3!A:AB,MATCH("ea_"&amp;"太陽光（建物系）"&amp;"_年間発電",データシート3!$A$1:$AB$1,0),0)/10^3+VLOOKUP(BC77&amp;"_"&amp;$AZ$9,データシート3!A:AB,MATCH("ea_"&amp;"太陽光（土地系）"&amp;"_年間発電",データシート3!$A$1:$AB$1,0),0)/10^3</f>
        <v>189754.91899999999</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14993.185000000003</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204748.10399999999</v>
      </c>
      <c r="BJ77" s="33">
        <f>(VLOOKUP($BC77&amp;"_"&amp;$AZ$8,データシート3!$A:$AN,MATCH("da_合計",データシート3!$A$1:$AN$1,0),0))/10^3</f>
        <v>55383.685128165991</v>
      </c>
      <c r="BK77" s="33">
        <f t="shared" si="21"/>
        <v>149364.418871834</v>
      </c>
      <c r="BL77" s="33">
        <f t="shared" si="22"/>
        <v>0</v>
      </c>
      <c r="BM77" s="33">
        <f t="shared" si="23"/>
        <v>149364.418871834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17203</v>
      </c>
      <c r="AY78" s="18" t="str">
        <f>IF(IFERROR(比較地域マスタ!$AE13,"")=0,"",IFERROR(比較地域マスタ!$AE13,""))</f>
        <v>小松市</v>
      </c>
      <c r="AZ78" s="16"/>
      <c r="BA78" s="22">
        <v>7</v>
      </c>
      <c r="BB78" s="22">
        <v>1</v>
      </c>
      <c r="BC78" s="18" t="str">
        <f t="shared" si="24"/>
        <v>17203</v>
      </c>
      <c r="BD78" s="18" t="str">
        <f t="shared" si="25"/>
        <v>小松市</v>
      </c>
      <c r="BE78" s="33">
        <f>VLOOKUP(BC78&amp;"_"&amp;$AZ$9,データシート3!A:AB,MATCH("ea_"&amp;"太陽光（建物系）"&amp;"_年間発電",データシート3!$A$1:$AB$1,0),0)/10^3+VLOOKUP(BC78&amp;"_"&amp;$AZ$9,データシート3!A:AB,MATCH("ea_"&amp;"太陽光（土地系）"&amp;"_年間発電",データシート3!$A$1:$AB$1,0),0)/10^3</f>
        <v>1679416.977</v>
      </c>
      <c r="BF78" s="33">
        <f>VLOOKUP(BC78&amp;"_"&amp;$AZ$9,データシート3!A:AB,MATCH("ea_"&amp;"風力（陸上）"&amp;"_年間発電",データシート3!$A$1:$AB$1,0),0)/10^3</f>
        <v>656240.82299999997</v>
      </c>
      <c r="BG78" s="33">
        <f>VLOOKUP(BC78&amp;"_"&amp;$AZ$9,データシート3!A:AB,MATCH("ea_"&amp;"中小水（河川）"&amp;"_年間発電",データシート3!$A$1:$AB$1,0),0)/10^3+VLOOKUP(BC78&amp;"_"&amp;$AZ$9,データシート3!A:AB,MATCH("ea_"&amp;"中小水（農業用水路）"&amp;"_年間発電",データシート3!$A$1:$AB$1,0),0)/10^3</f>
        <v>64935.282000000007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2400593.0819999999</v>
      </c>
      <c r="BJ78" s="33">
        <f>(VLOOKUP($BC78&amp;"_"&amp;$AZ$8,データシート3!$A:$AN,MATCH("da_合計",データシート3!$A$1:$AN$1,0),0))/10^3</f>
        <v>1076032.2895808329</v>
      </c>
      <c r="BK78" s="33">
        <f t="shared" si="21"/>
        <v>1324560.792419167</v>
      </c>
      <c r="BL78" s="33">
        <f t="shared" si="22"/>
        <v>0</v>
      </c>
      <c r="BM78" s="33">
        <f t="shared" si="23"/>
        <v>1324560.792419167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17384</v>
      </c>
      <c r="AY79" s="18" t="str">
        <f>IF(IFERROR(比較地域マスタ!$AE14,"")=0,"",IFERROR(比較地域マスタ!$AE14,""))</f>
        <v>志賀町</v>
      </c>
      <c r="AZ79" s="16"/>
      <c r="BA79" s="22">
        <v>8</v>
      </c>
      <c r="BB79" s="22">
        <v>1</v>
      </c>
      <c r="BC79" s="18" t="str">
        <f t="shared" si="24"/>
        <v>17384</v>
      </c>
      <c r="BD79" s="18" t="str">
        <f t="shared" si="25"/>
        <v>志賀町</v>
      </c>
      <c r="BE79" s="33">
        <f>VLOOKUP(BC79&amp;"_"&amp;$AZ$9,データシート3!A:AB,MATCH("ea_"&amp;"太陽光（建物系）"&amp;"_年間発電",データシート3!$A$1:$AB$1,0),0)/10^3+VLOOKUP(BC79&amp;"_"&amp;$AZ$9,データシート3!A:AB,MATCH("ea_"&amp;"太陽光（土地系）"&amp;"_年間発電",データシート3!$A$1:$AB$1,0),0)/10^3</f>
        <v>1274127.186</v>
      </c>
      <c r="BF79" s="33">
        <f>VLOOKUP(BC79&amp;"_"&amp;$AZ$9,データシート3!A:AB,MATCH("ea_"&amp;"風力（陸上）"&amp;"_年間発電",データシート3!$A$1:$AB$1,0),0)/10^3</f>
        <v>567954.84199999995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621.04899999999998</v>
      </c>
      <c r="BI79" s="33">
        <f t="shared" si="26"/>
        <v>1842703.077</v>
      </c>
      <c r="BJ79" s="33">
        <f>(VLOOKUP($BC79&amp;"_"&amp;$AZ$8,データシート3!$A:$AN,MATCH("da_合計",データシート3!$A$1:$AN$1,0),0))/10^3</f>
        <v>148756.18052012497</v>
      </c>
      <c r="BK79" s="33">
        <f t="shared" si="21"/>
        <v>1693946.8964798751</v>
      </c>
      <c r="BL79" s="33">
        <f>IF(BK79&gt;0,0,BK79)</f>
        <v>0</v>
      </c>
      <c r="BM79" s="33">
        <f>IF(BK79&gt;0,BK79,0)</f>
        <v>1693946.8964798751</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17205</v>
      </c>
      <c r="AY80" s="18" t="str">
        <f>IF(IFERROR(比較地域マスタ!$AE15,"")=0,"",IFERROR(比較地域マスタ!$AE15,""))</f>
        <v>珠洲市</v>
      </c>
      <c r="AZ80" s="16"/>
      <c r="BA80" s="22">
        <v>9</v>
      </c>
      <c r="BB80" s="22">
        <v>1</v>
      </c>
      <c r="BC80" s="18" t="str">
        <f t="shared" si="24"/>
        <v>17205</v>
      </c>
      <c r="BD80" s="18" t="str">
        <f t="shared" si="25"/>
        <v>珠洲市</v>
      </c>
      <c r="BE80" s="33">
        <f>VLOOKUP(BC80&amp;"_"&amp;$AZ$9,データシート3!A:AB,MATCH("ea_"&amp;"太陽光（建物系）"&amp;"_年間発電",データシート3!$A$1:$AB$1,0),0)/10^3+VLOOKUP(BC80&amp;"_"&amp;$AZ$9,データシート3!A:AB,MATCH("ea_"&amp;"太陽光（土地系）"&amp;"_年間発電",データシート3!$A$1:$AB$1,0),0)/10^3</f>
        <v>858579.04699999979</v>
      </c>
      <c r="BF80" s="33">
        <f>VLOOKUP(BC80&amp;"_"&amp;$AZ$9,データシート3!A:AB,MATCH("ea_"&amp;"風力（陸上）"&amp;"_年間発電",データシート3!$A$1:$AB$1,0),0)/10^3</f>
        <v>1277754.304</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657.84100000000001</v>
      </c>
      <c r="BI80" s="33">
        <f t="shared" si="26"/>
        <v>2136991.1919999998</v>
      </c>
      <c r="BJ80" s="33">
        <f>(VLOOKUP($BC80&amp;"_"&amp;$AZ$8,データシート3!$A:$AN,MATCH("da_合計",データシート3!$A$1:$AN$1,0),0))/10^3</f>
        <v>72462.315928448268</v>
      </c>
      <c r="BK80" s="33">
        <f t="shared" si="21"/>
        <v>2064528.8760715516</v>
      </c>
      <c r="BL80" s="33">
        <f t="shared" si="22"/>
        <v>0</v>
      </c>
      <c r="BM80" s="33">
        <f t="shared" si="23"/>
        <v>2064528.8760715516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17361</v>
      </c>
      <c r="AY81" s="18" t="str">
        <f>IF(IFERROR(比較地域マスタ!$AE16,"")=0,"",IFERROR(比較地域マスタ!$AE16,""))</f>
        <v>津幡町</v>
      </c>
      <c r="AZ81" s="16"/>
      <c r="BA81" s="22">
        <v>10</v>
      </c>
      <c r="BB81" s="22">
        <v>1</v>
      </c>
      <c r="BC81" s="18" t="str">
        <f t="shared" si="24"/>
        <v>17361</v>
      </c>
      <c r="BD81" s="18" t="str">
        <f t="shared" si="25"/>
        <v>津幡町</v>
      </c>
      <c r="BE81" s="33">
        <f>VLOOKUP(BC81&amp;"_"&amp;$AZ$9,データシート3!A:AB,MATCH("ea_"&amp;"太陽光（建物系）"&amp;"_年間発電",データシート3!$A$1:$AB$1,0),0)/10^3+VLOOKUP(BC81&amp;"_"&amp;$AZ$9,データシート3!A:AB,MATCH("ea_"&amp;"太陽光（土地系）"&amp;"_年間発電",データシート3!$A$1:$AB$1,0),0)/10^3</f>
        <v>709706.08499999996</v>
      </c>
      <c r="BF81" s="33">
        <f>VLOOKUP(BC81&amp;"_"&amp;$AZ$9,データシート3!A:AB,MATCH("ea_"&amp;"風力（陸上）"&amp;"_年間発電",データシート3!$A$1:$AB$1,0),0)/10^3</f>
        <v>103141.008</v>
      </c>
      <c r="BG81" s="33">
        <f>VLOOKUP(BC81&amp;"_"&amp;$AZ$9,データシート3!A:AB,MATCH("ea_"&amp;"中小水（河川）"&amp;"_年間発電",データシート3!$A$1:$AB$1,0),0)/10^3+VLOOKUP(BC81&amp;"_"&amp;$AZ$9,データシート3!A:AB,MATCH("ea_"&amp;"中小水（農業用水路）"&amp;"_年間発電",データシート3!$A$1:$AB$1,0),0)/10^3</f>
        <v>7229.0730000000012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820076.16599999997</v>
      </c>
      <c r="BJ81" s="33">
        <f>(VLOOKUP($BC81&amp;"_"&amp;$AZ$8,データシート3!$A:$AN,MATCH("da_合計",データシート3!$A$1:$AN$1,0),0))/10^3</f>
        <v>186197.29199126185</v>
      </c>
      <c r="BK81" s="33">
        <f t="shared" si="21"/>
        <v>633878.87400873809</v>
      </c>
      <c r="BL81" s="33">
        <f t="shared" si="22"/>
        <v>0</v>
      </c>
      <c r="BM81" s="33">
        <f t="shared" si="23"/>
        <v>633878.87400873809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17407</v>
      </c>
      <c r="AY82" s="18" t="str">
        <f>IF(IFERROR(比較地域マスタ!$AE17,"")=0,"",IFERROR(比較地域マスタ!$AE17,""))</f>
        <v>中能登町</v>
      </c>
      <c r="AZ82" s="16"/>
      <c r="BA82" s="22">
        <v>11</v>
      </c>
      <c r="BB82" s="22">
        <v>1</v>
      </c>
      <c r="BC82" s="18" t="str">
        <f t="shared" si="24"/>
        <v>17407</v>
      </c>
      <c r="BD82" s="18" t="str">
        <f t="shared" si="25"/>
        <v>中能登町</v>
      </c>
      <c r="BE82" s="33">
        <f>VLOOKUP(BC82&amp;"_"&amp;$AZ$9,データシート3!A:AB,MATCH("ea_"&amp;"太陽光（建物系）"&amp;"_年間発電",データシート3!$A$1:$AB$1,0),0)/10^3+VLOOKUP(BC82&amp;"_"&amp;$AZ$9,データシート3!A:AB,MATCH("ea_"&amp;"太陽光（土地系）"&amp;"_年間発電",データシート3!$A$1:$AB$1,0),0)/10^3</f>
        <v>777019.42299999995</v>
      </c>
      <c r="BF82" s="33">
        <f>VLOOKUP(BC82&amp;"_"&amp;$AZ$9,データシート3!A:AB,MATCH("ea_"&amp;"風力（陸上）"&amp;"_年間発電",データシート3!$A$1:$AB$1,0),0)/10^3</f>
        <v>283448.88199999993</v>
      </c>
      <c r="BG82" s="33">
        <f>VLOOKUP(BC82&amp;"_"&amp;$AZ$9,データシート3!A:AB,MATCH("ea_"&amp;"中小水（河川）"&amp;"_年間発電",データシート3!$A$1:$AB$1,0),0)/10^3+VLOOKUP(BC82&amp;"_"&amp;$AZ$9,データシート3!A:AB,MATCH("ea_"&amp;"中小水（農業用水路）"&amp;"_年間発電",データシート3!$A$1:$AB$1,0),0)/10^3</f>
        <v>619.39800000000002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1061087.703</v>
      </c>
      <c r="BJ82" s="33">
        <f>(VLOOKUP($BC82&amp;"_"&amp;$AZ$8,データシート3!$A:$AN,MATCH("da_合計",データシート3!$A$1:$AN$1,0),0))/10^3</f>
        <v>86843.384498338113</v>
      </c>
      <c r="BK82" s="33">
        <f t="shared" si="21"/>
        <v>974244.31850166188</v>
      </c>
      <c r="BL82" s="33">
        <f t="shared" si="22"/>
        <v>0</v>
      </c>
      <c r="BM82" s="33">
        <f t="shared" si="23"/>
        <v>974244.31850166188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17202</v>
      </c>
      <c r="AY83" s="18" t="str">
        <f>IF(IFERROR(比較地域マスタ!$AE18,"")=0,"",IFERROR(比較地域マスタ!$AE18,""))</f>
        <v>七尾市</v>
      </c>
      <c r="AZ83" s="16"/>
      <c r="BA83" s="22">
        <v>12</v>
      </c>
      <c r="BB83" s="22">
        <v>1</v>
      </c>
      <c r="BC83" s="18" t="str">
        <f t="shared" si="24"/>
        <v>17202</v>
      </c>
      <c r="BD83" s="18" t="str">
        <f t="shared" si="25"/>
        <v>七尾市</v>
      </c>
      <c r="BE83" s="33">
        <f>VLOOKUP(BC83&amp;"_"&amp;$AZ$9,データシート3!A:AB,MATCH("ea_"&amp;"太陽光（建物系）"&amp;"_年間発電",データシート3!$A$1:$AB$1,0),0)/10^3+VLOOKUP(BC83&amp;"_"&amp;$AZ$9,データシート3!A:AB,MATCH("ea_"&amp;"太陽光（土地系）"&amp;"_年間発電",データシート3!$A$1:$AB$1,0),0)/10^3</f>
        <v>1466276.7370000002</v>
      </c>
      <c r="BF83" s="33">
        <f>VLOOKUP(BC83&amp;"_"&amp;$AZ$9,データシート3!A:AB,MATCH("ea_"&amp;"風力（陸上）"&amp;"_年間発電",データシート3!$A$1:$AB$1,0),0)/10^3</f>
        <v>990579.30900000001</v>
      </c>
      <c r="BG83" s="33">
        <f>VLOOKUP(BC83&amp;"_"&amp;$AZ$9,データシート3!A:AB,MATCH("ea_"&amp;"中小水（河川）"&amp;"_年間発電",データシート3!$A$1:$AB$1,0),0)/10^3+VLOOKUP(BC83&amp;"_"&amp;$AZ$9,データシート3!A:AB,MATCH("ea_"&amp;"中小水（農業用水路）"&amp;"_年間発電",データシート3!$A$1:$AB$1,0),0)/10^3</f>
        <v>3479.3139999999999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2569.5529999999999</v>
      </c>
      <c r="BI83" s="33">
        <f t="shared" si="26"/>
        <v>2462904.9129999997</v>
      </c>
      <c r="BJ83" s="33">
        <f>(VLOOKUP($BC83&amp;"_"&amp;$AZ$8,データシート3!$A:$AN,MATCH("da_合計",データシート3!$A$1:$AN$1,0),0))/10^3</f>
        <v>349705.82647014462</v>
      </c>
      <c r="BK83" s="33">
        <f t="shared" si="21"/>
        <v>2113199.0865298552</v>
      </c>
      <c r="BL83" s="33">
        <f t="shared" si="22"/>
        <v>0</v>
      </c>
      <c r="BM83" s="33">
        <f t="shared" si="23"/>
        <v>2113199.0865298552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17463</v>
      </c>
      <c r="AY84" s="18" t="str">
        <f>IF(IFERROR(比較地域マスタ!$AE19,"")=0,"",IFERROR(比較地域マスタ!$AE19,""))</f>
        <v>能登町</v>
      </c>
      <c r="AZ84" s="16"/>
      <c r="BA84" s="22">
        <v>13</v>
      </c>
      <c r="BB84" s="22">
        <v>1</v>
      </c>
      <c r="BC84" s="18" t="str">
        <f t="shared" si="24"/>
        <v>17463</v>
      </c>
      <c r="BD84" s="18" t="str">
        <f t="shared" si="25"/>
        <v>能登町</v>
      </c>
      <c r="BE84" s="33">
        <f>VLOOKUP(BC84&amp;"_"&amp;$AZ$9,データシート3!A:AB,MATCH("ea_"&amp;"太陽光（建物系）"&amp;"_年間発電",データシート3!$A$1:$AB$1,0),0)/10^3+VLOOKUP(BC84&amp;"_"&amp;$AZ$9,データシート3!A:AB,MATCH("ea_"&amp;"太陽光（土地系）"&amp;"_年間発電",データシート3!$A$1:$AB$1,0),0)/10^3</f>
        <v>810251.3890000002</v>
      </c>
      <c r="BF84" s="33">
        <f>VLOOKUP(BC84&amp;"_"&amp;$AZ$9,データシート3!A:AB,MATCH("ea_"&amp;"風力（陸上）"&amp;"_年間発電",データシート3!$A$1:$AB$1,0),0)/10^3</f>
        <v>622917.09100000001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361.78800000000001</v>
      </c>
      <c r="BI84" s="33">
        <f t="shared" si="26"/>
        <v>1433530.2680000002</v>
      </c>
      <c r="BJ84" s="33">
        <f>(VLOOKUP($BC84&amp;"_"&amp;$AZ$8,データシート3!$A:$AN,MATCH("da_合計",データシート3!$A$1:$AN$1,0),0))/10^3</f>
        <v>87115.257450563688</v>
      </c>
      <c r="BK84" s="33">
        <f t="shared" si="21"/>
        <v>1346415.0105494366</v>
      </c>
      <c r="BL84" s="33">
        <f t="shared" si="22"/>
        <v>0</v>
      </c>
      <c r="BM84" s="33">
        <f t="shared" si="23"/>
        <v>1346415.0105494366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17212</v>
      </c>
      <c r="AY85" s="18" t="str">
        <f>IF(IFERROR(比較地域マスタ!$AE20,"")=0,"",IFERROR(比較地域マスタ!$AE20,""))</f>
        <v>野々市市</v>
      </c>
      <c r="AZ85" s="16"/>
      <c r="BA85" s="22">
        <v>14</v>
      </c>
      <c r="BB85" s="22">
        <v>1</v>
      </c>
      <c r="BC85" s="18" t="str">
        <f t="shared" si="24"/>
        <v>17212</v>
      </c>
      <c r="BD85" s="18" t="str">
        <f t="shared" si="25"/>
        <v>野々市市</v>
      </c>
      <c r="BE85" s="33">
        <f>VLOOKUP(BC85&amp;"_"&amp;$AZ$9,データシート3!A:AB,MATCH("ea_"&amp;"太陽光（建物系）"&amp;"_年間発電",データシート3!$A$1:$AB$1,0),0)/10^3+VLOOKUP(BC85&amp;"_"&amp;$AZ$9,データシート3!A:AB,MATCH("ea_"&amp;"太陽光（土地系）"&amp;"_年間発電",データシート3!$A$1:$AB$1,0),0)/10^3</f>
        <v>280042.04300000001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4417.2910000000011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20.849</v>
      </c>
      <c r="BI85" s="33">
        <f t="shared" si="26"/>
        <v>284480.18300000002</v>
      </c>
      <c r="BJ85" s="33">
        <f>(VLOOKUP($BC85&amp;"_"&amp;$AZ$8,データシート3!$A:$AN,MATCH("da_合計",データシート3!$A$1:$AN$1,0),0))/10^3</f>
        <v>335268.82105716103</v>
      </c>
      <c r="BK85" s="33">
        <f t="shared" si="21"/>
        <v>-50788.638057161006</v>
      </c>
      <c r="BL85" s="33">
        <f t="shared" si="22"/>
        <v>-50788.638057161006</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17211</v>
      </c>
      <c r="AY86" s="18" t="str">
        <f>IF(IFERROR(比較地域マスタ!$AE21,"")=0,"",IFERROR(比較地域マスタ!$AE21,""))</f>
        <v>能美市</v>
      </c>
      <c r="AZ86" s="16"/>
      <c r="BA86" s="22">
        <v>15</v>
      </c>
      <c r="BB86" s="22">
        <v>1</v>
      </c>
      <c r="BC86" s="18" t="str">
        <f t="shared" si="24"/>
        <v>17211</v>
      </c>
      <c r="BD86" s="18" t="str">
        <f t="shared" si="25"/>
        <v>能美市</v>
      </c>
      <c r="BE86" s="33">
        <f>VLOOKUP(BC86&amp;"_"&amp;$AZ$9,データシート3!A:AB,MATCH("ea_"&amp;"太陽光（建物系）"&amp;"_年間発電",データシート3!$A$1:$AB$1,0),0)/10^3+VLOOKUP(BC86&amp;"_"&amp;$AZ$9,データシート3!A:AB,MATCH("ea_"&amp;"太陽光（土地系）"&amp;"_年間発電",データシート3!$A$1:$AB$1,0),0)/10^3</f>
        <v>686721.03299999994</v>
      </c>
      <c r="BF86" s="33">
        <f>VLOOKUP(BC86&amp;"_"&amp;$AZ$9,データシート3!A:AB,MATCH("ea_"&amp;"風力（陸上）"&amp;"_年間発電",データシート3!$A$1:$AB$1,0),0)/10^3</f>
        <v>64134.197</v>
      </c>
      <c r="BG86" s="33">
        <f>VLOOKUP(BC86&amp;"_"&amp;$AZ$9,データシート3!A:AB,MATCH("ea_"&amp;"中小水（河川）"&amp;"_年間発電",データシート3!$A$1:$AB$1,0),0)/10^3+VLOOKUP(BC86&amp;"_"&amp;$AZ$9,データシート3!A:AB,MATCH("ea_"&amp;"中小水（農業用水路）"&amp;"_年間発電",データシート3!$A$1:$AB$1,0),0)/10^3</f>
        <v>36324.794999999998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787180.02500000002</v>
      </c>
      <c r="BJ86" s="33">
        <f>(VLOOKUP($BC86&amp;"_"&amp;$AZ$8,データシート3!$A:$AN,MATCH("da_合計",データシート3!$A$1:$AN$1,0),0))/10^3</f>
        <v>489620.98116237216</v>
      </c>
      <c r="BK86" s="33">
        <f t="shared" si="21"/>
        <v>297559.04383762786</v>
      </c>
      <c r="BL86" s="33">
        <f t="shared" si="22"/>
        <v>0</v>
      </c>
      <c r="BM86" s="33">
        <f t="shared" si="23"/>
        <v>297559.04383762786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17207</v>
      </c>
      <c r="AY87" s="18" t="str">
        <f>IF(IFERROR(比較地域マスタ!$AE22,"")=0,"",IFERROR(比較地域マスタ!$AE22,""))</f>
        <v>羽咋市</v>
      </c>
      <c r="AZ87" s="16"/>
      <c r="BA87" s="22">
        <v>16</v>
      </c>
      <c r="BB87" s="22">
        <v>1</v>
      </c>
      <c r="BC87" s="18" t="str">
        <f t="shared" si="24"/>
        <v>17207</v>
      </c>
      <c r="BD87" s="18" t="str">
        <f t="shared" si="25"/>
        <v>羽咋市</v>
      </c>
      <c r="BE87" s="33">
        <f>VLOOKUP(BC87&amp;"_"&amp;$AZ$9,データシート3!A:AB,MATCH("ea_"&amp;"太陽光（建物系）"&amp;"_年間発電",データシート3!$A$1:$AB$1,0),0)/10^3+VLOOKUP(BC87&amp;"_"&amp;$AZ$9,データシート3!A:AB,MATCH("ea_"&amp;"太陽光（土地系）"&amp;"_年間発電",データシート3!$A$1:$AB$1,0),0)/10^3</f>
        <v>1113959.4240000001</v>
      </c>
      <c r="BF87" s="33">
        <f>VLOOKUP(BC87&amp;"_"&amp;$AZ$9,データシート3!A:AB,MATCH("ea_"&amp;"風力（陸上）"&amp;"_年間発電",データシート3!$A$1:$AB$1,0),0)/10^3</f>
        <v>110257.73699999998</v>
      </c>
      <c r="BG87" s="33">
        <f>VLOOKUP(BC87&amp;"_"&amp;$AZ$9,データシート3!A:AB,MATCH("ea_"&amp;"中小水（河川）"&amp;"_年間発電",データシート3!$A$1:$AB$1,0),0)/10^3+VLOOKUP(BC87&amp;"_"&amp;$AZ$9,データシート3!A:AB,MATCH("ea_"&amp;"中小水（農業用水路）"&amp;"_年間発電",データシート3!$A$1:$AB$1,0),0)/10^3</f>
        <v>2106.623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31.885999999999996</v>
      </c>
      <c r="BI87" s="33">
        <f t="shared" si="26"/>
        <v>1226355.67</v>
      </c>
      <c r="BJ87" s="33">
        <f>(VLOOKUP($BC87&amp;"_"&amp;$AZ$8,データシート3!$A:$AN,MATCH("da_合計",データシート3!$A$1:$AN$1,0),0))/10^3</f>
        <v>133669.08805294239</v>
      </c>
      <c r="BK87" s="33">
        <f t="shared" si="21"/>
        <v>1092686.5819470575</v>
      </c>
      <c r="BL87" s="33">
        <f t="shared" si="22"/>
        <v>0</v>
      </c>
      <c r="BM87" s="33">
        <f t="shared" si="23"/>
        <v>1092686.5819470575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17210</v>
      </c>
      <c r="AY88" s="18" t="str">
        <f>IF(IFERROR(比較地域マスタ!$AE23,"")=0,"",IFERROR(比較地域マスタ!$AE23,""))</f>
        <v>白山市</v>
      </c>
      <c r="AZ88" s="16"/>
      <c r="BA88" s="22">
        <v>17</v>
      </c>
      <c r="BB88" s="22">
        <v>1</v>
      </c>
      <c r="BC88" s="18" t="str">
        <f t="shared" si="24"/>
        <v>17210</v>
      </c>
      <c r="BD88" s="18" t="str">
        <f t="shared" si="25"/>
        <v>白山市</v>
      </c>
      <c r="BE88" s="33">
        <f>VLOOKUP(BC88&amp;"_"&amp;$AZ$9,データシート3!A:AB,MATCH("ea_"&amp;"太陽光（建物系）"&amp;"_年間発電",データシート3!$A$1:$AB$1,0),0)/10^3+VLOOKUP(BC88&amp;"_"&amp;$AZ$9,データシート3!A:AB,MATCH("ea_"&amp;"太陽光（土地系）"&amp;"_年間発電",データシート3!$A$1:$AB$1,0),0)/10^3</f>
        <v>2210941.392</v>
      </c>
      <c r="BF88" s="33">
        <f>VLOOKUP(BC88&amp;"_"&amp;$AZ$9,データシート3!A:AB,MATCH("ea_"&amp;"風力（陸上）"&amp;"_年間発電",データシート3!$A$1:$AB$1,0),0)/10^3</f>
        <v>963679.53</v>
      </c>
      <c r="BG88" s="33">
        <f>VLOOKUP(BC88&amp;"_"&amp;$AZ$9,データシート3!A:AB,MATCH("ea_"&amp;"中小水（河川）"&amp;"_年間発電",データシート3!$A$1:$AB$1,0),0)/10^3+VLOOKUP(BC88&amp;"_"&amp;$AZ$9,データシート3!A:AB,MATCH("ea_"&amp;"中小水（農業用水路）"&amp;"_年間発電",データシート3!$A$1:$AB$1,0),0)/10^3</f>
        <v>530885.86100000003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810.65099999999984</v>
      </c>
      <c r="BI88" s="33">
        <f t="shared" si="26"/>
        <v>3706317.4340000004</v>
      </c>
      <c r="BJ88" s="33">
        <f>(VLOOKUP($BC88&amp;"_"&amp;$AZ$8,データシート3!$A:$AN,MATCH("da_合計",データシート3!$A$1:$AN$1,0),0))/10^3</f>
        <v>992855.19465242059</v>
      </c>
      <c r="BK88" s="33">
        <f t="shared" si="21"/>
        <v>2713462.2393475799</v>
      </c>
      <c r="BL88" s="33">
        <f t="shared" si="22"/>
        <v>0</v>
      </c>
      <c r="BM88" s="33">
        <f t="shared" si="23"/>
        <v>2713462.2393475799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17386</v>
      </c>
      <c r="AY89" s="18" t="str">
        <f>IF(IFERROR(比較地域マスタ!$AE24,"")=0,"",IFERROR(比較地域マスタ!$AE24,""))</f>
        <v>宝達志水町</v>
      </c>
      <c r="AZ89" s="16"/>
      <c r="BA89" s="22">
        <v>18</v>
      </c>
      <c r="BB89" s="22">
        <v>1</v>
      </c>
      <c r="BC89" s="18" t="str">
        <f t="shared" si="24"/>
        <v>17386</v>
      </c>
      <c r="BD89" s="18" t="str">
        <f t="shared" si="25"/>
        <v>宝達志水町</v>
      </c>
      <c r="BE89" s="33">
        <f>VLOOKUP(BC89&amp;"_"&amp;$AZ$9,データシート3!A:AB,MATCH("ea_"&amp;"太陽光（建物系）"&amp;"_年間発電",データシート3!$A$1:$AB$1,0),0)/10^3+VLOOKUP(BC89&amp;"_"&amp;$AZ$9,データシート3!A:AB,MATCH("ea_"&amp;"太陽光（土地系）"&amp;"_年間発電",データシート3!$A$1:$AB$1,0),0)/10^3</f>
        <v>695089.96500000008</v>
      </c>
      <c r="BF89" s="33">
        <f>VLOOKUP(BC89&amp;"_"&amp;$AZ$9,データシート3!A:AB,MATCH("ea_"&amp;"風力（陸上）"&amp;"_年間発電",データシート3!$A$1:$AB$1,0),0)/10^3</f>
        <v>399997.42499999993</v>
      </c>
      <c r="BG89" s="33">
        <f>VLOOKUP(BC89&amp;"_"&amp;$AZ$9,データシート3!A:AB,MATCH("ea_"&amp;"中小水（河川）"&amp;"_年間発電",データシート3!$A$1:$AB$1,0),0)/10^3+VLOOKUP(BC89&amp;"_"&amp;$AZ$9,データシート3!A:AB,MATCH("ea_"&amp;"中小水（農業用水路）"&amp;"_年間発電",データシート3!$A$1:$AB$1,0),0)/10^3</f>
        <v>9066.4269999999997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1104153.817</v>
      </c>
      <c r="BJ89" s="33">
        <f>(VLOOKUP($BC89&amp;"_"&amp;$AZ$8,データシート3!$A:$AN,MATCH("da_合計",データシート3!$A$1:$AN$1,0),0))/10^3</f>
        <v>151188.17816676074</v>
      </c>
      <c r="BK89" s="33">
        <f t="shared" si="21"/>
        <v>952965.63883323933</v>
      </c>
      <c r="BL89" s="33">
        <f t="shared" si="22"/>
        <v>0</v>
      </c>
      <c r="BM89" s="33">
        <f t="shared" si="23"/>
        <v>952965.63883323933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17204</v>
      </c>
      <c r="AY90" s="18" t="str">
        <f>IF(IFERROR(比較地域マスタ!$AE25,"")=0,"",IFERROR(比較地域マスタ!$AE25,""))</f>
        <v>輪島市</v>
      </c>
      <c r="AZ90" s="16"/>
      <c r="BA90" s="22">
        <v>19</v>
      </c>
      <c r="BB90" s="22">
        <v>1</v>
      </c>
      <c r="BC90" s="18" t="str">
        <f t="shared" si="24"/>
        <v>17204</v>
      </c>
      <c r="BD90" s="18" t="str">
        <f t="shared" si="25"/>
        <v>輪島市</v>
      </c>
      <c r="BE90" s="33">
        <f>VLOOKUP(BC90&amp;"_"&amp;$AZ$9,データシート3!A:AB,MATCH("ea_"&amp;"太陽光（建物系）"&amp;"_年間発電",データシート3!$A$1:$AB$1,0),0)/10^3+VLOOKUP(BC90&amp;"_"&amp;$AZ$9,データシート3!A:AB,MATCH("ea_"&amp;"太陽光（土地系）"&amp;"_年間発電",データシート3!$A$1:$AB$1,0),0)/10^3</f>
        <v>699884.82799999998</v>
      </c>
      <c r="BF90" s="33">
        <f>VLOOKUP(BC90&amp;"_"&amp;$AZ$9,データシート3!A:AB,MATCH("ea_"&amp;"風力（陸上）"&amp;"_年間発電",データシート3!$A$1:$AB$1,0),0)/10^3</f>
        <v>1415703.757</v>
      </c>
      <c r="BG90" s="33">
        <f>VLOOKUP(BC90&amp;"_"&amp;$AZ$9,データシート3!A:AB,MATCH("ea_"&amp;"中小水（河川）"&amp;"_年間発電",データシート3!$A$1:$AB$1,0),0)/10^3+VLOOKUP(BC90&amp;"_"&amp;$AZ$9,データシート3!A:AB,MATCH("ea_"&amp;"中小水（農業用水路）"&amp;"_年間発電",データシート3!$A$1:$AB$1,0),0)/10^3</f>
        <v>7040.2889999999998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47.094000000000008</v>
      </c>
      <c r="BI90" s="33">
        <f t="shared" si="26"/>
        <v>2122675.9679999999</v>
      </c>
      <c r="BJ90" s="33">
        <f>(VLOOKUP($BC90&amp;"_"&amp;$AZ$8,データシート3!$A:$AN,MATCH("da_合計",データシート3!$A$1:$AN$1,0),0))/10^3</f>
        <v>135604.84024817953</v>
      </c>
      <c r="BK90" s="33">
        <f t="shared" si="21"/>
        <v>1987071.1277518203</v>
      </c>
      <c r="BL90" s="33">
        <f t="shared" si="22"/>
        <v>0</v>
      </c>
      <c r="BM90" s="33">
        <f t="shared" si="23"/>
        <v>1987071.1277518203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内灘町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17365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24.044</v>
      </c>
      <c r="S7" s="910">
        <f t="shared" si="0"/>
        <v>29.608000000000001</v>
      </c>
      <c r="T7" s="910">
        <f t="shared" si="0"/>
        <v>30.427</v>
      </c>
      <c r="U7" s="910">
        <f t="shared" si="0"/>
        <v>28.7</v>
      </c>
      <c r="V7" s="910">
        <f t="shared" si="0"/>
        <v>26.846</v>
      </c>
      <c r="W7" s="910">
        <f t="shared" si="0"/>
        <v>27.076000000000001</v>
      </c>
      <c r="X7" s="910">
        <f t="shared" si="0"/>
        <v>28.942</v>
      </c>
      <c r="Y7" s="910">
        <f t="shared" si="0"/>
        <v>27.719000000000001</v>
      </c>
      <c r="Z7" s="910">
        <f>SUM(Z8:Z13)</f>
        <v>25.652000000000001</v>
      </c>
      <c r="AA7" s="910">
        <f>SUM(AA8:AA13)</f>
        <v>24.975000000000001</v>
      </c>
      <c r="AB7" s="911">
        <f t="shared" si="0"/>
        <v>24.271999999999998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24.044</v>
      </c>
      <c r="S11" s="916">
        <f>VLOOKUP($D$3&amp;"_"&amp;S$3,データシート1!$A:$BU,MATCH($R$2&amp;"_"&amp;$C11,データシート1!$A$1:$BU$1,0),0)</f>
        <v>29.608000000000001</v>
      </c>
      <c r="T11" s="916">
        <f>VLOOKUP($D$3&amp;"_"&amp;T$3,データシート1!$A:$BU,MATCH($R$2&amp;"_"&amp;$C11,データシート1!$A$1:$BU$1,0),0)</f>
        <v>30.427</v>
      </c>
      <c r="U11" s="916">
        <f>VLOOKUP($D$3&amp;"_"&amp;U$3,データシート1!$A:$BU,MATCH($R$2&amp;"_"&amp;$C11,データシート1!$A$1:$BU$1,0),0)</f>
        <v>28.7</v>
      </c>
      <c r="V11" s="916">
        <f>VLOOKUP($D$3&amp;"_"&amp;V$3,データシート1!$A:$BU,MATCH($R$2&amp;"_"&amp;$C11,データシート1!$A$1:$BU$1,0),0)</f>
        <v>26.846</v>
      </c>
      <c r="W11" s="916">
        <f>VLOOKUP($D$3&amp;"_"&amp;W$3,データシート1!$A:$BU,MATCH($R$2&amp;"_"&amp;$C11,データシート1!$A$1:$BU$1,0),0)</f>
        <v>27.076000000000001</v>
      </c>
      <c r="X11" s="916">
        <f>VLOOKUP($D$3&amp;"_"&amp;X$3,データシート1!$A:$BU,MATCH($R$2&amp;"_"&amp;$C11,データシート1!$A$1:$BU$1,0),0)</f>
        <v>28.942</v>
      </c>
      <c r="Y11" s="916">
        <f>VLOOKUP($D$3&amp;"_"&amp;Y$3,データシート1!$A:$BU,MATCH($R$2&amp;"_"&amp;$C11,データシート1!$A$1:$BU$1,0),0)</f>
        <v>27.719000000000001</v>
      </c>
      <c r="Z11" s="916">
        <f>VLOOKUP($D$3&amp;"_"&amp;Z$3,データシート1!$A:$BU,MATCH($R$2&amp;"_"&amp;$C11,データシート1!$A$1:$BU$1,0),0)</f>
        <v>25.652000000000001</v>
      </c>
      <c r="AA11" s="916">
        <f>VLOOKUP($D$3&amp;"_"&amp;AA$3,データシート1!$A:$BU,MATCH($R$2&amp;"_"&amp;$C11,データシート1!$A$1:$BU$1,0),0)</f>
        <v>24.975000000000001</v>
      </c>
      <c r="AB11" s="917">
        <f>VLOOKUP($D$3&amp;"_"&amp;AB$3,データシート1!$A:$BU,MATCH($R$2&amp;"_"&amp;$C11,データシート1!$A$1:$BU$1,0),0)</f>
        <v>24.271999999999998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24.044</v>
      </c>
      <c r="S114" s="925">
        <f>VLOOKUP($D$3&amp;"_"&amp;S$3,データシート2!$A:$SI,MATCH($R$2&amp;"_"&amp;$B114,データシート2!$A$1:$SI$1,0),0)</f>
        <v>29.608000000000001</v>
      </c>
      <c r="T114" s="925">
        <f>VLOOKUP($D$3&amp;"_"&amp;T$3,データシート2!$A:$SI,MATCH($R$2&amp;"_"&amp;$B114,データシート2!$A$1:$SI$1,0),0)</f>
        <v>30.427</v>
      </c>
      <c r="U114" s="925">
        <f>VLOOKUP($D$3&amp;"_"&amp;U$3,データシート2!$A:$SI,MATCH($R$2&amp;"_"&amp;$B114,データシート2!$A$1:$SI$1,0),0)</f>
        <v>28.7</v>
      </c>
      <c r="V114" s="925">
        <f>VLOOKUP($D$3&amp;"_"&amp;V$3,データシート2!$A:$SI,MATCH($R$2&amp;"_"&amp;$B114,データシート2!$A$1:$SI$1,0),0)</f>
        <v>26.846</v>
      </c>
      <c r="W114" s="925">
        <f>VLOOKUP($D$3&amp;"_"&amp;W$3,データシート2!$A:$SI,MATCH($R$2&amp;"_"&amp;$B114,データシート2!$A$1:$SI$1,0),0)</f>
        <v>27.076000000000001</v>
      </c>
      <c r="X114" s="925">
        <f>VLOOKUP($D$3&amp;"_"&amp;X$3,データシート2!$A:$SI,MATCH($R$2&amp;"_"&amp;$B114,データシート2!$A$1:$SI$1,0),0)</f>
        <v>28.942</v>
      </c>
      <c r="Y114" s="925">
        <f>VLOOKUP($D$3&amp;"_"&amp;Y$3,データシート2!$A:$SI,MATCH($R$2&amp;"_"&amp;$B114,データシート2!$A$1:$SI$1,0),0)</f>
        <v>27.719000000000001</v>
      </c>
      <c r="Z114" s="925">
        <f>VLOOKUP($D$3&amp;"_"&amp;Z$3,データシート2!$A:$SI,MATCH($R$2&amp;"_"&amp;$B114,データシート2!$A$1:$SI$1,0),0)</f>
        <v>25.652000000000001</v>
      </c>
      <c r="AA114" s="925">
        <f>VLOOKUP($D$3&amp;"_"&amp;AA$3,データシート2!$A:$SI,MATCH($R$2&amp;"_"&amp;$B114,データシート2!$A$1:$SI$1,0),0)</f>
        <v>24.975000000000001</v>
      </c>
      <c r="AB114" s="926">
        <f>VLOOKUP($D$3&amp;"_"&amp;AB$3,データシート2!$A:$SI,MATCH($R$2&amp;"_"&amp;$B114,データシート2!$A$1:$SI$1,0),0)</f>
        <v>24.271999999999998</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24.044</v>
      </c>
      <c r="S115" s="928">
        <f>VLOOKUP($D$3&amp;"_"&amp;S$3,データシート2!$A:$SI,MATCH($R$2&amp;"_"&amp;$C115,データシート2!$A$1:$SI$1,0),0)</f>
        <v>29.608000000000001</v>
      </c>
      <c r="T115" s="928">
        <f>VLOOKUP($D$3&amp;"_"&amp;T$3,データシート2!$A:$SI,MATCH($R$2&amp;"_"&amp;$C115,データシート2!$A$1:$SI$1,0),0)</f>
        <v>30.427</v>
      </c>
      <c r="U115" s="928">
        <f>VLOOKUP($D$3&amp;"_"&amp;U$3,データシート2!$A:$SI,MATCH($R$2&amp;"_"&amp;$C115,データシート2!$A$1:$SI$1,0),0)</f>
        <v>28.7</v>
      </c>
      <c r="V115" s="928">
        <f>VLOOKUP($D$3&amp;"_"&amp;V$3,データシート2!$A:$SI,MATCH($R$2&amp;"_"&amp;$C115,データシート2!$A$1:$SI$1,0),0)</f>
        <v>26.846</v>
      </c>
      <c r="W115" s="928">
        <f>VLOOKUP($D$3&amp;"_"&amp;W$3,データシート2!$A:$SI,MATCH($R$2&amp;"_"&amp;$C115,データシート2!$A$1:$SI$1,0),0)</f>
        <v>27.076000000000001</v>
      </c>
      <c r="X115" s="928">
        <f>VLOOKUP($D$3&amp;"_"&amp;X$3,データシート2!$A:$SI,MATCH($R$2&amp;"_"&amp;$C115,データシート2!$A$1:$SI$1,0),0)</f>
        <v>28.942</v>
      </c>
      <c r="Y115" s="928">
        <f>VLOOKUP($D$3&amp;"_"&amp;Y$3,データシート2!$A:$SI,MATCH($R$2&amp;"_"&amp;$C115,データシート2!$A$1:$SI$1,0),0)</f>
        <v>27.719000000000001</v>
      </c>
      <c r="Z115" s="928">
        <f>VLOOKUP($D$3&amp;"_"&amp;Z$3,データシート2!$A:$SI,MATCH($R$2&amp;"_"&amp;$C115,データシート2!$A$1:$SI$1,0),0)</f>
        <v>25.652000000000001</v>
      </c>
      <c r="AA115" s="928">
        <f>VLOOKUP($D$3&amp;"_"&amp;AA$3,データシート2!$A:$SI,MATCH($R$2&amp;"_"&amp;$C115,データシート2!$A$1:$SI$1,0),0)</f>
        <v>24.975000000000001</v>
      </c>
      <c r="AB115" s="929">
        <f>VLOOKUP($D$3&amp;"_"&amp;AB$3,データシート2!$A:$SI,MATCH($R$2&amp;"_"&amp;$C115,データシート2!$A$1:$SI$1,0),0)</f>
        <v>24.271999999999998</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2025-03-04T09:34:46Z</dcterms:created>
  <dcterms:modified xsi:type="dcterms:W3CDTF">2025-03-04T09:34:46Z</dcterms:modified>
  <cp:category/>
  <cp:contentStatus/>
</cp:coreProperties>
</file>