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65DE57-3740-4DD3-BE67-CA295D9C96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<sst xmlns="http://schemas.openxmlformats.org/spreadsheetml/2006/main" count="16709" uniqueCount="2396">
  <si>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</si>
  <si>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</si>
  <si>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</si>
  <si>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</si>
  <si>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</si>
  <si>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</si>
  <si>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</si>
  <si>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</si>
  <si>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</si>
  <si>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</si>
  <si>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</si>
  <si>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</si>
  <si>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</si>
  <si>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</si>
  <si>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</si>
  <si>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</si>
  <si>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</si>
  <si>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</si>
  <si>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</si>
  <si>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</si>
  <si>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</si>
  <si>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</si>
  <si>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</si>
  <si>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</si>
  <si>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</si>
  <si>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</si>
  <si>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</si>
  <si>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</si>
  <si>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</si>
  <si>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</si>
  <si>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</si>
  <si>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</si>
  <si>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</si>
  <si>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</si>
  <si>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</si>
  <si>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</si>
  <si>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</si>
  <si>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</si>
  <si>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</si>
  <si>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</si>
  <si>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</si>
  <si>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</si>
  <si>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</si>
  <si>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</si>
  <si>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</si>
  <si>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</si>
  <si>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</si>
  <si>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</si>
  <si>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</si>
  <si>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</si>
  <si>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</si>
  <si>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</si>
  <si>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</si>
  <si>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</si>
  <si>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</si>
  <si>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</si>
  <si>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</si>
  <si>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</si>
  <si>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</si>
  <si>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</si>
  <si>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</si>
  <si>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</si>
  <si>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</si>
  <si>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</si>
  <si>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</si>
  <si>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</si>
  <si>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</si>
  <si>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</si>
  <si>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</si>
  <si>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</si>
  <si>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</si>
  <si>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</si>
  <si>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</si>
  <si>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</si>
  <si>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</si>
  <si>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</si>
  <si>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</si>
  <si>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</si>
  <si>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</si>
  <si>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</si>
  <si>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</si>
  <si>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</si>
  <si>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</si>
  <si>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</si>
  <si>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</si>
  <si>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</si>
  <si>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</si>
  <si>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</si>
  <si>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</si>
  <si>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</si>
  <si>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</si>
  <si>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</si>
  <si>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</si>
  <si>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</si>
  <si>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</si>
  <si>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</si>
  <si>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</si>
  <si>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</si>
  <si>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</si>
  <si>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</si>
  <si>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</si>
  <si>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</si>
  <si>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</si>
  <si>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</si>
  <si>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</si>
  <si>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</si>
  <si>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</si>
  <si>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</si>
  <si>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</si>
  <si>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</si>
  <si>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</si>
  <si>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</si>
  <si>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</si>
  <si>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</si>
  <si>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</si>
  <si>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</si>
  <si>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</si>
  <si>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</si>
  <si>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</si>
  <si>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</si>
  <si>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</si>
  <si>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</si>
  <si>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</si>
  <si>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</si>
  <si>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</si>
  <si>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</si>
  <si>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</si>
  <si>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</si>
  <si>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</si>
  <si>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</si>
  <si>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</si>
  <si>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</si>
  <si>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</si>
  <si>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</si>
  <si>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</si>
  <si>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</si>
  <si>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</si>
  <si>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</si>
  <si>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</si>
  <si>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</si>
  <si>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</si>
  <si>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</si>
  <si>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</si>
  <si>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</si>
  <si>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</si>
  <si>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</si>
  <si>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</si>
  <si>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</si>
  <si>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</si>
  <si>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</si>
  <si>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</si>
  <si>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</si>
  <si>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</si>
  <si>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</si>
  <si>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</si>
  <si>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</si>
  <si>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</si>
  <si>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</si>
  <si>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</si>
  <si>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</si>
  <si>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</si>
  <si>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</si>
  <si>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</si>
  <si>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</si>
  <si>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</si>
  <si>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</si>
  <si>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</si>
  <si>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</si>
  <si>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</si>
  <si>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</si>
  <si>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</si>
  <si>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</si>
  <si>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</si>
  <si>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</si>
  <si>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</si>
  <si>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</si>
  <si>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</si>
  <si>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</si>
  <si>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</si>
  <si>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</si>
  <si>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</si>
  <si>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</si>
  <si>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</si>
  <si>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</si>
  <si>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</si>
  <si>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</si>
  <si>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</si>
  <si>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</si>
  <si>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</si>
  <si>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</si>
  <si>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</si>
  <si>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</si>
  <si>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</si>
  <si>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</si>
  <si>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</si>
  <si>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</si>
  <si>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</si>
  <si>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</si>
  <si>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</si>
  <si>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</si>
  <si>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</si>
  <si>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</si>
  <si>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</si>
  <si>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</si>
  <si>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</si>
  <si>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</si>
  <si>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</si>
  <si>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</si>
  <si>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</si>
  <si>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</si>
  <si>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</si>
  <si>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</si>
  <si>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</si>
  <si>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</si>
  <si>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</si>
  <si>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</si>
  <si>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</si>
  <si>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</si>
  <si>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</si>
  <si>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</si>
  <si>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</si>
  <si>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</si>
  <si>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</si>
  <si>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</si>
  <si>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</si>
  <si>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</si>
  <si>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</si>
  <si>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</si>
  <si>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</si>
  <si>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</si>
  <si>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</si>
  <si>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</si>
  <si>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</si>
  <si>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</si>
  <si>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</si>
  <si>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</si>
  <si>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</si>
  <si>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</si>
  <si>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</si>
  <si>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</si>
  <si>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</si>
  <si>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</si>
  <si>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</si>
  <si>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</si>
  <si>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</si>
  <si>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</si>
  <si>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</si>
  <si>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</si>
  <si>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</si>
  <si>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</si>
  <si>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</si>
  <si>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</si>
  <si>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</si>
  <si>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</si>
  <si>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</si>
  <si>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</si>
  <si>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</si>
  <si>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</si>
  <si>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</si>
  <si>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</si>
  <si>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</si>
  <si>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</si>
  <si>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</si>
  <si>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</si>
  <si>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</si>
  <si>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</si>
  <si>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</si>
  <si>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</si>
  <si>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</si>
  <si>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</si>
  <si>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</si>
  <si>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</si>
  <si>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</si>
  <si>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</si>
  <si>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</si>
  <si>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</si>
  <si>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</si>
  <si>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</si>
  <si>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</si>
  <si>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</si>
  <si>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</si>
  <si>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</si>
  <si>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</si>
  <si>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</si>
  <si>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</si>
  <si>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</si>
  <si>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</si>
  <si>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</si>
  <si>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</si>
  <si>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</si>
  <si>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</si>
  <si>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</si>
  <si>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</si>
  <si>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</si>
  <si>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</si>
  <si>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</si>
  <si>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</si>
  <si>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</si>
  <si>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</si>
  <si>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</si>
  <si>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</si>
  <si>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</si>
  <si>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</si>
  <si>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</si>
  <si>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</si>
  <si>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</si>
  <si>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</si>
  <si>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</si>
  <si>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</si>
  <si>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</si>
  <si>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</si>
  <si>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</si>
  <si>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</si>
  <si>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</si>
  <si>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</si>
  <si>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</si>
  <si>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</si>
  <si>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</si>
  <si>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</si>
  <si>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</si>
  <si>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</si>
  <si>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</si>
  <si>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</si>
  <si>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</si>
  <si>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</si>
  <si>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</si>
  <si>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</si>
  <si>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</si>
  <si>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</si>
  <si>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</si>
  <si>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</si>
  <si>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</si>
  <si>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</si>
  <si>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</si>
  <si>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</si>
  <si>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</si>
  <si>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</si>
  <si>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</si>
  <si>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</si>
  <si>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</si>
  <si>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</si>
  <si>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</si>
  <si>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</si>
  <si>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</si>
  <si>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</si>
  <si>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</si>
  <si>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</si>
  <si>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</si>
  <si>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</si>
  <si>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</si>
  <si>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</si>
  <si>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</si>
  <si>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</si>
  <si>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</si>
  <si>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</si>
  <si>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</si>
  <si>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</si>
  <si>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</si>
  <si>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</si>
  <si>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</si>
  <si>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</si>
  <si>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</si>
  <si>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</si>
  <si>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</si>
  <si>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</si>
  <si>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</si>
  <si>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</si>
  <si>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</si>
  <si>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</si>
  <si>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</si>
  <si>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</si>
  <si>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</si>
  <si>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</si>
  <si>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</si>
  <si>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</si>
  <si>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</si>
  <si>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</si>
  <si>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</si>
  <si>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</si>
  <si>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</si>
  <si>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</si>
  <si>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</si>
  <si>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</si>
  <si>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</si>
  <si>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</si>
  <si>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</si>
  <si>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</si>
  <si>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</si>
  <si>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</si>
  <si>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</si>
  <si>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</si>
  <si>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</si>
  <si>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</si>
  <si>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</si>
  <si>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</si>
  <si>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</si>
  <si>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</si>
  <si>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</si>
  <si>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</si>
  <si>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</si>
  <si>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</si>
  <si>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</si>
  <si>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</si>
  <si>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</si>
  <si>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</si>
  <si>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</si>
  <si>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</si>
  <si>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</si>
  <si>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</si>
  <si>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</si>
  <si>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</si>
  <si>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</si>
  <si>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</si>
  <si>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</si>
  <si>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</si>
  <si>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</si>
  <si>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</si>
  <si>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</si>
  <si>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</si>
  <si>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</si>
  <si>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</si>
  <si>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</si>
  <si>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</si>
  <si>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</si>
  <si>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</si>
  <si>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</si>
  <si>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</si>
  <si>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</si>
  <si>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</si>
  <si>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</si>
  <si>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</si>
  <si>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</si>
  <si>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</si>
  <si>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</si>
  <si>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</si>
  <si>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</si>
  <si>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</si>
  <si>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</si>
  <si>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</si>
  <si>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</si>
  <si>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</si>
  <si>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</si>
  <si>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</si>
  <si>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</si>
  <si>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</si>
  <si>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</si>
  <si>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</si>
  <si>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</si>
  <si>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</si>
  <si>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</si>
  <si>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</si>
  <si>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</si>
  <si>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</si>
  <si>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</si>
  <si>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</si>
  <si>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</si>
  <si>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</si>
  <si>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</si>
  <si>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</si>
  <si>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</si>
  <si>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</si>
  <si>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</si>
  <si>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</si>
  <si>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</si>
  <si>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</si>
  <si>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</si>
  <si>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</si>
  <si>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</si>
  <si>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</si>
  <si>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</si>
  <si>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</si>
  <si>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</si>
  <si>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</si>
  <si>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</si>
  <si>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</si>
  <si>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</si>
  <si>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</si>
  <si>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</si>
  <si>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</si>
  <si>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</si>
  <si>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</si>
  <si>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</si>
  <si>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</si>
  <si>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</si>
  <si>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</si>
  <si>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</si>
  <si>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</si>
  <si>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</si>
  <si>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</si>
  <si>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</si>
  <si>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</si>
  <si>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</si>
  <si>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</si>
  <si>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</si>
  <si>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</si>
  <si>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</si>
  <si>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</si>
  <si>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</si>
  <si>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</si>
  <si>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</si>
  <si>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</si>
  <si>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</si>
  <si>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</si>
  <si>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</si>
  <si>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</si>
  <si>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</si>
  <si>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</si>
  <si>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</si>
  <si>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</si>
  <si>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</si>
  <si>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</si>
  <si>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</si>
  <si>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</si>
  <si>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</si>
  <si>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</si>
  <si>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</si>
  <si>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</si>
  <si>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</si>
  <si>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</si>
  <si>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</si>
  <si>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</si>
  <si>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</si>
  <si>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</si>
  <si>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</si>
  <si>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</si>
  <si>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</si>
  <si>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</si>
  <si>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</si>
  <si>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</si>
  <si>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</si>
  <si>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</si>
  <si>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</si>
  <si>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</si>
  <si>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</si>
  <si>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</si>
  <si>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</si>
  <si>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</si>
  <si>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</si>
  <si>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</si>
  <si>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</si>
  <si>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</si>
  <si>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</si>
  <si>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</si>
  <si>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</si>
  <si>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</si>
  <si>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</si>
  <si>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</si>
  <si>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</si>
  <si>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</si>
  <si>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</si>
  <si>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</si>
  <si>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</si>
  <si>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</si>
  <si>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</si>
  <si>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</si>
  <si>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</si>
  <si>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</si>
  <si>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</si>
  <si>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</si>
  <si>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</si>
  <si>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</si>
  <si>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</si>
  <si>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</si>
  <si>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</si>
  <si>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</si>
  <si>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</si>
  <si>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</si>
  <si>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</si>
  <si>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</si>
  <si>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</si>
  <si>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</si>
  <si>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</si>
  <si>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</si>
  <si>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</si>
  <si>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</si>
  <si>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</si>
  <si>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</si>
  <si>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</si>
  <si>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</si>
  <si>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</si>
  <si>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</si>
  <si>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</si>
  <si>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</si>
  <si>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</si>
  <si>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</si>
  <si>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</si>
  <si>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</si>
  <si>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</si>
  <si>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</si>
  <si>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</si>
  <si>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</si>
  <si>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</si>
  <si>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</si>
  <si>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</si>
  <si>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</si>
  <si>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</si>
  <si>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</si>
  <si>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</si>
  <si>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</si>
  <si>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</si>
  <si>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</si>
  <si>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</si>
  <si>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</si>
  <si>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</si>
  <si>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</si>
  <si>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</si>
  <si>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</si>
  <si>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</si>
  <si>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</si>
  <si>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</si>
  <si>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</si>
  <si>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</si>
  <si>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</si>
  <si>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</si>
  <si>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</si>
  <si>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</si>
  <si>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</si>
  <si>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</si>
  <si>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</si>
  <si>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</si>
  <si>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</si>
  <si>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</si>
  <si>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</si>
  <si>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</si>
  <si>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</si>
  <si>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</si>
  <si>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</si>
  <si>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</si>
  <si>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</si>
  <si>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</si>
  <si>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</si>
  <si>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</si>
  <si>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</si>
  <si>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</si>
  <si>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</si>
  <si>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</si>
  <si>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</si>
  <si>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</si>
  <si>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</si>
  <si>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</si>
  <si>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</si>
  <si>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</si>
  <si>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</si>
  <si>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</si>
  <si>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</si>
  <si>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</si>
  <si>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</si>
  <si>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</si>
  <si>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</si>
  <si>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</si>
  <si>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</si>
  <si>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</si>
  <si>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</si>
  <si>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</si>
  <si>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</si>
  <si>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</si>
  <si>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</si>
  <si>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</si>
  <si>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</si>
  <si>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</si>
  <si>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</si>
  <si>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</si>
  <si>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</si>
  <si>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</si>
  <si>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</si>
  <si>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</si>
  <si>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</si>
  <si>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</si>
  <si>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</si>
  <si>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</si>
  <si>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</si>
  <si>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</si>
  <si>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</si>
  <si>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</si>
  <si>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</si>
  <si>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</si>
  <si>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</si>
  <si>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</si>
  <si>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</si>
  <si>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</si>
  <si>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</si>
  <si>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</si>
  <si>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</si>
  <si>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</si>
  <si>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</si>
  <si>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</si>
  <si>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</si>
  <si>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</si>
  <si>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</si>
  <si>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</si>
  <si>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</si>
  <si>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</si>
  <si>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</si>
  <si>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</si>
  <si>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</si>
  <si>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</si>
  <si>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</si>
  <si>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</si>
  <si>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</si>
  <si>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</si>
  <si>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</si>
  <si>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</si>
  <si>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</si>
  <si>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</si>
  <si>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</si>
  <si>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</si>
  <si>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</si>
  <si>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</si>
  <si>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</si>
  <si>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</si>
  <si>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</si>
  <si>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</si>
  <si>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</si>
  <si>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</si>
  <si>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</si>
  <si>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</si>
  <si>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</si>
  <si>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</si>
  <si>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</si>
  <si>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</si>
  <si>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</si>
  <si>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</si>
  <si>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</si>
  <si>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</si>
  <si>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</si>
  <si>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</si>
  <si>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</si>
  <si>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</si>
  <si>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</si>
  <si>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</si>
  <si>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</si>
  <si>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</si>
  <si>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</si>
  <si>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</si>
  <si>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</si>
  <si>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</si>
  <si>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</si>
  <si>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</si>
  <si>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</si>
  <si>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</si>
  <si>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</si>
  <si>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</si>
  <si>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</si>
  <si>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</si>
  <si>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</si>
  <si>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</si>
  <si>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</si>
  <si>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</si>
  <si>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</si>
  <si>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</si>
  <si>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</si>
  <si>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</si>
  <si>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</si>
  <si>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</si>
  <si>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</si>
  <si>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</si>
  <si>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</si>
  <si>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</si>
  <si>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</si>
  <si>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</si>
  <si>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</si>
  <si>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</si>
  <si>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</si>
  <si>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</si>
  <si>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</si>
  <si>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</si>
  <si>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</si>
  <si>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</si>
  <si>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</si>
  <si>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</si>
  <si>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</si>
  <si>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</si>
  <si>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</si>
  <si>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</si>
  <si>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</si>
  <si>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</si>
  <si>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</si>
  <si>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</si>
  <si>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</si>
  <si>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</si>
  <si>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</si>
  <si>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</si>
  <si>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</si>
  <si>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</si>
  <si>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</si>
  <si>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</si>
  <si>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</si>
  <si>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</si>
  <si>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</si>
  <si>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</si>
  <si>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</si>
  <si>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</si>
  <si>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</si>
  <si>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</si>
  <si>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</si>
  <si>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</si>
  <si>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</si>
  <si>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</si>
  <si>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</si>
  <si>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</si>
  <si>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</si>
  <si>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</si>
  <si>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</si>
  <si>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</si>
  <si>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</si>
  <si>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</si>
  <si>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</si>
  <si>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</si>
  <si>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</si>
  <si>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</si>
  <si>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</si>
  <si>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</si>
  <si>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</si>
  <si>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</si>
  <si>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</si>
  <si>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</si>
  <si>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</si>
  <si>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</si>
  <si>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</si>
  <si>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</si>
  <si>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</si>
  <si>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</si>
  <si>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</si>
  <si>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</si>
  <si>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</si>
  <si>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</si>
  <si>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</si>
  <si>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</si>
  <si>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</si>
  <si>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</si>
  <si>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</si>
  <si>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</si>
  <si>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</si>
  <si>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</si>
  <si>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</si>
  <si>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</si>
  <si>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</si>
  <si>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</si>
  <si>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</si>
  <si>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</si>
  <si>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</si>
  <si>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</si>
  <si>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</si>
  <si>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</si>
  <si>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</si>
  <si>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</si>
  <si>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</si>
  <si>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</si>
  <si>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</si>
  <si>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</si>
  <si>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</si>
  <si>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</si>
  <si>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</si>
  <si>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</si>
  <si>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</si>
  <si>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</si>
  <si>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</si>
  <si>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</si>
  <si>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</si>
  <si>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</si>
  <si>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</si>
  <si>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</si>
  <si>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</si>
  <si>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</si>
  <si>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</si>
  <si>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</si>
  <si>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</si>
  <si>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</si>
  <si>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</si>
  <si>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</si>
  <si>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</si>
  <si>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</si>
  <si>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</si>
  <si>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</si>
  <si>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</si>
  <si>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</si>
  <si>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</si>
  <si>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</si>
  <si>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</si>
  <si>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</si>
  <si>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</si>
  <si>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</si>
  <si>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</si>
  <si>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</si>
  <si>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</si>
  <si>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</si>
  <si>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</si>
  <si>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</si>
  <si>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</si>
  <si>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</si>
  <si>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</si>
  <si>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</si>
  <si>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</si>
  <si>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</si>
  <si>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</si>
  <si>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</si>
  <si>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</si>
  <si>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</si>
  <si>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</si>
  <si>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</si>
  <si>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</si>
  <si>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</si>
  <si>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</si>
  <si>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</si>
  <si>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</si>
  <si>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</si>
  <si>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</si>
  <si>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</si>
  <si>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</si>
  <si>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</si>
  <si>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</si>
  <si>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</si>
  <si>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</si>
  <si>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</si>
  <si>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</si>
  <si>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</si>
  <si>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</si>
  <si>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</si>
  <si>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</si>
  <si>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</si>
  <si>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</si>
  <si>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</si>
  <si>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</si>
  <si>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</si>
  <si>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</si>
  <si>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</si>
  <si>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</si>
  <si>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</si>
  <si>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</si>
  <si>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</si>
  <si>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</si>
  <si>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</si>
  <si>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</si>
  <si>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</si>
  <si>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</si>
  <si>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</si>
  <si>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</si>
  <si>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</si>
  <si>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</si>
  <si>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</si>
  <si>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</si>
  <si>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</si>
  <si>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</si>
  <si>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</si>
  <si>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</si>
  <si>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</si>
  <si>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</si>
  <si>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</si>
  <si>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</si>
  <si>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</si>
  <si>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</si>
  <si>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</si>
  <si>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</si>
  <si>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</si>
  <si>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</si>
  <si>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</si>
  <si>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</si>
  <si>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</si>
  <si>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</si>
  <si>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</si>
  <si>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</si>
  <si>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</si>
  <si>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</si>
  <si>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</si>
  <si>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</si>
  <si>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</si>
  <si>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</si>
  <si>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</si>
  <si>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</si>
  <si>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</si>
  <si>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</si>
  <si>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</si>
  <si>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</si>
  <si>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</si>
  <si>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</si>
  <si>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</si>
  <si>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</si>
  <si>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</si>
  <si>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</si>
  <si>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</si>
  <si>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</si>
  <si>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</si>
  <si>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</si>
  <si>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</si>
  <si>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</si>
  <si>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</si>
  <si>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</si>
  <si>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</si>
  <si>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</si>
  <si>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</si>
  <si>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</si>
  <si>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</si>
  <si>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</si>
  <si>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</si>
  <si>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</si>
  <si>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</si>
  <si>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</si>
  <si>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</si>
  <si>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</si>
  <si>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</si>
  <si>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</si>
  <si>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</si>
  <si>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</si>
  <si>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</si>
  <si>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</si>
  <si>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</si>
  <si>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</si>
  <si>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</si>
  <si>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</si>
  <si>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</si>
  <si>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</si>
  <si>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</si>
  <si>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</si>
  <si>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</si>
  <si>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</si>
  <si>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</si>
  <si>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</si>
  <si>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</si>
  <si>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</si>
  <si>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</si>
  <si>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</si>
  <si>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</si>
  <si>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</si>
  <si>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</si>
  <si>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</si>
  <si>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</si>
  <si>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</si>
  <si>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</si>
  <si>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</si>
  <si>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</si>
  <si>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</si>
  <si>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</si>
  <si>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</si>
  <si>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</si>
  <si>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</si>
  <si>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</si>
  <si>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</si>
  <si>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</si>
  <si>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</si>
  <si>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</si>
  <si>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</si>
  <si>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</si>
  <si>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</si>
  <si>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</si>
  <si>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</si>
  <si>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</si>
  <si>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</si>
  <si>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</si>
  <si>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</si>
  <si>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</si>
  <si>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</si>
  <si>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</si>
  <si>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</si>
  <si>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</si>
  <si>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</si>
  <si>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</si>
  <si>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</si>
  <si>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</si>
  <si>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</si>
  <si>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</si>
  <si>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</si>
  <si>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</si>
  <si>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</si>
  <si>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</si>
  <si>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</si>
  <si>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</si>
  <si>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</si>
  <si>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</si>
  <si>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</si>
  <si>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</si>
  <si>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</si>
  <si>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</si>
  <si>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</si>
  <si>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</si>
  <si>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</si>
  <si>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</si>
  <si>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</si>
  <si>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</si>
  <si>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</si>
  <si>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</si>
  <si>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</si>
  <si>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</si>
  <si>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</si>
  <si>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</si>
  <si>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</si>
  <si>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</si>
  <si>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</si>
  <si>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</si>
  <si>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</si>
  <si>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</si>
  <si>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</si>
  <si>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</si>
  <si>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</si>
  <si>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</si>
  <si>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</si>
  <si>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</si>
  <si>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</si>
  <si>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</si>
  <si>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</si>
  <si>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</si>
  <si>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</si>
  <si>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</si>
  <si>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</si>
  <si>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</si>
  <si>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</si>
  <si>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</si>
  <si>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</si>
  <si>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</si>
  <si>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</si>
  <si>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</si>
  <si>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</si>
  <si>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</si>
  <si>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</si>
  <si>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</si>
  <si>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</si>
  <si>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</si>
  <si>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</si>
  <si>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</si>
  <si>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</si>
  <si>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</si>
  <si>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</si>
  <si>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</si>
  <si>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</si>
  <si>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</si>
  <si>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</si>
  <si>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</si>
  <si>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</si>
  <si>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</si>
  <si>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</si>
  <si>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</si>
  <si>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</si>
  <si>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</si>
  <si>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</si>
  <si>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</si>
  <si>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</si>
  <si>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</si>
  <si>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</si>
  <si>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</si>
  <si>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</si>
  <si>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</si>
  <si>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</si>
  <si>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</si>
  <si>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</si>
  <si>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</si>
  <si>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</si>
  <si>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</si>
  <si>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</si>
  <si>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</si>
  <si>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</si>
  <si>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</si>
  <si>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</si>
  <si>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</si>
  <si>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</si>
  <si>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</si>
  <si>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</si>
  <si>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</si>
  <si>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</si>
  <si>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</si>
  <si>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</si>
  <si>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</si>
  <si>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</si>
  <si>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</si>
  <si>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</si>
  <si>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</si>
  <si>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</si>
  <si>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</si>
  <si>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</si>
  <si>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</si>
  <si>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</si>
  <si>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</si>
  <si>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</si>
  <si>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</si>
  <si>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</si>
  <si>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</si>
  <si>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</si>
  <si>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</si>
  <si>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</si>
  <si>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</si>
  <si>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</si>
  <si>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</si>
  <si>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</si>
  <si>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</si>
  <si>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</si>
  <si>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</si>
  <si>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</si>
  <si>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</si>
  <si>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</si>
  <si>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</si>
  <si>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</si>
  <si>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</si>
  <si>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</si>
  <si>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</si>
  <si>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</si>
  <si>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</si>
  <si>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</si>
  <si>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</si>
  <si>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</si>
  <si>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</si>
  <si>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</si>
  <si>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</si>
  <si>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</si>
  <si>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</si>
  <si>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</si>
  <si>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</si>
  <si>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</si>
  <si>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</si>
  <si>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</si>
  <si>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</si>
  <si>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</si>
  <si>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</si>
  <si>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</si>
  <si>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</si>
  <si>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</si>
  <si>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</si>
  <si>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</si>
  <si>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</si>
  <si>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</si>
  <si>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</si>
  <si>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</si>
  <si>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</si>
  <si>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</si>
  <si>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</si>
  <si>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</si>
  <si>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</si>
  <si>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</si>
  <si>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</si>
  <si>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</si>
  <si>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</si>
  <si>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</si>
  <si>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</si>
  <si>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</si>
  <si>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</si>
  <si>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</si>
  <si>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</si>
  <si>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</si>
  <si>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</si>
  <si>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</si>
  <si>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</si>
  <si>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</si>
  <si>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</si>
  <si>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</si>
  <si>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</si>
  <si>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</si>
  <si>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</si>
  <si>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</si>
  <si>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</si>
  <si>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</si>
  <si>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</si>
  <si>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</si>
  <si>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</si>
  <si>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</si>
  <si>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</si>
  <si>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</si>
  <si>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</si>
  <si>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</si>
  <si>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</si>
  <si>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</si>
  <si>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</si>
  <si>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</si>
  <si>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</si>
  <si>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</si>
  <si>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</si>
  <si>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</si>
  <si>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</si>
  <si>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</si>
  <si>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</si>
  <si>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</si>
  <si>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</si>
  <si>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</si>
  <si>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</si>
  <si>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</si>
  <si>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</si>
  <si>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</si>
  <si>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</si>
  <si>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</si>
  <si>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</si>
  <si>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</si>
  <si>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</si>
  <si>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</si>
  <si>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</si>
  <si>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</si>
  <si>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</si>
  <si>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</si>
  <si>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</si>
  <si>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</si>
  <si>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</si>
  <si>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</si>
  <si>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</si>
  <si>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</si>
  <si>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</si>
  <si>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</si>
  <si>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</si>
  <si>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</si>
  <si>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</si>
  <si>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</si>
  <si>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</si>
  <si>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</si>
  <si>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</si>
  <si>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</si>
  <si>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</si>
  <si>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</si>
  <si>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</si>
  <si>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</si>
  <si>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</si>
  <si>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</si>
  <si>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</si>
  <si>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</si>
  <si>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</si>
  <si>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</si>
  <si>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</si>
  <si>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</si>
  <si>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</si>
  <si>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</si>
  <si>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</si>
  <si>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</si>
  <si>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</si>
  <si>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</si>
  <si>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</si>
  <si>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</si>
  <si>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</si>
  <si>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</si>
  <si>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</si>
  <si>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</si>
  <si>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</si>
  <si>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</si>
  <si>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</si>
  <si>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</si>
  <si>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</si>
  <si>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</si>
  <si>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</si>
  <si>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</si>
  <si>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</si>
  <si>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</si>
  <si>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</si>
  <si>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</si>
  <si>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</si>
  <si>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</si>
  <si>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</si>
  <si>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</si>
  <si>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</si>
  <si>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</si>
  <si>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</si>
  <si>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</si>
  <si>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</si>
  <si>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</si>
  <si>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</si>
  <si>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</si>
  <si>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</si>
  <si>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</si>
  <si>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</si>
  <si>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</si>
  <si>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</si>
  <si>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</si>
  <si>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</si>
  <si>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</si>
  <si>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</si>
  <si>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</si>
  <si>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</si>
  <si>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</si>
  <si>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</si>
  <si>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</si>
  <si>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</si>
  <si>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</si>
  <si>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</si>
  <si>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</si>
  <si>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</si>
  <si>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</si>
  <si>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</si>
  <si>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</si>
  <si>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</si>
  <si>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</si>
  <si>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</si>
  <si>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</si>
  <si>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</si>
  <si>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</si>
  <si>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</si>
  <si>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</si>
  <si>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</si>
  <si>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</si>
  <si>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</si>
  <si>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</si>
  <si>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</si>
  <si>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</si>
  <si>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</si>
  <si>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</si>
  <si>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</si>
  <si>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</si>
  <si>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</si>
  <si>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</si>
  <si>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</si>
  <si>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</si>
  <si>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</si>
  <si>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</si>
  <si>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</si>
  <si>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</si>
  <si>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</si>
  <si>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</si>
  <si>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</si>
  <si>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</si>
  <si>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</si>
  <si>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</si>
  <si>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</si>
  <si>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</si>
  <si>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</si>
  <si>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</si>
  <si>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</si>
  <si>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</si>
  <si>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</si>
  <si>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</si>
  <si>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</si>
  <si>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</si>
  <si>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</si>
  <si>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</si>
  <si>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</si>
  <si>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</si>
  <si>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</si>
  <si>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</si>
  <si>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</si>
  <si>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</si>
  <si>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</si>
  <si>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</si>
  <si>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</si>
  <si>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</si>
  <si>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</si>
  <si>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</si>
  <si>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</si>
  <si>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</si>
  <si>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</si>
  <si>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</si>
  <si>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</si>
  <si>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</si>
  <si>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</si>
  <si>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</si>
  <si>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</si>
  <si>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</si>
  <si>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</si>
  <si>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</si>
  <si>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</si>
  <si>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</si>
  <si>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</si>
  <si>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</si>
  <si>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</si>
  <si>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</si>
  <si>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</si>
  <si>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</si>
  <si>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</si>
  <si>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</si>
  <si>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</si>
  <si>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</si>
  <si>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</si>
  <si>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</si>
  <si>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</si>
  <si>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</si>
  <si>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</si>
  <si>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</si>
  <si>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</si>
  <si>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</si>
  <si>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</si>
  <si>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</si>
  <si>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</si>
  <si>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</si>
  <si>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</si>
  <si>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</si>
  <si>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</si>
  <si>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</si>
  <si>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</si>
  <si>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</si>
  <si>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</si>
  <si>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</si>
  <si>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</si>
  <si>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</si>
  <si>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</si>
  <si>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</si>
  <si>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</si>
  <si>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</si>
  <si>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</si>
  <si>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</si>
  <si>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</si>
  <si>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</si>
  <si>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</si>
  <si>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</si>
  <si>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</si>
  <si>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</si>
  <si>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</si>
  <si>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</si>
  <si>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</si>
  <si>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</si>
  <si>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</si>
  <si>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</si>
  <si>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</si>
  <si>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</si>
  <si>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</si>
  <si>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</si>
  <si>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</si>
  <si>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</si>
  <si>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</si>
  <si>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</si>
  <si>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</si>
  <si>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</si>
  <si>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</si>
  <si>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</si>
  <si>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</si>
  <si>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</si>
  <si>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</si>
  <si>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</si>
  <si>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</si>
  <si>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</si>
  <si>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</si>
  <si>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</si>
  <si>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</si>
  <si>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</si>
  <si>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</si>
  <si>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</si>
  <si>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</si>
  <si>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</si>
  <si>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</si>
  <si>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</si>
  <si>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</si>
  <si>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</si>
  <si>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</si>
  <si>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</si>
  <si>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</si>
  <si>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</si>
  <si>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</si>
  <si>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</si>
  <si>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</si>
  <si>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</si>
  <si>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</si>
  <si>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</si>
  <si>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</si>
  <si>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</si>
  <si>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</si>
  <si>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</si>
  <si>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</si>
  <si>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</si>
  <si>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</si>
  <si>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</si>
  <si>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</si>
  <si>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</si>
  <si>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</si>
  <si>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</si>
  <si>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</si>
  <si>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</si>
  <si>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</si>
  <si>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</si>
  <si>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</si>
  <si>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</si>
  <si>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</si>
  <si>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</si>
  <si>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</si>
  <si>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</si>
  <si>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</si>
  <si>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</si>
  <si>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</si>
  <si>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</si>
  <si>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</si>
  <si>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</si>
  <si>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</si>
  <si>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</si>
  <si>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</si>
  <si>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</si>
  <si>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</si>
  <si>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</si>
  <si>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</si>
  <si>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</si>
  <si>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</si>
  <si>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</si>
  <si>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</si>
  <si>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</si>
  <si>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</si>
  <si>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</si>
  <si>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</si>
  <si>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</si>
  <si>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</si>
  <si>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</si>
  <si>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</si>
  <si>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</si>
  <si>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</si>
  <si>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</si>
  <si>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</si>
  <si>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</si>
  <si>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</si>
  <si>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</si>
  <si>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</si>
  <si>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</si>
  <si>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</si>
  <si>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</si>
  <si>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</si>
  <si>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</si>
  <si>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</si>
  <si>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</si>
  <si>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</si>
  <si>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</si>
  <si>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</si>
  <si>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</si>
  <si>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</si>
  <si>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</si>
  <si>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</si>
  <si>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</si>
  <si>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</si>
  <si>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</si>
  <si>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</si>
  <si>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</si>
  <si>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</si>
  <si>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</si>
  <si>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</si>
  <si>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</si>
  <si>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</si>
  <si>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</si>
  <si>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</si>
  <si>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</si>
  <si>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</si>
  <si>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</si>
  <si>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</si>
  <si>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</si>
  <si>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</si>
  <si>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</si>
  <si>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</si>
  <si>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</si>
  <si>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</si>
  <si>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</si>
  <si>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</si>
  <si>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</si>
  <si>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</si>
  <si>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</si>
  <si>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</si>
  <si>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</si>
  <si>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</si>
  <si>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</si>
  <si>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</si>
  <si>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</si>
  <si>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</si>
  <si>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</si>
  <si>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</si>
  <si>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</si>
  <si>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</si>
  <si>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</si>
  <si>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</si>
  <si>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</si>
  <si>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</si>
  <si>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</si>
  <si>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</si>
  <si>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</si>
  <si>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</si>
  <si>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</si>
  <si>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</si>
  <si>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</si>
  <si>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</si>
  <si>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</si>
  <si>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</si>
  <si>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</si>
  <si>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</si>
  <si>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</si>
  <si>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</si>
  <si>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</si>
  <si>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</si>
  <si>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</si>
  <si>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</si>
  <si>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</si>
  <si>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</si>
  <si>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</si>
  <si>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</si>
  <si>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</si>
  <si>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</si>
  <si>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</si>
  <si>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</si>
  <si>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</si>
  <si>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</si>
  <si>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</si>
  <si>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</si>
  <si>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</si>
  <si>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</si>
  <si>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</si>
  <si>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</si>
  <si>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</si>
  <si>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</si>
  <si>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</si>
  <si>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</si>
  <si>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</si>
  <si>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</si>
  <si>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</si>
  <si>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</si>
  <si>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</si>
  <si>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</si>
  <si>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</si>
  <si>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</si>
  <si>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</si>
  <si>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</si>
  <si>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</si>
  <si>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</si>
  <si>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</si>
  <si>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</si>
  <si>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</si>
  <si>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</si>
  <si>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</si>
  <si>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</si>
  <si>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</si>
  <si>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</si>
  <si>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</si>
  <si>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</si>
  <si>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</si>
  <si>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</si>
  <si>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</si>
  <si>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</si>
  <si>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</si>
  <si>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</si>
  <si>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</si>
  <si>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</si>
  <si>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</si>
  <si>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</si>
  <si>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</si>
  <si>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</si>
  <si>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</si>
  <si>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</si>
  <si>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</si>
  <si>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</si>
  <si>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</si>
  <si>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</si>
  <si>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</si>
  <si>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</si>
  <si>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</si>
  <si>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</si>
  <si>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</si>
  <si>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</si>
  <si>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</si>
  <si>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</si>
  <si>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</si>
  <si>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</si>
  <si>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</si>
  <si>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</si>
  <si>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</si>
  <si>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</si>
  <si>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</si>
  <si>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</si>
  <si>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</si>
  <si>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</si>
  <si>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</si>
  <si>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</si>
  <si>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</si>
  <si>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</si>
  <si>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</si>
  <si>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</si>
  <si>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</si>
  <si>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</si>
  <si>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</si>
  <si>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</si>
  <si>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</si>
  <si>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</si>
  <si>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</si>
  <si>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</si>
  <si>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</si>
  <si>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</si>
  <si>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</si>
  <si>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</si>
  <si>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</si>
  <si>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</si>
  <si>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</si>
  <si>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</si>
  <si>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</si>
  <si>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</si>
  <si>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</si>
  <si>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</si>
  <si>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</si>
  <si>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</si>
  <si>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</si>
  <si>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</si>
  <si>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</si>
  <si>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</si>
  <si>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</si>
  <si>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</si>
  <si>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</si>
  <si>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</si>
  <si>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</si>
  <si>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</si>
  <si>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</si>
  <si>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</si>
  <si>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</si>
  <si>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</si>
  <si>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</si>
  <si>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</si>
  <si>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</si>
  <si>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</si>
  <si>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</si>
  <si>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</si>
  <si>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</si>
  <si>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</si>
  <si>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</si>
  <si>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</si>
  <si>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</si>
  <si>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</si>
  <si>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</si>
  <si>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</si>
  <si>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</si>
  <si>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</si>
  <si>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</si>
  <si>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</si>
  <si>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</si>
  <si>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</si>
  <si>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</si>
  <si>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</si>
  <si>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</si>
  <si>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</si>
  <si>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</si>
  <si>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</si>
  <si>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</si>
  <si>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</si>
  <si>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</si>
  <si>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</si>
  <si>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</si>
  <si>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</si>
  <si>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</si>
  <si>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</si>
  <si>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</si>
  <si>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</si>
  <si>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</si>
  <si>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</si>
  <si>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</si>
  <si>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</si>
  <si>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</si>
  <si>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</si>
  <si>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</si>
  <si>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</si>
  <si>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</si>
  <si>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</si>
  <si>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</si>
  <si>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</si>
  <si>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</si>
  <si>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</si>
  <si>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</si>
  <si>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</si>
  <si>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</si>
  <si>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</si>
  <si>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</si>
  <si>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</si>
  <si>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</si>
  <si>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</si>
  <si>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</si>
  <si>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</si>
  <si>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</si>
  <si>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</si>
  <si>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</si>
  <si>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</si>
  <si>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</si>
  <si>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</si>
  <si>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</si>
  <si>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</si>
  <si>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</si>
  <si>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</si>
  <si>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</si>
  <si>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</si>
  <si>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</si>
  <si>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</si>
  <si>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</si>
  <si>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</si>
  <si>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</si>
  <si>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</si>
  <si>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</si>
  <si>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</si>
  <si>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</si>
  <si>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</si>
  <si>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</si>
  <si>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</si>
  <si>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</si>
  <si>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</si>
  <si>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</si>
  <si>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</si>
  <si>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</si>
  <si>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</si>
  <si>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</si>
  <si>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</si>
  <si>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</si>
  <si>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</si>
  <si>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</si>
  <si>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</si>
  <si>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</si>
  <si>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</si>
  <si>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</si>
  <si>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</si>
  <si>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</si>
  <si>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</si>
  <si>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</si>
  <si>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</si>
  <si>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</si>
  <si>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</si>
  <si>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</si>
  <si>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</si>
  <si>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</si>
  <si>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</si>
  <si>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</si>
  <si>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</si>
  <si>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</si>
  <si>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</si>
  <si>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</si>
  <si>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</si>
  <si>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</si>
  <si>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</si>
  <si>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</si>
  <si>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</si>
  <si>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</si>
  <si>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</si>
  <si>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</si>
  <si>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</si>
  <si>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</si>
  <si>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</si>
  <si>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</si>
  <si>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</si>
  <si>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</si>
  <si>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</si>
  <si>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</si>
  <si>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</si>
  <si>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</si>
  <si>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</si>
  <si>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</si>
  <si>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</si>
  <si>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</si>
  <si>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</si>
  <si>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</si>
  <si>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</si>
  <si>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</si>
  <si>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</si>
  <si>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</si>
  <si>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</si>
  <si>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</si>
  <si>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</si>
  <si>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</si>
  <si>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</si>
  <si>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</si>
  <si>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</si>
  <si>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</si>
  <si>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</si>
  <si>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</si>
  <si>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</si>
  <si>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</si>
  <si>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</si>
  <si>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</si>
  <si>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</si>
  <si>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</si>
  <si>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</si>
  <si>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</si>
  <si>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</si>
  <si>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</si>
  <si>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</si>
  <si>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</si>
  <si>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</si>
  <si>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</si>
  <si>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</si>
  <si>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</si>
  <si>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</si>
  <si>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</si>
  <si>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</si>
  <si>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</si>
  <si>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</si>
  <si>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</si>
  <si>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</si>
  <si>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</si>
  <si>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</si>
  <si>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</si>
  <si>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</si>
  <si>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</si>
  <si>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</si>
  <si>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</si>
  <si>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</si>
  <si>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</si>
  <si>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</si>
  <si>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</si>
  <si>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</si>
  <si>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</si>
  <si>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</si>
  <si>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</si>
  <si>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</si>
  <si>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</si>
  <si>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</si>
  <si>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</si>
  <si>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</si>
  <si>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</si>
  <si>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</si>
  <si>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</si>
  <si>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</si>
  <si>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</si>
  <si>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</si>
  <si>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</si>
  <si>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</si>
  <si>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</si>
  <si>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</si>
  <si>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</si>
  <si>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</si>
  <si>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</si>
  <si>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</si>
  <si>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</si>
  <si>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</si>
  <si>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</si>
  <si>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</si>
  <si>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</si>
  <si>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</si>
  <si>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</si>
  <si>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</si>
  <si>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</si>
  <si>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</si>
  <si>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</si>
  <si>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</si>
  <si>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</si>
  <si>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</si>
  <si>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</si>
  <si>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</si>
  <si>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</si>
  <si>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</si>
  <si>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</si>
  <si>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</si>
  <si>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</si>
  <si>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</si>
  <si>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</si>
  <si>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</si>
  <si>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</si>
  <si>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</si>
  <si>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</si>
  <si>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</si>
  <si>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</si>
  <si>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</si>
  <si>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</si>
  <si>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</si>
  <si>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</si>
  <si>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</si>
  <si>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</si>
  <si>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</si>
  <si>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</si>
  <si>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</si>
  <si>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</si>
  <si>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</si>
  <si>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</si>
  <si>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</si>
  <si>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</si>
  <si>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</si>
  <si>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</si>
  <si>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</si>
  <si>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</si>
  <si>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</si>
  <si>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</si>
  <si>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</si>
  <si>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</si>
  <si>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</si>
  <si>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</si>
  <si>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</si>
  <si>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</si>
  <si>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</si>
  <si>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</si>
  <si>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</si>
  <si>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</si>
  <si>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</si>
  <si>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</si>
  <si>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</si>
  <si>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</si>
  <si>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</si>
  <si>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</si>
  <si>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</si>
  <si>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</si>
  <si>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</si>
  <si>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</si>
  <si>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</si>
  <si>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</si>
  <si>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</si>
  <si>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</si>
  <si>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</si>
  <si>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</si>
  <si>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</si>
  <si>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</si>
  <si>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</si>
  <si>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</si>
  <si>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</si>
  <si>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</si>
  <si>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</si>
  <si>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</si>
  <si>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</si>
  <si>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</si>
  <si>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</si>
  <si>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</si>
  <si>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</si>
  <si>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</si>
  <si>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</si>
  <si>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</si>
  <si>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</si>
  <si>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</si>
  <si>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</si>
  <si>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</si>
  <si>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</si>
  <si>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</si>
  <si>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</si>
  <si>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</si>
  <si>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</si>
  <si>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</si>
  <si>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</si>
  <si>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</si>
  <si>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</si>
  <si>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</si>
  <si>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</si>
  <si>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</si>
  <si>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</si>
  <si>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</si>
  <si>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</si>
  <si>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</si>
  <si>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</si>
  <si>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</si>
  <si>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</si>
  <si>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</si>
  <si>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</si>
  <si>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</si>
  <si>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</si>
  <si>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</si>
  <si>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</si>
  <si>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</si>
  <si>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</si>
  <si>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</si>
  <si>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</si>
  <si>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</si>
  <si>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</si>
  <si>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</si>
  <si>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</si>
  <si>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</si>
  <si>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</si>
  <si>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</si>
  <si>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</si>
  <si>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</si>
  <si>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</si>
  <si>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</si>
  <si>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</si>
  <si>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</si>
  <si>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</si>
  <si>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</si>
  <si>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</si>
  <si>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</si>
  <si>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</si>
  <si>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</si>
  <si>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</si>
  <si>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</si>
  <si>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</si>
  <si>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</si>
  <si>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</si>
  <si>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</si>
  <si>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</si>
  <si>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</si>
  <si>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</si>
  <si>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</si>
  <si>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</si>
  <si>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</si>
  <si>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</si>
  <si>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</si>
  <si>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</si>
  <si>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</si>
  <si>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</si>
  <si>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</si>
  <si>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</si>
  <si>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</si>
  <si>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</si>
  <si>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</si>
  <si>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</si>
  <si>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</si>
  <si>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</si>
  <si>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</si>
  <si>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</si>
  <si>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</si>
  <si>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</si>
  <si>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</si>
  <si>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</si>
  <si>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</si>
  <si>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</si>
  <si>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</si>
  <si>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</si>
  <si>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</si>
  <si>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</si>
  <si>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</si>
  <si>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</si>
  <si>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</si>
  <si>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</si>
  <si>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</si>
  <si>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</si>
  <si>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</si>
  <si>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</si>
  <si>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</si>
  <si>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</si>
  <si>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</si>
  <si>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</si>
  <si>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</si>
  <si>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</si>
  <si>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</si>
  <si>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</si>
  <si>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</si>
  <si>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</si>
  <si>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</si>
  <si>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</si>
  <si>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</si>
  <si>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</si>
  <si>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</si>
  <si>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</si>
  <si>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</si>
  <si>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</si>
  <si>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</si>
  <si>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</si>
  <si>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</si>
  <si>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</si>
  <si>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</si>
  <si>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</si>
  <si>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</si>
  <si>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</si>
  <si>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</si>
  <si>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</si>
  <si>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</si>
  <si>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</si>
  <si>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</si>
  <si>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</si>
  <si>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</si>
  <si>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</si>
  <si>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</si>
  <si>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</si>
  <si>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</si>
  <si>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</si>
  <si>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</si>
  <si>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</si>
  <si>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</si>
  <si>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</si>
  <si>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</si>
  <si>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</si>
  <si>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</si>
  <si>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</si>
  <si>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</si>
  <si>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</si>
  <si>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</si>
  <si>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</si>
  <si>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</si>
  <si>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</si>
  <si>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</si>
  <si>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</si>
  <si>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</si>
  <si>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</si>
  <si>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</si>
  <si>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</si>
  <si>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</si>
  <si>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</si>
  <si>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</si>
  <si>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</si>
  <si>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</si>
  <si>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</si>
  <si>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</si>
  <si>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</si>
  <si>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</si>
  <si>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</si>
  <si>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</si>
  <si>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</si>
  <si>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</si>
  <si>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</si>
  <si>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</si>
  <si>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</si>
  <si>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</si>
  <si>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</si>
  <si>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</si>
  <si>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</si>
  <si>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</si>
  <si>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</si>
  <si>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</si>
  <si>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</si>
  <si>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</si>
  <si>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</si>
  <si>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</si>
  <si>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</si>
  <si>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</si>
  <si>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</si>
  <si>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</si>
  <si>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</si>
  <si>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</si>
  <si>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</si>
  <si>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</si>
  <si>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</si>
  <si>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</si>
  <si>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</si>
  <si>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</si>
  <si>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</si>
  <si>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</si>
  <si>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</si>
  <si>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</si>
  <si>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</si>
  <si>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</si>
  <si>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</si>
  <si>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</si>
  <si>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</si>
  <si>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</si>
  <si>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</si>
  <si>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</si>
  <si>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</si>
  <si>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</si>
  <si>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</si>
  <si>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</si>
  <si>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</si>
  <si>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</si>
  <si>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</si>
  <si>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</si>
  <si>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</si>
  <si>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</si>
  <si>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</si>
  <si>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</si>
  <si>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</si>
  <si>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</si>
  <si>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</si>
  <si>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</si>
  <si>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</si>
  <si>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</si>
  <si>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</si>
  <si>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</si>
  <si>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</si>
  <si>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</si>
  <si>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</si>
  <si>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</si>
  <si>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</si>
  <si>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</si>
  <si>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</si>
  <si>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</si>
  <si>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</si>
  <si>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</si>
  <si>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</si>
  <si>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</si>
  <si>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</si>
  <si>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</si>
  <si>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</si>
  <si>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</si>
  <si>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</si>
  <si>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</si>
  <si>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</si>
  <si>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</si>
  <si>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</si>
  <si>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</si>
  <si>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</si>
  <si>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</si>
  <si>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</si>
  <si>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</si>
  <si>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</si>
  <si>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</si>
  <si>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</si>
  <si>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</si>
  <si>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</si>
  <si>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</si>
  <si>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</si>
  <si>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</si>
  <si>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</si>
  <si>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</si>
  <si>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</si>
  <si>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</si>
  <si>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</si>
  <si>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</si>
  <si>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</si>
  <si>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</si>
  <si>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</si>
  <si>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</si>
  <si>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</si>
  <si>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</si>
  <si>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</si>
  <si>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</si>
  <si>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</si>
  <si>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</si>
  <si>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</si>
  <si>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</si>
  <si>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</si>
  <si>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</si>
  <si>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</si>
  <si>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</si>
  <si>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</si>
  <si>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</si>
  <si>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</si>
  <si>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</si>
  <si>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</si>
  <si>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</si>
  <si>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</si>
  <si>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</si>
  <si>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</si>
  <si>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</si>
  <si>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</si>
  <si>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</si>
  <si>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</si>
  <si>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</si>
  <si>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</si>
  <si>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</si>
  <si>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</si>
  <si>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</si>
  <si>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</si>
  <si>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</si>
  <si>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</si>
  <si>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</si>
  <si>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</si>
  <si>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</si>
  <si>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</si>
  <si>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</si>
  <si>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</si>
  <si>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</si>
  <si>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</si>
  <si>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17210_令和7年度</t>
  </si>
  <si>
    <t>17210_令和8年度</t>
  </si>
  <si>
    <t>17210_令和9年度</t>
  </si>
  <si>
    <t>17210_令和10年度</t>
  </si>
  <si>
    <t>17210_令和11年度</t>
  </si>
  <si>
    <t>17210_令和12年度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</si>
</sst>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21.67193841114198</c:v>
                </c:pt>
                <c:pt idx="1">
                  <c:v>19.896752690135909</c:v>
                </c:pt>
                <c:pt idx="2">
                  <c:v>20.72684786626731</c:v>
                </c:pt>
                <c:pt idx="3">
                  <c:v>16.680107563792671</c:v>
                </c:pt>
                <c:pt idx="4">
                  <c:v>15.879588395828209</c:v>
                </c:pt>
                <c:pt idx="5">
                  <c:v>15.67667479174216</c:v>
                </c:pt>
                <c:pt idx="6">
                  <c:v>17.863358638958491</c:v>
                </c:pt>
                <c:pt idx="7">
                  <c:v>15.735834377117213</c:v>
                </c:pt>
                <c:pt idx="8">
                  <c:v>13.287733208916208</c:v>
                </c:pt>
                <c:pt idx="9">
                  <c:v>13.596119980475637</c:v>
                </c:pt>
                <c:pt idx="10">
                  <c:v>16.688023727792135</c:v>
                </c:pt>
                <c:pt idx="11">
                  <c:v>14.770072320887939</c:v>
                </c:pt>
                <c:pt idx="12">
                  <c:v>13.259793892864369</c:v>
                </c:pt>
                <c:pt idx="13">
                  <c:v>14.7014735616181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231.84000470141882</c:v>
                </c:pt>
                <c:pt idx="1">
                  <c:v>234.21345337232054</c:v>
                </c:pt>
                <c:pt idx="2">
                  <c:v>231.00474162147734</c:v>
                </c:pt>
                <c:pt idx="3">
                  <c:v>231.29013928974297</c:v>
                </c:pt>
                <c:pt idx="4">
                  <c:v>226.51436002737654</c:v>
                </c:pt>
                <c:pt idx="5">
                  <c:v>219.91839767631569</c:v>
                </c:pt>
                <c:pt idx="6">
                  <c:v>219.00004313083335</c:v>
                </c:pt>
                <c:pt idx="7">
                  <c:v>217.5944923599962</c:v>
                </c:pt>
                <c:pt idx="8">
                  <c:v>215.90719985875836</c:v>
                </c:pt>
                <c:pt idx="9">
                  <c:v>214.17095620312116</c:v>
                </c:pt>
                <c:pt idx="10">
                  <c:v>209.36361707507677</c:v>
                </c:pt>
                <c:pt idx="11">
                  <c:v>190.10547107351184</c:v>
                </c:pt>
                <c:pt idx="12">
                  <c:v>189.59800025277659</c:v>
                </c:pt>
                <c:pt idx="13">
                  <c:v>195.4670022715774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141.5610863441153</c:v>
                </c:pt>
                <c:pt idx="1">
                  <c:v>177.59055461024369</c:v>
                </c:pt>
                <c:pt idx="2">
                  <c:v>248.60960336357351</c:v>
                </c:pt>
                <c:pt idx="3">
                  <c:v>264.22798588739761</c:v>
                </c:pt>
                <c:pt idx="4">
                  <c:v>229.12805103086569</c:v>
                </c:pt>
                <c:pt idx="5">
                  <c:v>224.81612730447819</c:v>
                </c:pt>
                <c:pt idx="6">
                  <c:v>222.76025659165211</c:v>
                </c:pt>
                <c:pt idx="7">
                  <c:v>212.21174254806809</c:v>
                </c:pt>
                <c:pt idx="8">
                  <c:v>226.00060387222223</c:v>
                </c:pt>
                <c:pt idx="9">
                  <c:v>195.84179810320009</c:v>
                </c:pt>
                <c:pt idx="10">
                  <c:v>170.19714501384234</c:v>
                </c:pt>
                <c:pt idx="11">
                  <c:v>160.69897319129464</c:v>
                </c:pt>
                <c:pt idx="12">
                  <c:v>171.23385150913009</c:v>
                </c:pt>
                <c:pt idx="13">
                  <c:v>181.68663881529397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130.4925060867204</c:v>
                </c:pt>
                <c:pt idx="1">
                  <c:v>143.30165217285699</c:v>
                </c:pt>
                <c:pt idx="2">
                  <c:v>194.27121354244639</c:v>
                </c:pt>
                <c:pt idx="3">
                  <c:v>194.7339791226448</c:v>
                </c:pt>
                <c:pt idx="4">
                  <c:v>197.5307049357024</c:v>
                </c:pt>
                <c:pt idx="5">
                  <c:v>193.24831374960189</c:v>
                </c:pt>
                <c:pt idx="6">
                  <c:v>188.26819629118799</c:v>
                </c:pt>
                <c:pt idx="7">
                  <c:v>177.10228330148973</c:v>
                </c:pt>
                <c:pt idx="8">
                  <c:v>156.05211414261615</c:v>
                </c:pt>
                <c:pt idx="9">
                  <c:v>148.7080079047399</c:v>
                </c:pt>
                <c:pt idx="10">
                  <c:v>139.23892858887547</c:v>
                </c:pt>
                <c:pt idx="11">
                  <c:v>139.60247136083325</c:v>
                </c:pt>
                <c:pt idx="12">
                  <c:v>147.20229105105142</c:v>
                </c:pt>
                <c:pt idx="13">
                  <c:v>148.72287232637183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358.7920218729854</c:v>
                </c:pt>
                <c:pt idx="1">
                  <c:v>329.19516448944728</c:v>
                </c:pt>
                <c:pt idx="2">
                  <c:v>404.58667041290937</c:v>
                </c:pt>
                <c:pt idx="3">
                  <c:v>393.70719052725519</c:v>
                </c:pt>
                <c:pt idx="4">
                  <c:v>414.91691773572762</c:v>
                </c:pt>
                <c:pt idx="5">
                  <c:v>402.90358693437679</c:v>
                </c:pt>
                <c:pt idx="6">
                  <c:v>501.77639179374677</c:v>
                </c:pt>
                <c:pt idx="7">
                  <c:v>486.83075685073914</c:v>
                </c:pt>
                <c:pt idx="8">
                  <c:v>468.70829295867458</c:v>
                </c:pt>
                <c:pt idx="9">
                  <c:v>460.72146146028871</c:v>
                </c:pt>
                <c:pt idx="10">
                  <c:v>408.6304939844635</c:v>
                </c:pt>
                <c:pt idx="11">
                  <c:v>401.6701566687708</c:v>
                </c:pt>
                <c:pt idx="12">
                  <c:v>489.22662260858198</c:v>
                </c:pt>
                <c:pt idx="13">
                  <c:v>354.37646742400796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70931</c:v>
                </c:pt>
                <c:pt idx="1">
                  <c:v>71382</c:v>
                </c:pt>
                <c:pt idx="2">
                  <c:v>72434</c:v>
                </c:pt>
                <c:pt idx="3">
                  <c:v>73226</c:v>
                </c:pt>
                <c:pt idx="4">
                  <c:v>73954</c:v>
                </c:pt>
                <c:pt idx="5">
                  <c:v>74574</c:v>
                </c:pt>
                <c:pt idx="6">
                  <c:v>74893</c:v>
                </c:pt>
                <c:pt idx="7">
                  <c:v>75484</c:v>
                </c:pt>
                <c:pt idx="8">
                  <c:v>75986</c:v>
                </c:pt>
                <c:pt idx="9">
                  <c:v>76659</c:v>
                </c:pt>
                <c:pt idx="10">
                  <c:v>76891</c:v>
                </c:pt>
                <c:pt idx="11">
                  <c:v>77281</c:v>
                </c:pt>
                <c:pt idx="12">
                  <c:v>77432</c:v>
                </c:pt>
                <c:pt idx="13">
                  <c:v>77889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17092</c:v>
                </c:pt>
                <c:pt idx="1">
                  <c:v>17029</c:v>
                </c:pt>
                <c:pt idx="2">
                  <c:v>16874</c:v>
                </c:pt>
                <c:pt idx="3">
                  <c:v>16609</c:v>
                </c:pt>
                <c:pt idx="4">
                  <c:v>16499</c:v>
                </c:pt>
                <c:pt idx="5">
                  <c:v>16323</c:v>
                </c:pt>
                <c:pt idx="6">
                  <c:v>16297</c:v>
                </c:pt>
                <c:pt idx="7">
                  <c:v>16726</c:v>
                </c:pt>
                <c:pt idx="8">
                  <c:v>16792</c:v>
                </c:pt>
                <c:pt idx="9">
                  <c:v>16979</c:v>
                </c:pt>
                <c:pt idx="10">
                  <c:v>16514</c:v>
                </c:pt>
                <c:pt idx="11">
                  <c:v>16611</c:v>
                </c:pt>
                <c:pt idx="12">
                  <c:v>16733</c:v>
                </c:pt>
                <c:pt idx="13">
                  <c:v>16911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38677</c:v>
                </c:pt>
                <c:pt idx="1">
                  <c:v>39159</c:v>
                </c:pt>
                <c:pt idx="2">
                  <c:v>39568</c:v>
                </c:pt>
                <c:pt idx="3">
                  <c:v>40406</c:v>
                </c:pt>
                <c:pt idx="4">
                  <c:v>40681</c:v>
                </c:pt>
                <c:pt idx="5">
                  <c:v>41146</c:v>
                </c:pt>
                <c:pt idx="6">
                  <c:v>41785</c:v>
                </c:pt>
                <c:pt idx="7">
                  <c:v>42473</c:v>
                </c:pt>
                <c:pt idx="8">
                  <c:v>43214</c:v>
                </c:pt>
                <c:pt idx="9">
                  <c:v>43952</c:v>
                </c:pt>
                <c:pt idx="10">
                  <c:v>44601</c:v>
                </c:pt>
                <c:pt idx="11">
                  <c:v>44918</c:v>
                </c:pt>
                <c:pt idx="12">
                  <c:v>45281</c:v>
                </c:pt>
                <c:pt idx="13">
                  <c:v>45778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689</c:v>
                </c:pt>
                <c:pt idx="1">
                  <c:v>689</c:v>
                </c:pt>
                <c:pt idx="2">
                  <c:v>689</c:v>
                </c:pt>
                <c:pt idx="3">
                  <c:v>689</c:v>
                </c:pt>
                <c:pt idx="4">
                  <c:v>689</c:v>
                </c:pt>
                <c:pt idx="5">
                  <c:v>885</c:v>
                </c:pt>
                <c:pt idx="6">
                  <c:v>885</c:v>
                </c:pt>
                <c:pt idx="7">
                  <c:v>885</c:v>
                </c:pt>
                <c:pt idx="8">
                  <c:v>885</c:v>
                </c:pt>
                <c:pt idx="9">
                  <c:v>885</c:v>
                </c:pt>
                <c:pt idx="10">
                  <c:v>885</c:v>
                </c:pt>
                <c:pt idx="11">
                  <c:v>888</c:v>
                </c:pt>
                <c:pt idx="12">
                  <c:v>888</c:v>
                </c:pt>
                <c:pt idx="13">
                  <c:v>888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4247</c:v>
                </c:pt>
                <c:pt idx="1">
                  <c:v>4247</c:v>
                </c:pt>
                <c:pt idx="2">
                  <c:v>4247</c:v>
                </c:pt>
                <c:pt idx="3">
                  <c:v>4247</c:v>
                </c:pt>
                <c:pt idx="4">
                  <c:v>4247</c:v>
                </c:pt>
                <c:pt idx="5">
                  <c:v>3543</c:v>
                </c:pt>
                <c:pt idx="6">
                  <c:v>3543</c:v>
                </c:pt>
                <c:pt idx="7">
                  <c:v>3543</c:v>
                </c:pt>
                <c:pt idx="8">
                  <c:v>3543</c:v>
                </c:pt>
                <c:pt idx="9">
                  <c:v>3543</c:v>
                </c:pt>
                <c:pt idx="10">
                  <c:v>3543</c:v>
                </c:pt>
                <c:pt idx="11">
                  <c:v>3632</c:v>
                </c:pt>
                <c:pt idx="12">
                  <c:v>3632</c:v>
                </c:pt>
                <c:pt idx="13">
                  <c:v>3632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4321.1333999999997</c:v>
                </c:pt>
                <c:pt idx="1">
                  <c:v>4118.4648999999999</c:v>
                </c:pt>
                <c:pt idx="2">
                  <c:v>4351.9129999999996</c:v>
                </c:pt>
                <c:pt idx="3">
                  <c:v>4321.8402999999998</c:v>
                </c:pt>
                <c:pt idx="4">
                  <c:v>4607.4949999999999</c:v>
                </c:pt>
                <c:pt idx="5">
                  <c:v>4944.5546999999997</c:v>
                </c:pt>
                <c:pt idx="6">
                  <c:v>5835.4296999999997</c:v>
                </c:pt>
                <c:pt idx="7">
                  <c:v>5737.1887999999999</c:v>
                </c:pt>
                <c:pt idx="8">
                  <c:v>6314.8024999999998</c:v>
                </c:pt>
                <c:pt idx="9">
                  <c:v>6630.8459999999995</c:v>
                </c:pt>
                <c:pt idx="10">
                  <c:v>6245.223</c:v>
                </c:pt>
                <c:pt idx="11">
                  <c:v>5536.9684999999999</c:v>
                </c:pt>
                <c:pt idx="12">
                  <c:v>5838.0264999999999</c:v>
                </c:pt>
                <c:pt idx="13">
                  <c:v>5881.5884999999998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14.12</c:v>
                </c:pt>
                <c:pt idx="8">
                  <c:v>0</c:v>
                </c:pt>
                <c:pt idx="9">
                  <c:v>0</c:v>
                </c:pt>
                <c:pt idx="10">
                  <c:v>10.785</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5.6289999999999996</c:v>
                </c:pt>
                <c:pt idx="8">
                  <c:v>0</c:v>
                </c:pt>
                <c:pt idx="9">
                  <c:v>0</c:v>
                </c:pt>
                <c:pt idx="10">
                  <c:v>11.808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5.9930000000000003</c:v>
                </c:pt>
                <c:pt idx="1">
                  <c:v>7.242</c:v>
                </c:pt>
                <c:pt idx="2">
                  <c:v>8.1509999999999998</c:v>
                </c:pt>
                <c:pt idx="3">
                  <c:v>7.9589999999999996</c:v>
                </c:pt>
                <c:pt idx="4">
                  <c:v>7.7430000000000003</c:v>
                </c:pt>
                <c:pt idx="5">
                  <c:v>8.0990000000000002</c:v>
                </c:pt>
                <c:pt idx="6">
                  <c:v>8.4049999999999994</c:v>
                </c:pt>
                <c:pt idx="7">
                  <c:v>8.5689999999999991</c:v>
                </c:pt>
                <c:pt idx="8">
                  <c:v>7.266</c:v>
                </c:pt>
                <c:pt idx="9">
                  <c:v>8.6319999999999997</c:v>
                </c:pt>
                <c:pt idx="10">
                  <c:v>8.6490000000000009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220.55</c:v>
                </c:pt>
                <c:pt idx="1">
                  <c:v>287.91399999999999</c:v>
                </c:pt>
                <c:pt idx="2">
                  <c:v>282.57900000000001</c:v>
                </c:pt>
                <c:pt idx="3">
                  <c:v>280.31299999999999</c:v>
                </c:pt>
                <c:pt idx="4">
                  <c:v>296.8</c:v>
                </c:pt>
                <c:pt idx="5">
                  <c:v>401.40899999999999</c:v>
                </c:pt>
                <c:pt idx="6">
                  <c:v>439.10700000000003</c:v>
                </c:pt>
                <c:pt idx="7">
                  <c:v>400.80099999999999</c:v>
                </c:pt>
                <c:pt idx="8">
                  <c:v>322.096</c:v>
                </c:pt>
                <c:pt idx="9">
                  <c:v>309.91300000000001</c:v>
                </c:pt>
                <c:pt idx="10">
                  <c:v>333.48399999999998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23.864999999999998</c:v>
                </c:pt>
                <c:pt idx="1">
                  <c:v>31.764000000000003</c:v>
                </c:pt>
                <c:pt idx="2">
                  <c:v>27.527999999999999</c:v>
                </c:pt>
                <c:pt idx="3">
                  <c:v>25.945</c:v>
                </c:pt>
                <c:pt idx="4">
                  <c:v>23.499000000000002</c:v>
                </c:pt>
                <c:pt idx="5">
                  <c:v>23.906999999999996</c:v>
                </c:pt>
                <c:pt idx="6">
                  <c:v>22.289000000000001</c:v>
                </c:pt>
                <c:pt idx="7">
                  <c:v>23.240000000000002</c:v>
                </c:pt>
                <c:pt idx="8">
                  <c:v>18.791</c:v>
                </c:pt>
                <c:pt idx="9">
                  <c:v>12.36</c:v>
                </c:pt>
                <c:pt idx="10">
                  <c:v>11.559000000000001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202.678</c:v>
                </c:pt>
                <c:pt idx="1">
                  <c:v>263.392</c:v>
                </c:pt>
                <c:pt idx="2">
                  <c:v>263.202</c:v>
                </c:pt>
                <c:pt idx="3">
                  <c:v>262.327</c:v>
                </c:pt>
                <c:pt idx="4">
                  <c:v>281.04399999999998</c:v>
                </c:pt>
                <c:pt idx="5">
                  <c:v>385.601</c:v>
                </c:pt>
                <c:pt idx="6">
                  <c:v>425.22300000000001</c:v>
                </c:pt>
                <c:pt idx="7">
                  <c:v>405.87900000000002</c:v>
                </c:pt>
                <c:pt idx="8">
                  <c:v>310.57100000000003</c:v>
                </c:pt>
                <c:pt idx="9">
                  <c:v>306.185</c:v>
                </c:pt>
                <c:pt idx="10">
                  <c:v>353.16699999999997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194.27121354244639</c:v>
                </c:pt>
                <c:pt idx="1">
                  <c:v>194.7339791226448</c:v>
                </c:pt>
                <c:pt idx="2">
                  <c:v>197.5307049357024</c:v>
                </c:pt>
                <c:pt idx="3">
                  <c:v>193.24831374960189</c:v>
                </c:pt>
                <c:pt idx="4">
                  <c:v>188.26819629118799</c:v>
                </c:pt>
                <c:pt idx="5">
                  <c:v>177.10228330148973</c:v>
                </c:pt>
                <c:pt idx="6">
                  <c:v>156.05211414261615</c:v>
                </c:pt>
                <c:pt idx="7">
                  <c:v>148.7080079047399</c:v>
                </c:pt>
                <c:pt idx="8">
                  <c:v>139.23892858887547</c:v>
                </c:pt>
                <c:pt idx="9">
                  <c:v>139.60247136083325</c:v>
                </c:pt>
                <c:pt idx="10">
                  <c:v>147.20229105105142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404.58667041290937</c:v>
                </c:pt>
                <c:pt idx="1">
                  <c:v>393.70719052725519</c:v>
                </c:pt>
                <c:pt idx="2">
                  <c:v>414.91691773572762</c:v>
                </c:pt>
                <c:pt idx="3">
                  <c:v>402.90358693437679</c:v>
                </c:pt>
                <c:pt idx="4">
                  <c:v>501.77639179374677</c:v>
                </c:pt>
                <c:pt idx="5">
                  <c:v>486.83075685073914</c:v>
                </c:pt>
                <c:pt idx="6">
                  <c:v>468.70829295867458</c:v>
                </c:pt>
                <c:pt idx="7">
                  <c:v>460.72146146028871</c:v>
                </c:pt>
                <c:pt idx="8">
                  <c:v>408.6304939844635</c:v>
                </c:pt>
                <c:pt idx="9">
                  <c:v>401.6701566687708</c:v>
                </c:pt>
                <c:pt idx="10">
                  <c:v>489.22662260858198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0.50095075992778693</c:v>
                </c:pt>
                <c:pt idx="1">
                  <c:v>0.66900479934660007</c:v>
                </c:pt>
                <c:pt idx="2">
                  <c:v>0.63434868222857288</c:v>
                </c:pt>
                <c:pt idx="3">
                  <c:v>0.65109124988437173</c:v>
                </c:pt>
                <c:pt idx="4">
                  <c:v>0.56009809268890842</c:v>
                </c:pt>
                <c:pt idx="5">
                  <c:v>0.79206376050357907</c:v>
                </c:pt>
                <c:pt idx="6">
                  <c:v>0.90722312019661955</c:v>
                </c:pt>
                <c:pt idx="7">
                  <c:v>0.88096395317365572</c:v>
                </c:pt>
                <c:pt idx="8">
                  <c:v>0.76002893707636077</c:v>
                </c:pt>
                <c:pt idx="9">
                  <c:v>0.76227968375676292</c:v>
                </c:pt>
                <c:pt idx="10">
                  <c:v>0.72188835128573958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0.12284372740990639</c:v>
                </c:pt>
                <c:pt idx="1">
                  <c:v>0.16311483051447748</c:v>
                </c:pt>
                <c:pt idx="2">
                  <c:v>0.13936061236130631</c:v>
                </c:pt>
                <c:pt idx="3">
                  <c:v>0.13425731638526883</c:v>
                </c:pt>
                <c:pt idx="4">
                  <c:v>0.12481662045380677</c:v>
                </c:pt>
                <c:pt idx="5">
                  <c:v>0.13498978982276563</c:v>
                </c:pt>
                <c:pt idx="6">
                  <c:v>0.14283049045801499</c:v>
                </c:pt>
                <c:pt idx="7">
                  <c:v>0.15627941176434287</c:v>
                </c:pt>
                <c:pt idx="8">
                  <c:v>0.13495507463637085</c:v>
                </c:pt>
                <c:pt idx="9">
                  <c:v>8.8537114561911046E-2</c:v>
                </c:pt>
                <c:pt idx="10">
                  <c:v>7.852459304448739E-2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353.16699999999997</c:v>
                </c:pt>
                <c:pt idx="2">
                  <c:v>0</c:v>
                </c:pt>
                <c:pt idx="3">
                  <c:v>0</c:v>
                </c:pt>
                <c:pt idx="4">
                  <c:v>11.559000000000001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353.16699999999997</c:v>
                </c:pt>
                <c:pt idx="4" formatCode="#,##0">
                  <c:v>11.559000000000001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21：窯業・土石製品製造業(N=2)</c:v>
                </c:pt>
                <c:pt idx="4">
                  <c:v>22：鉄鋼業(N=1)</c:v>
                </c:pt>
                <c:pt idx="5">
                  <c:v>9：食料品製造業(N=1)</c:v>
                </c:pt>
                <c:pt idx="6">
                  <c:v>10：飲料・たばこ・飼料製造業(N=0)</c:v>
                </c:pt>
                <c:pt idx="7">
                  <c:v>11：繊維工業(N=3)</c:v>
                </c:pt>
                <c:pt idx="8">
                  <c:v>12：木材・木製品製造業(N=0)</c:v>
                </c:pt>
                <c:pt idx="9">
                  <c:v>13：家具・装備品製造業(N=0)</c:v>
                </c:pt>
                <c:pt idx="10">
                  <c:v>15：印刷・同関連業(N=2)</c:v>
                </c:pt>
                <c:pt idx="11">
                  <c:v>18：プラスチック製品製造業(N=2)</c:v>
                </c:pt>
                <c:pt idx="12">
                  <c:v>19：ゴム製品製造業(N=0)</c:v>
                </c:pt>
                <c:pt idx="13">
                  <c:v>20：なめし革・同製品・毛皮製造業(N=0)</c:v>
                </c:pt>
                <c:pt idx="14">
                  <c:v>23：非鉄金属製造業(N=2)</c:v>
                </c:pt>
                <c:pt idx="15">
                  <c:v>24：金属製品製造業(N=0)</c:v>
                </c:pt>
                <c:pt idx="16">
                  <c:v>25：はん用機械器具製造業(N=1)</c:v>
                </c:pt>
                <c:pt idx="17">
                  <c:v>26：生産用機械器具製造業(N=2)</c:v>
                </c:pt>
                <c:pt idx="18">
                  <c:v>27：業務用機械器具製造業(N=0)</c:v>
                </c:pt>
                <c:pt idx="19">
                  <c:v>28：電子部品等製造業(N=2)</c:v>
                </c:pt>
                <c:pt idx="20">
                  <c:v>29：電気機械器具製造業(N=1)</c:v>
                </c:pt>
                <c:pt idx="21">
                  <c:v>30：情報通信機械器具製造業(N=1)</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6.508</c:v>
                </c:pt>
                <c:pt idx="1">
                  <c:v>57.643000000000001</c:v>
                </c:pt>
                <c:pt idx="2">
                  <c:v>0</c:v>
                </c:pt>
                <c:pt idx="3">
                  <c:v>13.151999999999999</c:v>
                </c:pt>
                <c:pt idx="4">
                  <c:v>6</c:v>
                </c:pt>
                <c:pt idx="5">
                  <c:v>5.4729999999999999</c:v>
                </c:pt>
                <c:pt idx="6">
                  <c:v>0</c:v>
                </c:pt>
                <c:pt idx="7">
                  <c:v>37.515000000000001</c:v>
                </c:pt>
                <c:pt idx="8">
                  <c:v>0</c:v>
                </c:pt>
                <c:pt idx="9">
                  <c:v>0</c:v>
                </c:pt>
                <c:pt idx="10">
                  <c:v>10.215999999999999</c:v>
                </c:pt>
                <c:pt idx="11">
                  <c:v>6.2679999999999998</c:v>
                </c:pt>
                <c:pt idx="12">
                  <c:v>0</c:v>
                </c:pt>
                <c:pt idx="13">
                  <c:v>0</c:v>
                </c:pt>
                <c:pt idx="14">
                  <c:v>8.0890000000000004</c:v>
                </c:pt>
                <c:pt idx="15">
                  <c:v>0</c:v>
                </c:pt>
                <c:pt idx="16">
                  <c:v>3.0750000000000002</c:v>
                </c:pt>
                <c:pt idx="17">
                  <c:v>10.32</c:v>
                </c:pt>
                <c:pt idx="18">
                  <c:v>0</c:v>
                </c:pt>
                <c:pt idx="19">
                  <c:v>177.845</c:v>
                </c:pt>
                <c:pt idx="20">
                  <c:v>3.585</c:v>
                </c:pt>
                <c:pt idx="21">
                  <c:v>2.1480000000000001</c:v>
                </c:pt>
                <c:pt idx="22">
                  <c:v>5.33</c:v>
                </c:pt>
                <c:pt idx="23">
                  <c:v>0</c:v>
                </c:pt>
                <c:pt idx="24">
                  <c:v>5.3129999999999997</c:v>
                </c:pt>
                <c:pt idx="25">
                  <c:v>0</c:v>
                </c:pt>
                <c:pt idx="26">
                  <c:v>0</c:v>
                </c:pt>
                <c:pt idx="27">
                  <c:v>0</c:v>
                </c:pt>
                <c:pt idx="28">
                  <c:v>0</c:v>
                </c:pt>
                <c:pt idx="29">
                  <c:v>0</c:v>
                </c:pt>
                <c:pt idx="30">
                  <c:v>0</c:v>
                </c:pt>
                <c:pt idx="31">
                  <c:v>0</c:v>
                </c:pt>
                <c:pt idx="32">
                  <c:v>0</c:v>
                </c:pt>
                <c:pt idx="33">
                  <c:v>0</c:v>
                </c:pt>
                <c:pt idx="34">
                  <c:v>6.2460000000000004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351.93964787432708</c:v>
                </c:pt>
                <c:pt idx="2">
                  <c:v>10.324010365139211</c:v>
                </c:pt>
                <c:pt idx="3">
                  <c:v>34.21490320398604</c:v>
                </c:pt>
                <c:pt idx="4">
                  <c:v>123.673100872592</c:v>
                </c:pt>
                <c:pt idx="5">
                  <c:v>160.36309197370011</c:v>
                </c:pt>
                <c:pt idx="7">
                  <c:v>235.3759200947506</c:v>
                </c:pt>
                <c:pt idx="8">
                  <c:v>6.6234420820331099</c:v>
                </c:pt>
                <c:pt idx="9">
                  <c:v>0</c:v>
                </c:pt>
                <c:pt idx="10">
                  <c:v>16.007014285621821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396.47856144345235</c:v>
                </c:pt>
                <c:pt idx="4" formatCode="#,##0">
                  <c:v>123.673100872592</c:v>
                </c:pt>
                <c:pt idx="5" formatCode="#,##0">
                  <c:v>160.36309197370011</c:v>
                </c:pt>
                <c:pt idx="6" formatCode="#,##0">
                  <c:v>241.99936217678371</c:v>
                </c:pt>
                <c:pt idx="10" formatCode="#,##0">
                  <c:v>16.007014285621821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333.48399999999998</c:v>
                </c:pt>
                <c:pt idx="2" formatCode="#,##0_);[Red]\(#,##0\)">
                  <c:v>5.0609999999999999</c:v>
                </c:pt>
                <c:pt idx="3" formatCode="#,##0_);[Red]\(#,##0\)">
                  <c:v>3.5880000000000001</c:v>
                </c:pt>
                <c:pt idx="4" formatCode="#,##0_);[Red]\(#,##0\)">
                  <c:v>0</c:v>
                </c:pt>
                <c:pt idx="5" formatCode="#,##0_);[Red]\(#,##0\)">
                  <c:v>0</c:v>
                </c:pt>
                <c:pt idx="6" formatCode="#,##0_);[Red]\(#,##0\)">
                  <c:v>0</c:v>
                </c:pt>
                <c:pt idx="7" formatCode="#,##0_);[Red]\(#,##0\)">
                  <c:v>11.808</c:v>
                </c:pt>
                <c:pt idx="8" formatCode="#,##0_);[Red]\(#,##0\)">
                  <c:v>10.785</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333.48399999999998</c:v>
                </c:pt>
                <c:pt idx="1">
                  <c:v>8.6490000000000009</c:v>
                </c:pt>
                <c:pt idx="4" formatCode="#,##0_);[Red]\(#,##0\)">
                  <c:v>0</c:v>
                </c:pt>
                <c:pt idx="5" formatCode="#,##0_);[Red]\(#,##0\)">
                  <c:v>0</c:v>
                </c:pt>
                <c:pt idx="6" formatCode="#,##0_);[Red]\(#,##0\)">
                  <c:v>0</c:v>
                </c:pt>
                <c:pt idx="7" formatCode="#,##0_);[Red]\(#,##0\)">
                  <c:v>11.808</c:v>
                </c:pt>
                <c:pt idx="8" formatCode="#,##0_);[Red]\(#,##0\)">
                  <c:v>10.785</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白山市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23：非鉄金属製造業(N=2)</c:v>
                </c:pt>
                <c:pt idx="10">
                  <c:v>24：金属製品製造業(N=0)</c:v>
                </c:pt>
                <c:pt idx="11">
                  <c:v>25：はん用機械器具製造業(N=1)</c:v>
                </c:pt>
                <c:pt idx="12">
                  <c:v>26：生産用機械器具製造業(N=2)</c:v>
                </c:pt>
                <c:pt idx="13">
                  <c:v>27：業務用機械器具製造業(N=0)</c:v>
                </c:pt>
                <c:pt idx="14">
                  <c:v>28：電子部品等製造業(N=2)</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5.4729999999999999</c:v>
                </c:pt>
                <c:pt idx="1">
                  <c:v>0</c:v>
                </c:pt>
                <c:pt idx="2">
                  <c:v>12.505000000000001</c:v>
                </c:pt>
                <c:pt idx="3">
                  <c:v>0</c:v>
                </c:pt>
                <c:pt idx="4">
                  <c:v>0</c:v>
                </c:pt>
                <c:pt idx="5">
                  <c:v>5.1079999999999997</c:v>
                </c:pt>
                <c:pt idx="6">
                  <c:v>3.1339999999999999</c:v>
                </c:pt>
                <c:pt idx="7">
                  <c:v>0</c:v>
                </c:pt>
                <c:pt idx="8">
                  <c:v>0</c:v>
                </c:pt>
                <c:pt idx="9">
                  <c:v>4.0445000000000002</c:v>
                </c:pt>
                <c:pt idx="10">
                  <c:v>0</c:v>
                </c:pt>
                <c:pt idx="11">
                  <c:v>3.0750000000000002</c:v>
                </c:pt>
                <c:pt idx="12">
                  <c:v>5.16</c:v>
                </c:pt>
                <c:pt idx="13">
                  <c:v>0</c:v>
                </c:pt>
                <c:pt idx="14">
                  <c:v>88.922499999999999</c:v>
                </c:pt>
                <c:pt idx="15">
                  <c:v>3.585</c:v>
                </c:pt>
                <c:pt idx="16">
                  <c:v>2.1480000000000001</c:v>
                </c:pt>
                <c:pt idx="17">
                  <c:v>5.33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23：非鉄金属製造業(N=2)</c:v>
                </c:pt>
                <c:pt idx="10">
                  <c:v>24：金属製品製造業(N=0)</c:v>
                </c:pt>
                <c:pt idx="11">
                  <c:v>25：はん用機械器具製造業(N=1)</c:v>
                </c:pt>
                <c:pt idx="12">
                  <c:v>26：生産用機械器具製造業(N=2)</c:v>
                </c:pt>
                <c:pt idx="13">
                  <c:v>27：業務用機械器具製造業(N=0)</c:v>
                </c:pt>
                <c:pt idx="14">
                  <c:v>28：電子部品等製造業(N=2)</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白山市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5.3129999999999997</c:v>
                </c:pt>
                <c:pt idx="1">
                  <c:v>0</c:v>
                </c:pt>
                <c:pt idx="2">
                  <c:v>0</c:v>
                </c:pt>
                <c:pt idx="3">
                  <c:v>0</c:v>
                </c:pt>
                <c:pt idx="4">
                  <c:v>0</c:v>
                </c:pt>
                <c:pt idx="5">
                  <c:v>0</c:v>
                </c:pt>
                <c:pt idx="6">
                  <c:v>0</c:v>
                </c:pt>
                <c:pt idx="7">
                  <c:v>0</c:v>
                </c:pt>
                <c:pt idx="8">
                  <c:v>0</c:v>
                </c:pt>
                <c:pt idx="9">
                  <c:v>0</c:v>
                </c:pt>
                <c:pt idx="10">
                  <c:v>6.2460000000000004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6.508</c:v>
                </c:pt>
                <c:pt idx="1">
                  <c:v>14.41075</c:v>
                </c:pt>
                <c:pt idx="2">
                  <c:v>0</c:v>
                </c:pt>
                <c:pt idx="3">
                  <c:v>6.5759999999999996</c:v>
                </c:pt>
                <c:pt idx="4">
                  <c:v>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32,473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10713.549999999979</c:v>
                </c:pt>
                <c:pt idx="1">
                  <c:v>19958.51999999999</c:v>
                </c:pt>
                <c:pt idx="2">
                  <c:v>0</c:v>
                </c:pt>
                <c:pt idx="3">
                  <c:v>206.1</c:v>
                </c:pt>
                <c:pt idx="4">
                  <c:v>0</c:v>
                </c:pt>
                <c:pt idx="5">
                  <c:v>1595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51,519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12857.545625999976</c:v>
                </c:pt>
                <c:pt idx="1">
                  <c:v>26400.331915199982</c:v>
                </c:pt>
                <c:pt idx="2">
                  <c:v>0</c:v>
                </c:pt>
                <c:pt idx="3">
                  <c:v>1083.2615999999998</c:v>
                </c:pt>
                <c:pt idx="4">
                  <c:v>0</c:v>
                </c:pt>
                <c:pt idx="5">
                  <c:v>11177.76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79.593890111999997</c:v>
                </c:pt>
                <c:pt idx="1">
                  <c:v>34.692463080000003</c:v>
                </c:pt>
                <c:pt idx="2">
                  <c:v>19.111890996000003</c:v>
                </c:pt>
                <c:pt idx="3">
                  <c:v>2.9183435999999997E-2</c:v>
                </c:pt>
                <c:pt idx="4">
                  <c:v>15.516206820000001</c:v>
                </c:pt>
                <c:pt idx="5">
                  <c:v>65.009744710000007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2,325,303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1821339</c:v>
                </c:pt>
                <c:pt idx="1">
                  <c:v>415300</c:v>
                </c:pt>
                <c:pt idx="2">
                  <c:v>88531</c:v>
                </c:pt>
                <c:pt idx="3">
                  <c:v>133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1595</c:v>
                </c:pt>
                <c:pt idx="1">
                  <c:v>1595</c:v>
                </c:pt>
                <c:pt idx="2">
                  <c:v>1595</c:v>
                </c:pt>
                <c:pt idx="3">
                  <c:v>1595</c:v>
                </c:pt>
                <c:pt idx="4">
                  <c:v>1595</c:v>
                </c:pt>
                <c:pt idx="5">
                  <c:v>1595</c:v>
                </c:pt>
                <c:pt idx="6">
                  <c:v>1595</c:v>
                </c:pt>
                <c:pt idx="7">
                  <c:v>1595</c:v>
                </c:pt>
                <c:pt idx="8">
                  <c:v>1595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c:v>
                </c:pt>
                <c:pt idx="1">
                  <c:v>199</c:v>
                </c:pt>
                <c:pt idx="2">
                  <c:v>206.1</c:v>
                </c:pt>
                <c:pt idx="3">
                  <c:v>206</c:v>
                </c:pt>
                <c:pt idx="4">
                  <c:v>206.1</c:v>
                </c:pt>
                <c:pt idx="5">
                  <c:v>206.1</c:v>
                </c:pt>
                <c:pt idx="6">
                  <c:v>206.1</c:v>
                </c:pt>
                <c:pt idx="7">
                  <c:v>206.1</c:v>
                </c:pt>
                <c:pt idx="8">
                  <c:v>206.1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14264.92</c:v>
                </c:pt>
                <c:pt idx="1">
                  <c:v>16260.12</c:v>
                </c:pt>
                <c:pt idx="2">
                  <c:v>16687.72</c:v>
                </c:pt>
                <c:pt idx="3">
                  <c:v>17399.02</c:v>
                </c:pt>
                <c:pt idx="4">
                  <c:v>18167.22</c:v>
                </c:pt>
                <c:pt idx="5">
                  <c:v>18315.71999999999</c:v>
                </c:pt>
                <c:pt idx="6">
                  <c:v>18336.51999999999</c:v>
                </c:pt>
                <c:pt idx="7">
                  <c:v>19836.51999999999</c:v>
                </c:pt>
                <c:pt idx="8">
                  <c:v>19958.51999999999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5362.5469999999996</c:v>
                </c:pt>
                <c:pt idx="1">
                  <c:v>6114.2110000000002</c:v>
                </c:pt>
                <c:pt idx="2">
                  <c:v>6870.8850000000002</c:v>
                </c:pt>
                <c:pt idx="3">
                  <c:v>7552.7149999999965</c:v>
                </c:pt>
                <c:pt idx="4">
                  <c:v>8434.6900000000023</c:v>
                </c:pt>
                <c:pt idx="5">
                  <c:v>9043.5070000000014</c:v>
                </c:pt>
                <c:pt idx="6">
                  <c:v>9541.9389999999912</c:v>
                </c:pt>
                <c:pt idx="7">
                  <c:v>10084.857999999987</c:v>
                </c:pt>
                <c:pt idx="8">
                  <c:v>10713.549999999979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3.6017888185841299E-2</c:v>
                </c:pt>
                <c:pt idx="1">
                  <c:v>4.0490126098734737E-2</c:v>
                </c:pt>
                <c:pt idx="2">
                  <c:v>4.1075267439946578E-2</c:v>
                </c:pt>
                <c:pt idx="3">
                  <c:v>4.2791485903387105E-2</c:v>
                </c:pt>
                <c:pt idx="4">
                  <c:v>4.7262463511032707E-2</c:v>
                </c:pt>
                <c:pt idx="5">
                  <c:v>4.5744006362036523E-2</c:v>
                </c:pt>
                <c:pt idx="6">
                  <c:v>4.02369075650372E-2</c:v>
                </c:pt>
                <c:pt idx="7">
                  <c:v>5.0967167065963846E-2</c:v>
                </c:pt>
                <c:pt idx="8">
                  <c:v>5.1889640522287575E-2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364.54244498604811</c:v>
                </c:pt>
                <c:pt idx="2">
                  <c:v>8.2579939419533073</c:v>
                </c:pt>
                <c:pt idx="3">
                  <c:v>42.116478807726203</c:v>
                </c:pt>
                <c:pt idx="4">
                  <c:v>197.5307049357024</c:v>
                </c:pt>
                <c:pt idx="5">
                  <c:v>229.12805103086569</c:v>
                </c:pt>
                <c:pt idx="7">
                  <c:v>217.77248347926439</c:v>
                </c:pt>
                <c:pt idx="8">
                  <c:v>8.7418765481121508</c:v>
                </c:pt>
                <c:pt idx="9">
                  <c:v>0</c:v>
                </c:pt>
                <c:pt idx="10">
                  <c:v>15.879588395828209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414.91691773572762</c:v>
                </c:pt>
                <c:pt idx="4" formatCode="#,##0">
                  <c:v>197.5307049357024</c:v>
                </c:pt>
                <c:pt idx="5" formatCode="#,##0">
                  <c:v>229.12805103086569</c:v>
                </c:pt>
                <c:pt idx="6" formatCode="#,##0">
                  <c:v>226.51436002737654</c:v>
                </c:pt>
                <c:pt idx="10" formatCode="#,##0">
                  <c:v>15.879588395828209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1261</c:v>
                </c:pt>
                <c:pt idx="1">
                  <c:v>1415</c:v>
                </c:pt>
                <c:pt idx="2">
                  <c:v>1561</c:v>
                </c:pt>
                <c:pt idx="3">
                  <c:v>1685</c:v>
                </c:pt>
                <c:pt idx="4">
                  <c:v>1862</c:v>
                </c:pt>
                <c:pt idx="5">
                  <c:v>1984</c:v>
                </c:pt>
                <c:pt idx="6">
                  <c:v>2090</c:v>
                </c:pt>
                <c:pt idx="7">
                  <c:v>2189</c:v>
                </c:pt>
                <c:pt idx="8">
                  <c:v>2311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992855.19465242059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51518.89914119996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3706317.4340000004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2210941.392</c:v>
                </c:pt>
                <c:pt idx="1">
                  <c:v>963679.53</c:v>
                </c:pt>
                <c:pt idx="2">
                  <c:v>530885.86100000003</c:v>
                </c:pt>
                <c:pt idx="3">
                  <c:v>810.65099999999984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39257.87754119996</c:v>
                </c:pt>
                <c:pt idx="1">
                  <c:v>0</c:v>
                </c:pt>
                <c:pt idx="2">
                  <c:v>1083.2615999999998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306.26343552374931</c:v>
                </c:pt>
                <c:pt idx="2">
                  <c:v>7.6880955379285938</c:v>
                </c:pt>
                <c:pt idx="3">
                  <c:v>40.424936362330058</c:v>
                </c:pt>
                <c:pt idx="4">
                  <c:v>148.72287232637183</c:v>
                </c:pt>
                <c:pt idx="5">
                  <c:v>181.68663881529397</c:v>
                </c:pt>
                <c:pt idx="7">
                  <c:v>188.81965513504747</c:v>
                </c:pt>
                <c:pt idx="8">
                  <c:v>6.6473471365299268</c:v>
                </c:pt>
                <c:pt idx="9">
                  <c:v>0</c:v>
                </c:pt>
                <c:pt idx="10">
                  <c:v>14.7014735616181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354.37646742400796</c:v>
                </c:pt>
                <c:pt idx="4">
                  <c:v>148.72287232637183</c:v>
                </c:pt>
                <c:pt idx="5">
                  <c:v>181.68663881529397</c:v>
                </c:pt>
                <c:pt idx="6">
                  <c:v>195.4670022715774</c:v>
                </c:pt>
                <c:pt idx="10">
                  <c:v>14.7014735616181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白山市</c:v>
                </c:pt>
              </c:strCache>
            </c:strRef>
          </c:cat>
          <c:val>
            <c:numRef>
              <c:f>①CO2排出量の現状把握!$AX$43:$AX$45</c:f>
              <c:numCache>
                <c:formatCode>0%</c:formatCode>
                <c:ptCount val="3"/>
                <c:pt idx="0">
                  <c:v>0.42072759503743129</c:v>
                </c:pt>
                <c:pt idx="1">
                  <c:v>0.24943423796211131</c:v>
                </c:pt>
                <c:pt idx="2">
                  <c:v>0.39597151082066923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白山市</c:v>
                </c:pt>
              </c:strCache>
            </c:strRef>
          </c:cat>
          <c:val>
            <c:numRef>
              <c:f>①CO2排出量の現状把握!$AY$43:$AY$45</c:f>
              <c:numCache>
                <c:formatCode>0%</c:formatCode>
                <c:ptCount val="3"/>
                <c:pt idx="0">
                  <c:v>0.19118662390594171</c:v>
                </c:pt>
                <c:pt idx="1">
                  <c:v>0.23397857571007272</c:v>
                </c:pt>
                <c:pt idx="2">
                  <c:v>0.16617926375512293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白山市</c:v>
                </c:pt>
              </c:strCache>
            </c:strRef>
          </c:cat>
          <c:val>
            <c:numRef>
              <c:f>①CO2排出量の現状把握!$AZ$43:$AZ$45</c:f>
              <c:numCache>
                <c:formatCode>0%</c:formatCode>
                <c:ptCount val="3"/>
                <c:pt idx="0">
                  <c:v>0.18034974026133399</c:v>
                </c:pt>
                <c:pt idx="1">
                  <c:v>0.25607343742601135</c:v>
                </c:pt>
                <c:pt idx="2">
                  <c:v>0.20301216215224141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白山市</c:v>
                </c:pt>
              </c:strCache>
            </c:strRef>
          </c:cat>
          <c:val>
            <c:numRef>
              <c:f>①CO2排出量の現状把握!$BA$43:$BA$45</c:f>
              <c:numCache>
                <c:formatCode>0%</c:formatCode>
                <c:ptCount val="3"/>
                <c:pt idx="0">
                  <c:v>0.19226168778726088</c:v>
                </c:pt>
                <c:pt idx="1">
                  <c:v>0.2440976586714175</c:v>
                </c:pt>
                <c:pt idx="2">
                  <c:v>0.21840999987297721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白山市</c:v>
                </c:pt>
              </c:strCache>
            </c:strRef>
          </c:cat>
          <c:val>
            <c:numRef>
              <c:f>①CO2排出量の現状把握!$BB$43:$BB$45</c:f>
              <c:numCache>
                <c:formatCode>0%</c:formatCode>
                <c:ptCount val="3"/>
                <c:pt idx="0">
                  <c:v>1.5474353008032191E-2</c:v>
                </c:pt>
                <c:pt idx="1">
                  <c:v>1.6416090230387117E-2</c:v>
                </c:pt>
                <c:pt idx="2">
                  <c:v>1.6427063398989295E-2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32724</c:v>
                </c:pt>
                <c:pt idx="1">
                  <c:v>32724</c:v>
                </c:pt>
                <c:pt idx="2">
                  <c:v>32724</c:v>
                </c:pt>
                <c:pt idx="3">
                  <c:v>32724</c:v>
                </c:pt>
                <c:pt idx="4">
                  <c:v>32724</c:v>
                </c:pt>
                <c:pt idx="5">
                  <c:v>32804</c:v>
                </c:pt>
                <c:pt idx="6">
                  <c:v>32804</c:v>
                </c:pt>
                <c:pt idx="7">
                  <c:v>32804</c:v>
                </c:pt>
                <c:pt idx="8">
                  <c:v>32804</c:v>
                </c:pt>
                <c:pt idx="9">
                  <c:v>32804</c:v>
                </c:pt>
                <c:pt idx="10">
                  <c:v>32804</c:v>
                </c:pt>
                <c:pt idx="11">
                  <c:v>35994</c:v>
                </c:pt>
                <c:pt idx="12">
                  <c:v>35994</c:v>
                </c:pt>
                <c:pt idx="13">
                  <c:v>35994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21.67193841114198</c:v>
                </c:pt>
                <c:pt idx="1">
                  <c:v>19.896752690135909</c:v>
                </c:pt>
                <c:pt idx="2">
                  <c:v>20.72684786626731</c:v>
                </c:pt>
                <c:pt idx="3">
                  <c:v>16.680107563792671</c:v>
                </c:pt>
                <c:pt idx="4">
                  <c:v>15.879588395828209</c:v>
                </c:pt>
                <c:pt idx="5">
                  <c:v>15.67667479174216</c:v>
                </c:pt>
                <c:pt idx="6">
                  <c:v>17.863358638958491</c:v>
                </c:pt>
                <c:pt idx="7">
                  <c:v>15.735834377117209</c:v>
                </c:pt>
                <c:pt idx="8">
                  <c:v>13.28773320891621</c:v>
                </c:pt>
                <c:pt idx="9">
                  <c:v>13.59611998047564</c:v>
                </c:pt>
                <c:pt idx="10">
                  <c:v>16.688023727792139</c:v>
                </c:pt>
                <c:pt idx="11">
                  <c:v>14.770072320887939</c:v>
                </c:pt>
                <c:pt idx="12">
                  <c:v>13.259793892864369</c:v>
                </c:pt>
                <c:pt idx="13">
                  <c:v>14.7014735616181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113340</c:v>
                </c:pt>
                <c:pt idx="1">
                  <c:v>113213</c:v>
                </c:pt>
                <c:pt idx="2">
                  <c:v>112785</c:v>
                </c:pt>
                <c:pt idx="3">
                  <c:v>113163</c:v>
                </c:pt>
                <c:pt idx="4">
                  <c:v>113010</c:v>
                </c:pt>
                <c:pt idx="5">
                  <c:v>112692</c:v>
                </c:pt>
                <c:pt idx="6">
                  <c:v>112829</c:v>
                </c:pt>
                <c:pt idx="7">
                  <c:v>113018</c:v>
                </c:pt>
                <c:pt idx="8">
                  <c:v>113410</c:v>
                </c:pt>
                <c:pt idx="9">
                  <c:v>113700</c:v>
                </c:pt>
                <c:pt idx="10">
                  <c:v>113715</c:v>
                </c:pt>
                <c:pt idx="11">
                  <c:v>113496</c:v>
                </c:pt>
                <c:pt idx="12">
                  <c:v>113136</c:v>
                </c:pt>
                <c:pt idx="13">
                  <c:v>112916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372</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372</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372</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372</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372</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372</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2027</v>
      </c>
      <c r="B9" s="70">
        <v>1</v>
      </c>
      <c r="C9" s="70">
        <v>1</v>
      </c>
      <c r="D9" s="70">
        <v>1</v>
      </c>
      <c r="E9" s="70">
        <v>1990</v>
      </c>
      <c r="F9" s="70" t="s">
        <v>787</v>
      </c>
      <c r="G9" s="1073" t="s">
        <v>2028</v>
      </c>
      <c r="H9" s="70" t="s">
        <v>2029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2030</v>
      </c>
      <c r="B10" s="70">
        <v>2</v>
      </c>
      <c r="C10" s="70">
        <v>2</v>
      </c>
      <c r="D10" s="70">
        <v>1</v>
      </c>
      <c r="E10" s="70">
        <v>2005</v>
      </c>
      <c r="F10" s="70" t="s">
        <v>789</v>
      </c>
      <c r="G10" s="1073" t="s">
        <v>2028</v>
      </c>
      <c r="H10" s="70" t="s">
        <v>2029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2031</v>
      </c>
      <c r="B11" s="70">
        <v>3</v>
      </c>
      <c r="C11" s="70">
        <v>3</v>
      </c>
      <c r="D11" s="70">
        <v>1</v>
      </c>
      <c r="E11" s="70">
        <v>2006</v>
      </c>
      <c r="F11" s="70" t="s">
        <v>790</v>
      </c>
      <c r="G11" s="1073" t="s">
        <v>2028</v>
      </c>
      <c r="H11" s="70" t="s">
        <v>2029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2032</v>
      </c>
      <c r="B12" s="70">
        <v>4</v>
      </c>
      <c r="C12" s="70">
        <v>4</v>
      </c>
      <c r="D12" s="70">
        <v>1</v>
      </c>
      <c r="E12" s="70">
        <v>2007</v>
      </c>
      <c r="F12" s="70" t="s">
        <v>791</v>
      </c>
      <c r="G12" s="1073" t="s">
        <v>2028</v>
      </c>
      <c r="H12" s="70" t="s">
        <v>2029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2033</v>
      </c>
      <c r="B13" s="70">
        <v>5</v>
      </c>
      <c r="C13" s="70">
        <v>5</v>
      </c>
      <c r="D13" s="70">
        <v>1</v>
      </c>
      <c r="E13" s="70">
        <v>2008</v>
      </c>
      <c r="F13" s="70" t="s">
        <v>792</v>
      </c>
      <c r="G13" s="1073" t="s">
        <v>2028</v>
      </c>
      <c r="H13" s="70" t="s">
        <v>2029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2034</v>
      </c>
      <c r="B14" s="70">
        <v>6</v>
      </c>
      <c r="C14" s="70">
        <v>6</v>
      </c>
      <c r="D14" s="70">
        <v>1</v>
      </c>
      <c r="E14" s="70">
        <v>2009</v>
      </c>
      <c r="F14" s="70" t="s">
        <v>176</v>
      </c>
      <c r="G14" s="1073" t="s">
        <v>2028</v>
      </c>
      <c r="H14" s="70" t="s">
        <v>2029</v>
      </c>
      <c r="I14" s="1066"/>
      <c r="J14" s="73">
        <v>0</v>
      </c>
      <c r="K14" s="73">
        <v>0</v>
      </c>
      <c r="L14" s="73">
        <v>0</v>
      </c>
      <c r="M14" s="73">
        <v>0</v>
      </c>
      <c r="N14" s="73">
        <v>0</v>
      </c>
      <c r="O14" s="73">
        <v>0</v>
      </c>
      <c r="P14" s="73">
        <v>0</v>
      </c>
      <c r="Q14" s="73">
        <v>0</v>
      </c>
      <c r="R14" s="73">
        <v>0</v>
      </c>
      <c r="S14" s="73">
        <v>14.2</v>
      </c>
      <c r="T14" s="73">
        <v>57.51</v>
      </c>
      <c r="U14" s="73">
        <v>0</v>
      </c>
      <c r="V14" s="73">
        <v>0</v>
      </c>
      <c r="W14" s="73">
        <v>14.319000000000001</v>
      </c>
      <c r="X14" s="73">
        <v>14.23</v>
      </c>
      <c r="Y14" s="73">
        <v>43.07</v>
      </c>
      <c r="Z14" s="73">
        <v>0</v>
      </c>
      <c r="AA14" s="73">
        <v>8.4469999999999992</v>
      </c>
      <c r="AB14" s="73">
        <v>0</v>
      </c>
      <c r="AC14" s="73">
        <v>0</v>
      </c>
      <c r="AD14" s="73">
        <v>19.823</v>
      </c>
      <c r="AE14" s="73">
        <v>6.1429999999999998</v>
      </c>
      <c r="AF14" s="73">
        <v>4.0339999999999998</v>
      </c>
      <c r="AG14" s="73">
        <v>0</v>
      </c>
      <c r="AH14" s="73">
        <v>3.57</v>
      </c>
      <c r="AI14" s="73">
        <v>3.98</v>
      </c>
      <c r="AJ14" s="73">
        <v>0</v>
      </c>
      <c r="AK14" s="73">
        <v>40.951999999999998</v>
      </c>
      <c r="AL14" s="73">
        <v>0</v>
      </c>
      <c r="AM14" s="73">
        <v>0</v>
      </c>
      <c r="AN14" s="73">
        <v>5.2789999999999999</v>
      </c>
      <c r="AO14" s="73">
        <v>0</v>
      </c>
      <c r="AP14" s="73">
        <v>0</v>
      </c>
      <c r="AQ14" s="73">
        <v>0</v>
      </c>
      <c r="AR14" s="73">
        <v>0</v>
      </c>
      <c r="AS14" s="73">
        <v>7.24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7.61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5.62</v>
      </c>
      <c r="CO14" s="73">
        <v>0</v>
      </c>
      <c r="CP14" s="73">
        <v>0</v>
      </c>
      <c r="CQ14" s="73">
        <v>0</v>
      </c>
      <c r="CR14" s="73">
        <v>0</v>
      </c>
      <c r="CS14" s="73">
        <v>4.0679999999999996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14.2</v>
      </c>
      <c r="DU14" s="73">
        <v>57.51</v>
      </c>
      <c r="DV14" s="73">
        <v>0</v>
      </c>
      <c r="DW14" s="73">
        <v>0</v>
      </c>
      <c r="DX14" s="73">
        <v>14.319000000000001</v>
      </c>
      <c r="DY14" s="73">
        <v>14.23</v>
      </c>
      <c r="DZ14" s="73">
        <v>43.07</v>
      </c>
      <c r="EA14" s="73">
        <v>0</v>
      </c>
      <c r="EB14" s="73">
        <v>8.4469999999999992</v>
      </c>
      <c r="EC14" s="73">
        <v>0</v>
      </c>
      <c r="ED14" s="73">
        <v>0</v>
      </c>
      <c r="EE14" s="73">
        <v>19.823</v>
      </c>
      <c r="EF14" s="73">
        <v>6.1429999999999998</v>
      </c>
      <c r="EG14" s="73">
        <v>4.0339999999999998</v>
      </c>
      <c r="EH14" s="73">
        <v>0</v>
      </c>
      <c r="EI14" s="73">
        <v>3.57</v>
      </c>
      <c r="EJ14" s="73">
        <v>3.98</v>
      </c>
      <c r="EK14" s="73">
        <v>0</v>
      </c>
      <c r="EL14" s="73">
        <v>40.951999999999998</v>
      </c>
      <c r="EM14" s="73">
        <v>0</v>
      </c>
      <c r="EN14" s="73">
        <v>0</v>
      </c>
      <c r="EO14" s="73">
        <v>5.2789999999999999</v>
      </c>
      <c r="EP14" s="73">
        <v>0</v>
      </c>
      <c r="EQ14" s="73">
        <v>0</v>
      </c>
      <c r="ER14" s="73">
        <v>0</v>
      </c>
      <c r="ES14" s="73">
        <v>0</v>
      </c>
      <c r="ET14" s="73">
        <v>7.24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7.61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5.62</v>
      </c>
      <c r="GP14" s="73">
        <v>0</v>
      </c>
      <c r="GQ14" s="73">
        <v>0</v>
      </c>
      <c r="GR14" s="73">
        <v>0</v>
      </c>
      <c r="GS14" s="73">
        <v>0</v>
      </c>
      <c r="GT14" s="73">
        <v>4.0679999999999996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235.55699999999999</v>
      </c>
      <c r="HL14" s="73">
        <v>7.24</v>
      </c>
      <c r="HM14" s="73">
        <v>0</v>
      </c>
      <c r="HN14" s="73">
        <v>0</v>
      </c>
      <c r="HO14" s="73">
        <v>7.61</v>
      </c>
      <c r="HP14" s="73">
        <v>0</v>
      </c>
      <c r="HQ14" s="73">
        <v>0</v>
      </c>
      <c r="HR14" s="73">
        <v>0</v>
      </c>
      <c r="HS14" s="73">
        <v>0</v>
      </c>
      <c r="HT14" s="73">
        <v>0</v>
      </c>
      <c r="HU14" s="73">
        <v>0</v>
      </c>
      <c r="HV14" s="73">
        <v>5.62</v>
      </c>
      <c r="HW14" s="73">
        <v>0</v>
      </c>
      <c r="HX14" s="73">
        <v>4.0679999999999996</v>
      </c>
      <c r="HY14" s="73">
        <v>0</v>
      </c>
      <c r="HZ14" s="73">
        <v>0</v>
      </c>
      <c r="IA14" s="73">
        <v>0</v>
      </c>
      <c r="IB14" s="73">
        <v>0</v>
      </c>
      <c r="IC14" s="73">
        <v>0</v>
      </c>
      <c r="ID14" s="73">
        <v>0</v>
      </c>
      <c r="IE14" s="73">
        <v>0</v>
      </c>
      <c r="IF14" s="73">
        <v>235.55699999999999</v>
      </c>
      <c r="IG14" s="73">
        <v>7.24</v>
      </c>
      <c r="IH14" s="73">
        <v>0</v>
      </c>
      <c r="II14" s="73">
        <v>0</v>
      </c>
      <c r="IJ14" s="73">
        <v>7.61</v>
      </c>
      <c r="IK14" s="73">
        <v>0</v>
      </c>
      <c r="IL14" s="73">
        <v>0</v>
      </c>
      <c r="IM14" s="73">
        <v>0</v>
      </c>
      <c r="IN14" s="73">
        <v>0</v>
      </c>
      <c r="IO14" s="73">
        <v>0</v>
      </c>
      <c r="IP14" s="73">
        <v>0</v>
      </c>
      <c r="IQ14" s="73">
        <v>5.62</v>
      </c>
      <c r="IR14" s="73">
        <v>0</v>
      </c>
      <c r="IS14" s="73">
        <v>4.0679999999999996</v>
      </c>
      <c r="IT14" s="73">
        <v>0</v>
      </c>
      <c r="IU14" s="73">
        <v>0</v>
      </c>
      <c r="IV14" s="74">
        <v>0</v>
      </c>
      <c r="IW14" s="71">
        <v>0</v>
      </c>
      <c r="IX14" s="71">
        <v>0</v>
      </c>
      <c r="IY14" s="71">
        <v>0</v>
      </c>
      <c r="IZ14" s="71">
        <v>0</v>
      </c>
      <c r="JA14" s="71">
        <v>0</v>
      </c>
      <c r="JB14" s="71">
        <v>0</v>
      </c>
      <c r="JC14" s="71">
        <v>0</v>
      </c>
      <c r="JD14" s="71">
        <v>0</v>
      </c>
      <c r="JE14" s="71">
        <v>0</v>
      </c>
      <c r="JF14" s="71">
        <v>1</v>
      </c>
      <c r="JG14" s="71">
        <v>5</v>
      </c>
      <c r="JH14" s="71">
        <v>0</v>
      </c>
      <c r="JI14" s="71">
        <v>0</v>
      </c>
      <c r="JJ14" s="71">
        <v>1</v>
      </c>
      <c r="JK14" s="71">
        <v>2</v>
      </c>
      <c r="JL14" s="71">
        <v>3</v>
      </c>
      <c r="JM14" s="71">
        <v>0</v>
      </c>
      <c r="JN14" s="71">
        <v>2</v>
      </c>
      <c r="JO14" s="71">
        <v>0</v>
      </c>
      <c r="JP14" s="71">
        <v>0</v>
      </c>
      <c r="JQ14" s="71">
        <v>2</v>
      </c>
      <c r="JR14" s="71">
        <v>1</v>
      </c>
      <c r="JS14" s="71">
        <v>1</v>
      </c>
      <c r="JT14" s="71">
        <v>0</v>
      </c>
      <c r="JU14" s="71">
        <v>1</v>
      </c>
      <c r="JV14" s="71">
        <v>1</v>
      </c>
      <c r="JW14" s="71">
        <v>0</v>
      </c>
      <c r="JX14" s="71">
        <v>1</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5</v>
      </c>
      <c r="NI14" s="71">
        <v>0</v>
      </c>
      <c r="NJ14" s="71">
        <v>0</v>
      </c>
      <c r="NK14" s="71">
        <v>1</v>
      </c>
      <c r="NL14" s="71">
        <v>2</v>
      </c>
      <c r="NM14" s="71">
        <v>3</v>
      </c>
      <c r="NN14" s="71">
        <v>0</v>
      </c>
      <c r="NO14" s="71">
        <v>2</v>
      </c>
      <c r="NP14" s="71">
        <v>0</v>
      </c>
      <c r="NQ14" s="71">
        <v>0</v>
      </c>
      <c r="NR14" s="71">
        <v>2</v>
      </c>
      <c r="NS14" s="71">
        <v>1</v>
      </c>
      <c r="NT14" s="71">
        <v>1</v>
      </c>
      <c r="NU14" s="71">
        <v>0</v>
      </c>
      <c r="NV14" s="71">
        <v>1</v>
      </c>
      <c r="NW14" s="71">
        <v>1</v>
      </c>
      <c r="NX14" s="71">
        <v>0</v>
      </c>
      <c r="NY14" s="71">
        <v>1</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22</v>
      </c>
      <c r="QY14" s="71">
        <v>1</v>
      </c>
      <c r="QZ14" s="71">
        <v>0</v>
      </c>
      <c r="RA14" s="71">
        <v>0</v>
      </c>
      <c r="RB14" s="71">
        <v>2</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22</v>
      </c>
      <c r="RT14" s="71">
        <v>1</v>
      </c>
      <c r="RU14" s="71">
        <v>0</v>
      </c>
      <c r="RV14" s="71">
        <v>0</v>
      </c>
      <c r="RW14" s="71">
        <v>2</v>
      </c>
      <c r="RX14" s="71">
        <v>0</v>
      </c>
      <c r="RY14" s="71">
        <v>0</v>
      </c>
      <c r="RZ14" s="71">
        <v>0</v>
      </c>
      <c r="SA14" s="71">
        <v>0</v>
      </c>
      <c r="SB14" s="71">
        <v>0</v>
      </c>
      <c r="SC14" s="71">
        <v>0</v>
      </c>
      <c r="SD14" s="71">
        <v>1</v>
      </c>
      <c r="SE14" s="71">
        <v>0</v>
      </c>
      <c r="SF14" s="71">
        <v>1</v>
      </c>
      <c r="SG14" s="71">
        <v>0</v>
      </c>
      <c r="SH14" s="71">
        <v>0</v>
      </c>
    </row>
    <row r="15" spans="1:503">
      <c r="A15" s="16" t="s">
        <v>2035</v>
      </c>
      <c r="B15" s="70">
        <v>7</v>
      </c>
      <c r="C15" s="70">
        <v>7</v>
      </c>
      <c r="D15" s="70">
        <v>1</v>
      </c>
      <c r="E15" s="70">
        <v>2010</v>
      </c>
      <c r="F15" s="70" t="s">
        <v>177</v>
      </c>
      <c r="G15" s="1073" t="s">
        <v>2028</v>
      </c>
      <c r="H15" s="70" t="s">
        <v>2029</v>
      </c>
      <c r="I15" s="1066"/>
      <c r="J15" s="73">
        <v>0</v>
      </c>
      <c r="K15" s="73">
        <v>0</v>
      </c>
      <c r="L15" s="73">
        <v>0</v>
      </c>
      <c r="M15" s="73">
        <v>0</v>
      </c>
      <c r="N15" s="73">
        <v>0</v>
      </c>
      <c r="O15" s="73">
        <v>0</v>
      </c>
      <c r="P15" s="73">
        <v>0</v>
      </c>
      <c r="Q15" s="73">
        <v>0</v>
      </c>
      <c r="R15" s="73">
        <v>0</v>
      </c>
      <c r="S15" s="73">
        <v>3.556</v>
      </c>
      <c r="T15" s="73">
        <v>48.106000000000002</v>
      </c>
      <c r="U15" s="73">
        <v>0</v>
      </c>
      <c r="V15" s="73">
        <v>0</v>
      </c>
      <c r="W15" s="73">
        <v>12.708</v>
      </c>
      <c r="X15" s="73">
        <v>11.28</v>
      </c>
      <c r="Y15" s="73">
        <v>44.811</v>
      </c>
      <c r="Z15" s="73">
        <v>0</v>
      </c>
      <c r="AA15" s="73">
        <v>5.4809999999999999</v>
      </c>
      <c r="AB15" s="73">
        <v>0</v>
      </c>
      <c r="AC15" s="73">
        <v>0</v>
      </c>
      <c r="AD15" s="73">
        <v>19.198</v>
      </c>
      <c r="AE15" s="73">
        <v>7.6109999999999998</v>
      </c>
      <c r="AF15" s="73">
        <v>4.3029999999999999</v>
      </c>
      <c r="AG15" s="73">
        <v>0</v>
      </c>
      <c r="AH15" s="73">
        <v>3.25</v>
      </c>
      <c r="AI15" s="73">
        <v>4.8600000000000003</v>
      </c>
      <c r="AJ15" s="73">
        <v>0</v>
      </c>
      <c r="AK15" s="73">
        <v>30.053000000000001</v>
      </c>
      <c r="AL15" s="73">
        <v>0</v>
      </c>
      <c r="AM15" s="73">
        <v>0</v>
      </c>
      <c r="AN15" s="73">
        <v>4.7699999999999996</v>
      </c>
      <c r="AO15" s="73">
        <v>0</v>
      </c>
      <c r="AP15" s="73">
        <v>0</v>
      </c>
      <c r="AQ15" s="73">
        <v>0</v>
      </c>
      <c r="AR15" s="73">
        <v>0</v>
      </c>
      <c r="AS15" s="73">
        <v>4.9550000000000001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5.4850000000000003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5.09</v>
      </c>
      <c r="CO15" s="73">
        <v>0</v>
      </c>
      <c r="CP15" s="73">
        <v>0</v>
      </c>
      <c r="CQ15" s="73">
        <v>0</v>
      </c>
      <c r="CR15" s="73">
        <v>0</v>
      </c>
      <c r="CS15" s="73">
        <v>4.0490000000000004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3.556</v>
      </c>
      <c r="DU15" s="73">
        <v>48.106000000000002</v>
      </c>
      <c r="DV15" s="73">
        <v>0</v>
      </c>
      <c r="DW15" s="73">
        <v>0</v>
      </c>
      <c r="DX15" s="73">
        <v>12.708</v>
      </c>
      <c r="DY15" s="73">
        <v>11.28</v>
      </c>
      <c r="DZ15" s="73">
        <v>44.811</v>
      </c>
      <c r="EA15" s="73">
        <v>0</v>
      </c>
      <c r="EB15" s="73">
        <v>5.4809999999999999</v>
      </c>
      <c r="EC15" s="73">
        <v>0</v>
      </c>
      <c r="ED15" s="73">
        <v>0</v>
      </c>
      <c r="EE15" s="73">
        <v>19.198</v>
      </c>
      <c r="EF15" s="73">
        <v>7.6109999999999998</v>
      </c>
      <c r="EG15" s="73">
        <v>4.3029999999999999</v>
      </c>
      <c r="EH15" s="73">
        <v>0</v>
      </c>
      <c r="EI15" s="73">
        <v>3.25</v>
      </c>
      <c r="EJ15" s="73">
        <v>4.8600000000000003</v>
      </c>
      <c r="EK15" s="73">
        <v>0</v>
      </c>
      <c r="EL15" s="73">
        <v>30.053000000000001</v>
      </c>
      <c r="EM15" s="73">
        <v>0</v>
      </c>
      <c r="EN15" s="73">
        <v>0</v>
      </c>
      <c r="EO15" s="73">
        <v>4.7699999999999996</v>
      </c>
      <c r="EP15" s="73">
        <v>0</v>
      </c>
      <c r="EQ15" s="73">
        <v>0</v>
      </c>
      <c r="ER15" s="73">
        <v>0</v>
      </c>
      <c r="ES15" s="73">
        <v>0</v>
      </c>
      <c r="ET15" s="73">
        <v>4.9550000000000001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5.4850000000000003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5.09</v>
      </c>
      <c r="GP15" s="73">
        <v>0</v>
      </c>
      <c r="GQ15" s="73">
        <v>0</v>
      </c>
      <c r="GR15" s="73">
        <v>0</v>
      </c>
      <c r="GS15" s="73">
        <v>0</v>
      </c>
      <c r="GT15" s="73">
        <v>4.0490000000000004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199.98699999999999</v>
      </c>
      <c r="HL15" s="73">
        <v>4.9550000000000001</v>
      </c>
      <c r="HM15" s="73">
        <v>0</v>
      </c>
      <c r="HN15" s="73">
        <v>0</v>
      </c>
      <c r="HO15" s="73">
        <v>5.4850000000000003</v>
      </c>
      <c r="HP15" s="73">
        <v>0</v>
      </c>
      <c r="HQ15" s="73">
        <v>0</v>
      </c>
      <c r="HR15" s="73">
        <v>0</v>
      </c>
      <c r="HS15" s="73">
        <v>0</v>
      </c>
      <c r="HT15" s="73">
        <v>0</v>
      </c>
      <c r="HU15" s="73">
        <v>0</v>
      </c>
      <c r="HV15" s="73">
        <v>5.09</v>
      </c>
      <c r="HW15" s="73">
        <v>0</v>
      </c>
      <c r="HX15" s="73">
        <v>4.0490000000000004</v>
      </c>
      <c r="HY15" s="73">
        <v>0</v>
      </c>
      <c r="HZ15" s="73">
        <v>0</v>
      </c>
      <c r="IA15" s="73">
        <v>0</v>
      </c>
      <c r="IB15" s="73">
        <v>0</v>
      </c>
      <c r="IC15" s="73">
        <v>0</v>
      </c>
      <c r="ID15" s="73">
        <v>0</v>
      </c>
      <c r="IE15" s="73">
        <v>0</v>
      </c>
      <c r="IF15" s="73">
        <v>199.98699999999999</v>
      </c>
      <c r="IG15" s="73">
        <v>4.9550000000000001</v>
      </c>
      <c r="IH15" s="73">
        <v>0</v>
      </c>
      <c r="II15" s="73">
        <v>0</v>
      </c>
      <c r="IJ15" s="73">
        <v>5.4850000000000003</v>
      </c>
      <c r="IK15" s="73">
        <v>0</v>
      </c>
      <c r="IL15" s="73">
        <v>0</v>
      </c>
      <c r="IM15" s="73">
        <v>0</v>
      </c>
      <c r="IN15" s="73">
        <v>0</v>
      </c>
      <c r="IO15" s="73">
        <v>0</v>
      </c>
      <c r="IP15" s="73">
        <v>0</v>
      </c>
      <c r="IQ15" s="73">
        <v>5.09</v>
      </c>
      <c r="IR15" s="73">
        <v>0</v>
      </c>
      <c r="IS15" s="73">
        <v>4.0490000000000004</v>
      </c>
      <c r="IT15" s="73">
        <v>0</v>
      </c>
      <c r="IU15" s="73">
        <v>0</v>
      </c>
      <c r="IV15" s="74">
        <v>0</v>
      </c>
      <c r="IW15" s="71">
        <v>0</v>
      </c>
      <c r="IX15" s="71">
        <v>0</v>
      </c>
      <c r="IY15" s="71">
        <v>0</v>
      </c>
      <c r="IZ15" s="71">
        <v>0</v>
      </c>
      <c r="JA15" s="71">
        <v>0</v>
      </c>
      <c r="JB15" s="71">
        <v>0</v>
      </c>
      <c r="JC15" s="71">
        <v>0</v>
      </c>
      <c r="JD15" s="71">
        <v>0</v>
      </c>
      <c r="JE15" s="71">
        <v>0</v>
      </c>
      <c r="JF15" s="71">
        <v>1</v>
      </c>
      <c r="JG15" s="71">
        <v>4</v>
      </c>
      <c r="JH15" s="71">
        <v>0</v>
      </c>
      <c r="JI15" s="71">
        <v>0</v>
      </c>
      <c r="JJ15" s="71">
        <v>1</v>
      </c>
      <c r="JK15" s="71">
        <v>2</v>
      </c>
      <c r="JL15" s="71">
        <v>4</v>
      </c>
      <c r="JM15" s="71">
        <v>0</v>
      </c>
      <c r="JN15" s="71">
        <v>2</v>
      </c>
      <c r="JO15" s="71">
        <v>0</v>
      </c>
      <c r="JP15" s="71">
        <v>0</v>
      </c>
      <c r="JQ15" s="71">
        <v>2</v>
      </c>
      <c r="JR15" s="71">
        <v>1</v>
      </c>
      <c r="JS15" s="71">
        <v>1</v>
      </c>
      <c r="JT15" s="71">
        <v>0</v>
      </c>
      <c r="JU15" s="71">
        <v>1</v>
      </c>
      <c r="JV15" s="71">
        <v>1</v>
      </c>
      <c r="JW15" s="71">
        <v>0</v>
      </c>
      <c r="JX15" s="71">
        <v>1</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4</v>
      </c>
      <c r="NI15" s="71">
        <v>0</v>
      </c>
      <c r="NJ15" s="71">
        <v>0</v>
      </c>
      <c r="NK15" s="71">
        <v>1</v>
      </c>
      <c r="NL15" s="71">
        <v>2</v>
      </c>
      <c r="NM15" s="71">
        <v>4</v>
      </c>
      <c r="NN15" s="71">
        <v>0</v>
      </c>
      <c r="NO15" s="71">
        <v>2</v>
      </c>
      <c r="NP15" s="71">
        <v>0</v>
      </c>
      <c r="NQ15" s="71">
        <v>0</v>
      </c>
      <c r="NR15" s="71">
        <v>2</v>
      </c>
      <c r="NS15" s="71">
        <v>1</v>
      </c>
      <c r="NT15" s="71">
        <v>1</v>
      </c>
      <c r="NU15" s="71">
        <v>0</v>
      </c>
      <c r="NV15" s="71">
        <v>1</v>
      </c>
      <c r="NW15" s="71">
        <v>1</v>
      </c>
      <c r="NX15" s="71">
        <v>0</v>
      </c>
      <c r="NY15" s="71">
        <v>1</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22</v>
      </c>
      <c r="QY15" s="71">
        <v>1</v>
      </c>
      <c r="QZ15" s="71">
        <v>0</v>
      </c>
      <c r="RA15" s="71">
        <v>0</v>
      </c>
      <c r="RB15" s="71">
        <v>2</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22</v>
      </c>
      <c r="RT15" s="71">
        <v>1</v>
      </c>
      <c r="RU15" s="71">
        <v>0</v>
      </c>
      <c r="RV15" s="71">
        <v>0</v>
      </c>
      <c r="RW15" s="71">
        <v>2</v>
      </c>
      <c r="RX15" s="71">
        <v>0</v>
      </c>
      <c r="RY15" s="71">
        <v>0</v>
      </c>
      <c r="RZ15" s="71">
        <v>0</v>
      </c>
      <c r="SA15" s="71">
        <v>0</v>
      </c>
      <c r="SB15" s="71">
        <v>0</v>
      </c>
      <c r="SC15" s="71">
        <v>0</v>
      </c>
      <c r="SD15" s="71">
        <v>1</v>
      </c>
      <c r="SE15" s="71">
        <v>0</v>
      </c>
      <c r="SF15" s="71">
        <v>1</v>
      </c>
      <c r="SG15" s="71">
        <v>0</v>
      </c>
      <c r="SH15" s="71">
        <v>0</v>
      </c>
    </row>
    <row r="16" spans="1:503">
      <c r="A16" s="16" t="s">
        <v>2036</v>
      </c>
      <c r="B16" s="70">
        <v>8</v>
      </c>
      <c r="C16" s="70">
        <v>8</v>
      </c>
      <c r="D16" s="70">
        <v>1</v>
      </c>
      <c r="E16" s="70">
        <v>2011</v>
      </c>
      <c r="F16" s="70" t="s">
        <v>178</v>
      </c>
      <c r="G16" s="1073" t="s">
        <v>2028</v>
      </c>
      <c r="H16" s="70" t="s">
        <v>2029</v>
      </c>
      <c r="I16" s="1066"/>
      <c r="J16" s="73">
        <v>0</v>
      </c>
      <c r="K16" s="73">
        <v>0</v>
      </c>
      <c r="L16" s="73">
        <v>0</v>
      </c>
      <c r="M16" s="73">
        <v>0</v>
      </c>
      <c r="N16" s="73">
        <v>0</v>
      </c>
      <c r="O16" s="73">
        <v>0</v>
      </c>
      <c r="P16" s="73">
        <v>0</v>
      </c>
      <c r="Q16" s="73">
        <v>0</v>
      </c>
      <c r="R16" s="73">
        <v>0</v>
      </c>
      <c r="S16" s="73">
        <v>0</v>
      </c>
      <c r="T16" s="73">
        <v>48.274999999999999</v>
      </c>
      <c r="U16" s="73">
        <v>0</v>
      </c>
      <c r="V16" s="73">
        <v>0</v>
      </c>
      <c r="W16" s="73">
        <v>12.349</v>
      </c>
      <c r="X16" s="73">
        <v>9.2739999999999991</v>
      </c>
      <c r="Y16" s="73">
        <v>48.851999999999997</v>
      </c>
      <c r="Z16" s="73">
        <v>0</v>
      </c>
      <c r="AA16" s="73">
        <v>6.5129999999999999</v>
      </c>
      <c r="AB16" s="73">
        <v>0</v>
      </c>
      <c r="AC16" s="73">
        <v>0</v>
      </c>
      <c r="AD16" s="73">
        <v>13.831</v>
      </c>
      <c r="AE16" s="73">
        <v>7.8529999999999998</v>
      </c>
      <c r="AF16" s="73">
        <v>7.6</v>
      </c>
      <c r="AG16" s="73">
        <v>0</v>
      </c>
      <c r="AH16" s="73">
        <v>3.629</v>
      </c>
      <c r="AI16" s="73">
        <v>5.23</v>
      </c>
      <c r="AJ16" s="73">
        <v>0</v>
      </c>
      <c r="AK16" s="73">
        <v>31.238</v>
      </c>
      <c r="AL16" s="73">
        <v>2.8639999999999999</v>
      </c>
      <c r="AM16" s="73">
        <v>0</v>
      </c>
      <c r="AN16" s="73">
        <v>5.17</v>
      </c>
      <c r="AO16" s="73">
        <v>0</v>
      </c>
      <c r="AP16" s="73">
        <v>0</v>
      </c>
      <c r="AQ16" s="73">
        <v>0</v>
      </c>
      <c r="AR16" s="73">
        <v>0</v>
      </c>
      <c r="AS16" s="73">
        <v>5.609</v>
      </c>
      <c r="AT16" s="73">
        <v>0</v>
      </c>
      <c r="AU16" s="73">
        <v>0</v>
      </c>
      <c r="AV16" s="73">
        <v>0</v>
      </c>
      <c r="AW16" s="73">
        <v>0</v>
      </c>
      <c r="AX16" s="73">
        <v>3.3330000000000002</v>
      </c>
      <c r="AY16" s="73">
        <v>0</v>
      </c>
      <c r="AZ16" s="73">
        <v>0</v>
      </c>
      <c r="BA16" s="73">
        <v>0</v>
      </c>
      <c r="BB16" s="73">
        <v>0</v>
      </c>
      <c r="BC16" s="73">
        <v>0</v>
      </c>
      <c r="BD16" s="73">
        <v>0</v>
      </c>
      <c r="BE16" s="73">
        <v>0</v>
      </c>
      <c r="BF16" s="73">
        <v>0</v>
      </c>
      <c r="BG16" s="73">
        <v>0</v>
      </c>
      <c r="BH16" s="73">
        <v>0</v>
      </c>
      <c r="BI16" s="73">
        <v>0</v>
      </c>
      <c r="BJ16" s="73">
        <v>0</v>
      </c>
      <c r="BK16" s="73">
        <v>0</v>
      </c>
      <c r="BL16" s="73">
        <v>0</v>
      </c>
      <c r="BM16" s="73">
        <v>5.7789999999999999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5.43</v>
      </c>
      <c r="CO16" s="73">
        <v>0</v>
      </c>
      <c r="CP16" s="73">
        <v>0</v>
      </c>
      <c r="CQ16" s="73">
        <v>0</v>
      </c>
      <c r="CR16" s="73">
        <v>0</v>
      </c>
      <c r="CS16" s="73">
        <v>3.714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48.274999999999999</v>
      </c>
      <c r="DV16" s="73">
        <v>0</v>
      </c>
      <c r="DW16" s="73">
        <v>0</v>
      </c>
      <c r="DX16" s="73">
        <v>12.349</v>
      </c>
      <c r="DY16" s="73">
        <v>9.2739999999999991</v>
      </c>
      <c r="DZ16" s="73">
        <v>48.851999999999997</v>
      </c>
      <c r="EA16" s="73">
        <v>0</v>
      </c>
      <c r="EB16" s="73">
        <v>6.5129999999999999</v>
      </c>
      <c r="EC16" s="73">
        <v>0</v>
      </c>
      <c r="ED16" s="73">
        <v>0</v>
      </c>
      <c r="EE16" s="73">
        <v>13.831</v>
      </c>
      <c r="EF16" s="73">
        <v>7.8529999999999998</v>
      </c>
      <c r="EG16" s="73">
        <v>7.6</v>
      </c>
      <c r="EH16" s="73">
        <v>0</v>
      </c>
      <c r="EI16" s="73">
        <v>3.629</v>
      </c>
      <c r="EJ16" s="73">
        <v>5.23</v>
      </c>
      <c r="EK16" s="73">
        <v>0</v>
      </c>
      <c r="EL16" s="73">
        <v>31.238</v>
      </c>
      <c r="EM16" s="73">
        <v>2.8639999999999999</v>
      </c>
      <c r="EN16" s="73">
        <v>0</v>
      </c>
      <c r="EO16" s="73">
        <v>5.17</v>
      </c>
      <c r="EP16" s="73">
        <v>0</v>
      </c>
      <c r="EQ16" s="73">
        <v>0</v>
      </c>
      <c r="ER16" s="73">
        <v>0</v>
      </c>
      <c r="ES16" s="73">
        <v>0</v>
      </c>
      <c r="ET16" s="73">
        <v>5.609</v>
      </c>
      <c r="EU16" s="73">
        <v>0</v>
      </c>
      <c r="EV16" s="73">
        <v>0</v>
      </c>
      <c r="EW16" s="73">
        <v>0</v>
      </c>
      <c r="EX16" s="73">
        <v>0</v>
      </c>
      <c r="EY16" s="73">
        <v>3.3330000000000002</v>
      </c>
      <c r="EZ16" s="73">
        <v>0</v>
      </c>
      <c r="FA16" s="73">
        <v>0</v>
      </c>
      <c r="FB16" s="73">
        <v>0</v>
      </c>
      <c r="FC16" s="73">
        <v>0</v>
      </c>
      <c r="FD16" s="73">
        <v>0</v>
      </c>
      <c r="FE16" s="73">
        <v>0</v>
      </c>
      <c r="FF16" s="73">
        <v>0</v>
      </c>
      <c r="FG16" s="73">
        <v>0</v>
      </c>
      <c r="FH16" s="73">
        <v>0</v>
      </c>
      <c r="FI16" s="73">
        <v>0</v>
      </c>
      <c r="FJ16" s="73">
        <v>0</v>
      </c>
      <c r="FK16" s="73">
        <v>0</v>
      </c>
      <c r="FL16" s="73">
        <v>0</v>
      </c>
      <c r="FM16" s="73">
        <v>0</v>
      </c>
      <c r="FN16" s="73">
        <v>5.7789999999999999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5.43</v>
      </c>
      <c r="GP16" s="73">
        <v>0</v>
      </c>
      <c r="GQ16" s="73">
        <v>0</v>
      </c>
      <c r="GR16" s="73">
        <v>0</v>
      </c>
      <c r="GS16" s="73">
        <v>0</v>
      </c>
      <c r="GT16" s="73">
        <v>3.714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202.678</v>
      </c>
      <c r="HL16" s="73">
        <v>5.609</v>
      </c>
      <c r="HM16" s="73">
        <v>3.3330000000000002</v>
      </c>
      <c r="HN16" s="73">
        <v>0</v>
      </c>
      <c r="HO16" s="73">
        <v>5.7789999999999999</v>
      </c>
      <c r="HP16" s="73">
        <v>0</v>
      </c>
      <c r="HQ16" s="73">
        <v>0</v>
      </c>
      <c r="HR16" s="73">
        <v>0</v>
      </c>
      <c r="HS16" s="73">
        <v>0</v>
      </c>
      <c r="HT16" s="73">
        <v>0</v>
      </c>
      <c r="HU16" s="73">
        <v>0</v>
      </c>
      <c r="HV16" s="73">
        <v>5.43</v>
      </c>
      <c r="HW16" s="73">
        <v>0</v>
      </c>
      <c r="HX16" s="73">
        <v>3.714</v>
      </c>
      <c r="HY16" s="73">
        <v>0</v>
      </c>
      <c r="HZ16" s="73">
        <v>0</v>
      </c>
      <c r="IA16" s="73">
        <v>0</v>
      </c>
      <c r="IB16" s="73">
        <v>0</v>
      </c>
      <c r="IC16" s="73">
        <v>0</v>
      </c>
      <c r="ID16" s="73">
        <v>0</v>
      </c>
      <c r="IE16" s="73">
        <v>0</v>
      </c>
      <c r="IF16" s="73">
        <v>202.678</v>
      </c>
      <c r="IG16" s="73">
        <v>5.609</v>
      </c>
      <c r="IH16" s="73">
        <v>3.3330000000000002</v>
      </c>
      <c r="II16" s="73">
        <v>0</v>
      </c>
      <c r="IJ16" s="73">
        <v>5.7789999999999999</v>
      </c>
      <c r="IK16" s="73">
        <v>0</v>
      </c>
      <c r="IL16" s="73">
        <v>0</v>
      </c>
      <c r="IM16" s="73">
        <v>0</v>
      </c>
      <c r="IN16" s="73">
        <v>0</v>
      </c>
      <c r="IO16" s="73">
        <v>0</v>
      </c>
      <c r="IP16" s="73">
        <v>0</v>
      </c>
      <c r="IQ16" s="73">
        <v>5.43</v>
      </c>
      <c r="IR16" s="73">
        <v>0</v>
      </c>
      <c r="IS16" s="73">
        <v>3.714</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1</v>
      </c>
      <c r="JK16" s="71">
        <v>1</v>
      </c>
      <c r="JL16" s="71">
        <v>4</v>
      </c>
      <c r="JM16" s="71">
        <v>0</v>
      </c>
      <c r="JN16" s="71">
        <v>2</v>
      </c>
      <c r="JO16" s="71">
        <v>0</v>
      </c>
      <c r="JP16" s="71">
        <v>0</v>
      </c>
      <c r="JQ16" s="71">
        <v>1</v>
      </c>
      <c r="JR16" s="71">
        <v>1</v>
      </c>
      <c r="JS16" s="71">
        <v>2</v>
      </c>
      <c r="JT16" s="71">
        <v>0</v>
      </c>
      <c r="JU16" s="71">
        <v>1</v>
      </c>
      <c r="JV16" s="71">
        <v>1</v>
      </c>
      <c r="JW16" s="71">
        <v>0</v>
      </c>
      <c r="JX16" s="71">
        <v>1</v>
      </c>
      <c r="JY16" s="71">
        <v>1</v>
      </c>
      <c r="JZ16" s="71">
        <v>0</v>
      </c>
      <c r="KA16" s="71">
        <v>1</v>
      </c>
      <c r="KB16" s="71">
        <v>0</v>
      </c>
      <c r="KC16" s="71">
        <v>0</v>
      </c>
      <c r="KD16" s="71">
        <v>0</v>
      </c>
      <c r="KE16" s="71">
        <v>0</v>
      </c>
      <c r="KF16" s="71">
        <v>1</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1</v>
      </c>
      <c r="NL16" s="71">
        <v>1</v>
      </c>
      <c r="NM16" s="71">
        <v>4</v>
      </c>
      <c r="NN16" s="71">
        <v>0</v>
      </c>
      <c r="NO16" s="71">
        <v>2</v>
      </c>
      <c r="NP16" s="71">
        <v>0</v>
      </c>
      <c r="NQ16" s="71">
        <v>0</v>
      </c>
      <c r="NR16" s="71">
        <v>1</v>
      </c>
      <c r="NS16" s="71">
        <v>1</v>
      </c>
      <c r="NT16" s="71">
        <v>2</v>
      </c>
      <c r="NU16" s="71">
        <v>0</v>
      </c>
      <c r="NV16" s="71">
        <v>1</v>
      </c>
      <c r="NW16" s="71">
        <v>1</v>
      </c>
      <c r="NX16" s="71">
        <v>0</v>
      </c>
      <c r="NY16" s="71">
        <v>1</v>
      </c>
      <c r="NZ16" s="71">
        <v>1</v>
      </c>
      <c r="OA16" s="71">
        <v>0</v>
      </c>
      <c r="OB16" s="71">
        <v>1</v>
      </c>
      <c r="OC16" s="71">
        <v>0</v>
      </c>
      <c r="OD16" s="71">
        <v>0</v>
      </c>
      <c r="OE16" s="71">
        <v>0</v>
      </c>
      <c r="OF16" s="71">
        <v>0</v>
      </c>
      <c r="OG16" s="71">
        <v>1</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21</v>
      </c>
      <c r="QY16" s="71">
        <v>1</v>
      </c>
      <c r="QZ16" s="71">
        <v>1</v>
      </c>
      <c r="RA16" s="71">
        <v>0</v>
      </c>
      <c r="RB16" s="71">
        <v>2</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21</v>
      </c>
      <c r="RT16" s="71">
        <v>1</v>
      </c>
      <c r="RU16" s="71">
        <v>1</v>
      </c>
      <c r="RV16" s="71">
        <v>0</v>
      </c>
      <c r="RW16" s="71">
        <v>2</v>
      </c>
      <c r="RX16" s="71">
        <v>0</v>
      </c>
      <c r="RY16" s="71">
        <v>0</v>
      </c>
      <c r="RZ16" s="71">
        <v>0</v>
      </c>
      <c r="SA16" s="71">
        <v>0</v>
      </c>
      <c r="SB16" s="71">
        <v>0</v>
      </c>
      <c r="SC16" s="71">
        <v>0</v>
      </c>
      <c r="SD16" s="71">
        <v>1</v>
      </c>
      <c r="SE16" s="71">
        <v>0</v>
      </c>
      <c r="SF16" s="71">
        <v>1</v>
      </c>
      <c r="SG16" s="71">
        <v>0</v>
      </c>
      <c r="SH16" s="71">
        <v>0</v>
      </c>
    </row>
    <row r="17" spans="1:502">
      <c r="A17" s="16" t="s">
        <v>2037</v>
      </c>
      <c r="B17" s="70">
        <v>9</v>
      </c>
      <c r="C17" s="70">
        <v>9</v>
      </c>
      <c r="D17" s="70">
        <v>1</v>
      </c>
      <c r="E17" s="70">
        <v>2012</v>
      </c>
      <c r="F17" s="70" t="s">
        <v>179</v>
      </c>
      <c r="G17" s="1073" t="s">
        <v>2028</v>
      </c>
      <c r="H17" s="70" t="s">
        <v>2029</v>
      </c>
      <c r="I17" s="1066"/>
      <c r="J17" s="73">
        <v>0</v>
      </c>
      <c r="K17" s="73">
        <v>0</v>
      </c>
      <c r="L17" s="73">
        <v>0</v>
      </c>
      <c r="M17" s="73">
        <v>0</v>
      </c>
      <c r="N17" s="73">
        <v>0</v>
      </c>
      <c r="O17" s="73">
        <v>0</v>
      </c>
      <c r="P17" s="73">
        <v>0</v>
      </c>
      <c r="Q17" s="73">
        <v>0</v>
      </c>
      <c r="R17" s="73">
        <v>5.6559999999999997</v>
      </c>
      <c r="S17" s="73">
        <v>0</v>
      </c>
      <c r="T17" s="73">
        <v>59.94</v>
      </c>
      <c r="U17" s="73">
        <v>0</v>
      </c>
      <c r="V17" s="73">
        <v>0</v>
      </c>
      <c r="W17" s="73">
        <v>14.573</v>
      </c>
      <c r="X17" s="73">
        <v>12.226000000000001</v>
      </c>
      <c r="Y17" s="73">
        <v>58.523000000000003</v>
      </c>
      <c r="Z17" s="73">
        <v>0</v>
      </c>
      <c r="AA17" s="73">
        <v>10.199</v>
      </c>
      <c r="AB17" s="73">
        <v>0</v>
      </c>
      <c r="AC17" s="73">
        <v>0</v>
      </c>
      <c r="AD17" s="73">
        <v>14.294</v>
      </c>
      <c r="AE17" s="73">
        <v>9.3580000000000005</v>
      </c>
      <c r="AF17" s="73">
        <v>9.9009999999999998</v>
      </c>
      <c r="AG17" s="73">
        <v>0</v>
      </c>
      <c r="AH17" s="73">
        <v>4.5979999999999999</v>
      </c>
      <c r="AI17" s="73">
        <v>6.59</v>
      </c>
      <c r="AJ17" s="73">
        <v>0</v>
      </c>
      <c r="AK17" s="73">
        <v>45.658000000000001</v>
      </c>
      <c r="AL17" s="73">
        <v>4.3029999999999999</v>
      </c>
      <c r="AM17" s="73">
        <v>0</v>
      </c>
      <c r="AN17" s="73">
        <v>7.5730000000000004</v>
      </c>
      <c r="AO17" s="73">
        <v>0</v>
      </c>
      <c r="AP17" s="73">
        <v>0</v>
      </c>
      <c r="AQ17" s="73">
        <v>0</v>
      </c>
      <c r="AR17" s="73">
        <v>0</v>
      </c>
      <c r="AS17" s="73">
        <v>0</v>
      </c>
      <c r="AT17" s="73">
        <v>0</v>
      </c>
      <c r="AU17" s="73">
        <v>0</v>
      </c>
      <c r="AV17" s="73">
        <v>0</v>
      </c>
      <c r="AW17" s="73">
        <v>0</v>
      </c>
      <c r="AX17" s="73">
        <v>4.649</v>
      </c>
      <c r="AY17" s="73">
        <v>0</v>
      </c>
      <c r="AZ17" s="73">
        <v>0</v>
      </c>
      <c r="BA17" s="73">
        <v>0</v>
      </c>
      <c r="BB17" s="73">
        <v>0</v>
      </c>
      <c r="BC17" s="73">
        <v>0</v>
      </c>
      <c r="BD17" s="73">
        <v>0</v>
      </c>
      <c r="BE17" s="73">
        <v>0</v>
      </c>
      <c r="BF17" s="73">
        <v>0</v>
      </c>
      <c r="BG17" s="73">
        <v>0</v>
      </c>
      <c r="BH17" s="73">
        <v>0</v>
      </c>
      <c r="BI17" s="73">
        <v>0</v>
      </c>
      <c r="BJ17" s="73">
        <v>0</v>
      </c>
      <c r="BK17" s="73">
        <v>0</v>
      </c>
      <c r="BL17" s="73">
        <v>0</v>
      </c>
      <c r="BM17" s="73">
        <v>7.1180000000000003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6.94</v>
      </c>
      <c r="CO17" s="73">
        <v>0</v>
      </c>
      <c r="CP17" s="73">
        <v>0</v>
      </c>
      <c r="CQ17" s="73">
        <v>0</v>
      </c>
      <c r="CR17" s="73">
        <v>0</v>
      </c>
      <c r="CS17" s="73">
        <v>4.4480000000000004</v>
      </c>
      <c r="CT17" s="73">
        <v>0</v>
      </c>
      <c r="CU17" s="73">
        <v>0</v>
      </c>
      <c r="CV17" s="73">
        <v>0</v>
      </c>
      <c r="CW17" s="73">
        <v>0</v>
      </c>
      <c r="CX17" s="73">
        <v>0</v>
      </c>
      <c r="CY17" s="73">
        <v>0</v>
      </c>
      <c r="CZ17" s="73">
        <v>0</v>
      </c>
      <c r="DA17" s="73">
        <v>0</v>
      </c>
      <c r="DB17" s="73">
        <v>0</v>
      </c>
      <c r="DC17" s="73">
        <v>8.609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5.6559999999999997</v>
      </c>
      <c r="DT17" s="73">
        <v>0</v>
      </c>
      <c r="DU17" s="73">
        <v>59.94</v>
      </c>
      <c r="DV17" s="73">
        <v>0</v>
      </c>
      <c r="DW17" s="73">
        <v>0</v>
      </c>
      <c r="DX17" s="73">
        <v>14.573</v>
      </c>
      <c r="DY17" s="73">
        <v>12.226000000000001</v>
      </c>
      <c r="DZ17" s="73">
        <v>58.523000000000003</v>
      </c>
      <c r="EA17" s="73">
        <v>0</v>
      </c>
      <c r="EB17" s="73">
        <v>10.199</v>
      </c>
      <c r="EC17" s="73">
        <v>0</v>
      </c>
      <c r="ED17" s="73">
        <v>0</v>
      </c>
      <c r="EE17" s="73">
        <v>14.294</v>
      </c>
      <c r="EF17" s="73">
        <v>9.3580000000000005</v>
      </c>
      <c r="EG17" s="73">
        <v>9.9009999999999998</v>
      </c>
      <c r="EH17" s="73">
        <v>0</v>
      </c>
      <c r="EI17" s="73">
        <v>4.5979999999999999</v>
      </c>
      <c r="EJ17" s="73">
        <v>6.59</v>
      </c>
      <c r="EK17" s="73">
        <v>0</v>
      </c>
      <c r="EL17" s="73">
        <v>45.658000000000001</v>
      </c>
      <c r="EM17" s="73">
        <v>4.3029999999999999</v>
      </c>
      <c r="EN17" s="73">
        <v>0</v>
      </c>
      <c r="EO17" s="73">
        <v>7.5730000000000004</v>
      </c>
      <c r="EP17" s="73">
        <v>0</v>
      </c>
      <c r="EQ17" s="73">
        <v>0</v>
      </c>
      <c r="ER17" s="73">
        <v>0</v>
      </c>
      <c r="ES17" s="73">
        <v>0</v>
      </c>
      <c r="ET17" s="73">
        <v>0</v>
      </c>
      <c r="EU17" s="73">
        <v>0</v>
      </c>
      <c r="EV17" s="73">
        <v>0</v>
      </c>
      <c r="EW17" s="73">
        <v>0</v>
      </c>
      <c r="EX17" s="73">
        <v>0</v>
      </c>
      <c r="EY17" s="73">
        <v>4.649</v>
      </c>
      <c r="EZ17" s="73">
        <v>0</v>
      </c>
      <c r="FA17" s="73">
        <v>0</v>
      </c>
      <c r="FB17" s="73">
        <v>0</v>
      </c>
      <c r="FC17" s="73">
        <v>0</v>
      </c>
      <c r="FD17" s="73">
        <v>0</v>
      </c>
      <c r="FE17" s="73">
        <v>0</v>
      </c>
      <c r="FF17" s="73">
        <v>0</v>
      </c>
      <c r="FG17" s="73">
        <v>0</v>
      </c>
      <c r="FH17" s="73">
        <v>0</v>
      </c>
      <c r="FI17" s="73">
        <v>0</v>
      </c>
      <c r="FJ17" s="73">
        <v>0</v>
      </c>
      <c r="FK17" s="73">
        <v>0</v>
      </c>
      <c r="FL17" s="73">
        <v>0</v>
      </c>
      <c r="FM17" s="73">
        <v>0</v>
      </c>
      <c r="FN17" s="73">
        <v>7.1180000000000003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6.94</v>
      </c>
      <c r="GP17" s="73">
        <v>0</v>
      </c>
      <c r="GQ17" s="73">
        <v>0</v>
      </c>
      <c r="GR17" s="73">
        <v>0</v>
      </c>
      <c r="GS17" s="73">
        <v>0</v>
      </c>
      <c r="GT17" s="73">
        <v>4.4480000000000004</v>
      </c>
      <c r="GU17" s="73">
        <v>0</v>
      </c>
      <c r="GV17" s="73">
        <v>0</v>
      </c>
      <c r="GW17" s="73">
        <v>0</v>
      </c>
      <c r="GX17" s="73">
        <v>0</v>
      </c>
      <c r="GY17" s="73">
        <v>0</v>
      </c>
      <c r="GZ17" s="73">
        <v>0</v>
      </c>
      <c r="HA17" s="73">
        <v>0</v>
      </c>
      <c r="HB17" s="73">
        <v>0</v>
      </c>
      <c r="HC17" s="73">
        <v>0</v>
      </c>
      <c r="HD17" s="73">
        <v>8.609</v>
      </c>
      <c r="HE17" s="73">
        <v>0</v>
      </c>
      <c r="HF17" s="73">
        <v>0</v>
      </c>
      <c r="HG17" s="73">
        <v>0</v>
      </c>
      <c r="HH17" s="73">
        <v>0</v>
      </c>
      <c r="HI17" s="73">
        <v>0</v>
      </c>
      <c r="HJ17" s="73">
        <v>0</v>
      </c>
      <c r="HK17" s="73">
        <v>263.392</v>
      </c>
      <c r="HL17" s="73">
        <v>0</v>
      </c>
      <c r="HM17" s="73">
        <v>4.649</v>
      </c>
      <c r="HN17" s="73">
        <v>0</v>
      </c>
      <c r="HO17" s="73">
        <v>7.1180000000000003</v>
      </c>
      <c r="HP17" s="73">
        <v>0</v>
      </c>
      <c r="HQ17" s="73">
        <v>0</v>
      </c>
      <c r="HR17" s="73">
        <v>0</v>
      </c>
      <c r="HS17" s="73">
        <v>0</v>
      </c>
      <c r="HT17" s="73">
        <v>0</v>
      </c>
      <c r="HU17" s="73">
        <v>0</v>
      </c>
      <c r="HV17" s="73">
        <v>6.94</v>
      </c>
      <c r="HW17" s="73">
        <v>0</v>
      </c>
      <c r="HX17" s="73">
        <v>4.4480000000000004</v>
      </c>
      <c r="HY17" s="73">
        <v>8.609</v>
      </c>
      <c r="HZ17" s="73">
        <v>0</v>
      </c>
      <c r="IA17" s="73">
        <v>0</v>
      </c>
      <c r="IB17" s="73">
        <v>0</v>
      </c>
      <c r="IC17" s="73">
        <v>0</v>
      </c>
      <c r="ID17" s="73">
        <v>0</v>
      </c>
      <c r="IE17" s="73">
        <v>0</v>
      </c>
      <c r="IF17" s="73">
        <v>263.392</v>
      </c>
      <c r="IG17" s="73">
        <v>0</v>
      </c>
      <c r="IH17" s="73">
        <v>4.649</v>
      </c>
      <c r="II17" s="73">
        <v>0</v>
      </c>
      <c r="IJ17" s="73">
        <v>7.1180000000000003</v>
      </c>
      <c r="IK17" s="73">
        <v>0</v>
      </c>
      <c r="IL17" s="73">
        <v>0</v>
      </c>
      <c r="IM17" s="73">
        <v>0</v>
      </c>
      <c r="IN17" s="73">
        <v>0</v>
      </c>
      <c r="IO17" s="73">
        <v>0</v>
      </c>
      <c r="IP17" s="73">
        <v>0</v>
      </c>
      <c r="IQ17" s="73">
        <v>6.94</v>
      </c>
      <c r="IR17" s="73">
        <v>0</v>
      </c>
      <c r="IS17" s="73">
        <v>4.4480000000000004</v>
      </c>
      <c r="IT17" s="73">
        <v>8.609</v>
      </c>
      <c r="IU17" s="73">
        <v>0</v>
      </c>
      <c r="IV17" s="74">
        <v>0</v>
      </c>
      <c r="IW17" s="71">
        <v>0</v>
      </c>
      <c r="IX17" s="71">
        <v>0</v>
      </c>
      <c r="IY17" s="71">
        <v>0</v>
      </c>
      <c r="IZ17" s="71">
        <v>0</v>
      </c>
      <c r="JA17" s="71">
        <v>0</v>
      </c>
      <c r="JB17" s="71">
        <v>0</v>
      </c>
      <c r="JC17" s="71">
        <v>0</v>
      </c>
      <c r="JD17" s="71">
        <v>0</v>
      </c>
      <c r="JE17" s="71">
        <v>1</v>
      </c>
      <c r="JF17" s="71">
        <v>0</v>
      </c>
      <c r="JG17" s="71">
        <v>4</v>
      </c>
      <c r="JH17" s="71">
        <v>0</v>
      </c>
      <c r="JI17" s="71">
        <v>0</v>
      </c>
      <c r="JJ17" s="71">
        <v>1</v>
      </c>
      <c r="JK17" s="71">
        <v>1</v>
      </c>
      <c r="JL17" s="71">
        <v>4</v>
      </c>
      <c r="JM17" s="71">
        <v>0</v>
      </c>
      <c r="JN17" s="71">
        <v>2</v>
      </c>
      <c r="JO17" s="71">
        <v>0</v>
      </c>
      <c r="JP17" s="71">
        <v>0</v>
      </c>
      <c r="JQ17" s="71">
        <v>1</v>
      </c>
      <c r="JR17" s="71">
        <v>1</v>
      </c>
      <c r="JS17" s="71">
        <v>2</v>
      </c>
      <c r="JT17" s="71">
        <v>0</v>
      </c>
      <c r="JU17" s="71">
        <v>1</v>
      </c>
      <c r="JV17" s="71">
        <v>1</v>
      </c>
      <c r="JW17" s="71">
        <v>0</v>
      </c>
      <c r="JX17" s="71">
        <v>1</v>
      </c>
      <c r="JY17" s="71">
        <v>1</v>
      </c>
      <c r="JZ17" s="71">
        <v>0</v>
      </c>
      <c r="KA17" s="71">
        <v>1</v>
      </c>
      <c r="KB17" s="71">
        <v>0</v>
      </c>
      <c r="KC17" s="71">
        <v>0</v>
      </c>
      <c r="KD17" s="71">
        <v>0</v>
      </c>
      <c r="KE17" s="71">
        <v>0</v>
      </c>
      <c r="KF17" s="71">
        <v>0</v>
      </c>
      <c r="KG17" s="71">
        <v>0</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4</v>
      </c>
      <c r="NI17" s="71">
        <v>0</v>
      </c>
      <c r="NJ17" s="71">
        <v>0</v>
      </c>
      <c r="NK17" s="71">
        <v>1</v>
      </c>
      <c r="NL17" s="71">
        <v>1</v>
      </c>
      <c r="NM17" s="71">
        <v>4</v>
      </c>
      <c r="NN17" s="71">
        <v>0</v>
      </c>
      <c r="NO17" s="71">
        <v>2</v>
      </c>
      <c r="NP17" s="71">
        <v>0</v>
      </c>
      <c r="NQ17" s="71">
        <v>0</v>
      </c>
      <c r="NR17" s="71">
        <v>1</v>
      </c>
      <c r="NS17" s="71">
        <v>1</v>
      </c>
      <c r="NT17" s="71">
        <v>2</v>
      </c>
      <c r="NU17" s="71">
        <v>0</v>
      </c>
      <c r="NV17" s="71">
        <v>1</v>
      </c>
      <c r="NW17" s="71">
        <v>1</v>
      </c>
      <c r="NX17" s="71">
        <v>0</v>
      </c>
      <c r="NY17" s="71">
        <v>1</v>
      </c>
      <c r="NZ17" s="71">
        <v>1</v>
      </c>
      <c r="OA17" s="71">
        <v>0</v>
      </c>
      <c r="OB17" s="71">
        <v>1</v>
      </c>
      <c r="OC17" s="71">
        <v>0</v>
      </c>
      <c r="OD17" s="71">
        <v>0</v>
      </c>
      <c r="OE17" s="71">
        <v>0</v>
      </c>
      <c r="OF17" s="71">
        <v>0</v>
      </c>
      <c r="OG17" s="71">
        <v>0</v>
      </c>
      <c r="OH17" s="71">
        <v>0</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22</v>
      </c>
      <c r="QY17" s="71">
        <v>0</v>
      </c>
      <c r="QZ17" s="71">
        <v>1</v>
      </c>
      <c r="RA17" s="71">
        <v>0</v>
      </c>
      <c r="RB17" s="71">
        <v>2</v>
      </c>
      <c r="RC17" s="71">
        <v>0</v>
      </c>
      <c r="RD17" s="71">
        <v>0</v>
      </c>
      <c r="RE17" s="71">
        <v>0</v>
      </c>
      <c r="RF17" s="71">
        <v>0</v>
      </c>
      <c r="RG17" s="71">
        <v>0</v>
      </c>
      <c r="RH17" s="71">
        <v>0</v>
      </c>
      <c r="RI17" s="71">
        <v>1</v>
      </c>
      <c r="RJ17" s="71">
        <v>0</v>
      </c>
      <c r="RK17" s="71">
        <v>1</v>
      </c>
      <c r="RL17" s="71">
        <v>1</v>
      </c>
      <c r="RM17" s="71">
        <v>0</v>
      </c>
      <c r="RN17" s="71">
        <v>0</v>
      </c>
      <c r="RO17" s="71">
        <v>0</v>
      </c>
      <c r="RP17" s="71">
        <v>0</v>
      </c>
      <c r="RQ17" s="71">
        <v>0</v>
      </c>
      <c r="RR17" s="71">
        <v>0</v>
      </c>
      <c r="RS17" s="71">
        <v>22</v>
      </c>
      <c r="RT17" s="71">
        <v>0</v>
      </c>
      <c r="RU17" s="71">
        <v>1</v>
      </c>
      <c r="RV17" s="71">
        <v>0</v>
      </c>
      <c r="RW17" s="71">
        <v>2</v>
      </c>
      <c r="RX17" s="71">
        <v>0</v>
      </c>
      <c r="RY17" s="71">
        <v>0</v>
      </c>
      <c r="RZ17" s="71">
        <v>0</v>
      </c>
      <c r="SA17" s="71">
        <v>0</v>
      </c>
      <c r="SB17" s="71">
        <v>0</v>
      </c>
      <c r="SC17" s="71">
        <v>0</v>
      </c>
      <c r="SD17" s="71">
        <v>1</v>
      </c>
      <c r="SE17" s="71">
        <v>0</v>
      </c>
      <c r="SF17" s="71">
        <v>1</v>
      </c>
      <c r="SG17" s="71">
        <v>1</v>
      </c>
      <c r="SH17" s="71">
        <v>0</v>
      </c>
    </row>
    <row r="18" spans="1:502">
      <c r="A18" s="16" t="s">
        <v>2038</v>
      </c>
      <c r="B18" s="70">
        <v>10</v>
      </c>
      <c r="C18" s="70">
        <v>10</v>
      </c>
      <c r="D18" s="70">
        <v>1</v>
      </c>
      <c r="E18" s="70">
        <v>2013</v>
      </c>
      <c r="F18" s="70" t="s">
        <v>180</v>
      </c>
      <c r="G18" s="1073" t="s">
        <v>2028</v>
      </c>
      <c r="H18" s="70" t="s">
        <v>2029</v>
      </c>
      <c r="I18" s="1066"/>
      <c r="J18" s="73">
        <v>0</v>
      </c>
      <c r="K18" s="73">
        <v>0</v>
      </c>
      <c r="L18" s="73">
        <v>0</v>
      </c>
      <c r="M18" s="73">
        <v>0</v>
      </c>
      <c r="N18" s="73">
        <v>0</v>
      </c>
      <c r="O18" s="73">
        <v>0</v>
      </c>
      <c r="P18" s="73">
        <v>0</v>
      </c>
      <c r="Q18" s="73">
        <v>0</v>
      </c>
      <c r="R18" s="73">
        <v>6.8460000000000001</v>
      </c>
      <c r="S18" s="73">
        <v>0</v>
      </c>
      <c r="T18" s="73">
        <v>40.094000000000001</v>
      </c>
      <c r="U18" s="73">
        <v>0</v>
      </c>
      <c r="V18" s="73">
        <v>0</v>
      </c>
      <c r="W18" s="73">
        <v>14.621</v>
      </c>
      <c r="X18" s="73">
        <v>16.972000000000001</v>
      </c>
      <c r="Y18" s="73">
        <v>59.222000000000001</v>
      </c>
      <c r="Z18" s="73">
        <v>0</v>
      </c>
      <c r="AA18" s="73">
        <v>10.938000000000001</v>
      </c>
      <c r="AB18" s="73">
        <v>0</v>
      </c>
      <c r="AC18" s="73">
        <v>0</v>
      </c>
      <c r="AD18" s="73">
        <v>15.760999999999999</v>
      </c>
      <c r="AE18" s="73">
        <v>12.499000000000001</v>
      </c>
      <c r="AF18" s="73">
        <v>10.164</v>
      </c>
      <c r="AG18" s="73">
        <v>0</v>
      </c>
      <c r="AH18" s="73">
        <v>4.74</v>
      </c>
      <c r="AI18" s="73">
        <v>7.3310000000000004</v>
      </c>
      <c r="AJ18" s="73">
        <v>0</v>
      </c>
      <c r="AK18" s="73">
        <v>51.709000000000003</v>
      </c>
      <c r="AL18" s="73">
        <v>4.5359999999999996</v>
      </c>
      <c r="AM18" s="73">
        <v>0</v>
      </c>
      <c r="AN18" s="73">
        <v>7.7690000000000001</v>
      </c>
      <c r="AO18" s="73">
        <v>0</v>
      </c>
      <c r="AP18" s="73">
        <v>0</v>
      </c>
      <c r="AQ18" s="73">
        <v>0</v>
      </c>
      <c r="AR18" s="73">
        <v>0</v>
      </c>
      <c r="AS18" s="73">
        <v>8.8239999999999998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7.1609999999999996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6.8959999999999999</v>
      </c>
      <c r="CO18" s="73">
        <v>0</v>
      </c>
      <c r="CP18" s="73">
        <v>0</v>
      </c>
      <c r="CQ18" s="73">
        <v>0</v>
      </c>
      <c r="CR18" s="73">
        <v>0</v>
      </c>
      <c r="CS18" s="73">
        <v>4.6470000000000002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6.8460000000000001</v>
      </c>
      <c r="DT18" s="73">
        <v>0</v>
      </c>
      <c r="DU18" s="73">
        <v>40.094000000000001</v>
      </c>
      <c r="DV18" s="73">
        <v>0</v>
      </c>
      <c r="DW18" s="73">
        <v>0</v>
      </c>
      <c r="DX18" s="73">
        <v>14.621</v>
      </c>
      <c r="DY18" s="73">
        <v>16.972000000000001</v>
      </c>
      <c r="DZ18" s="73">
        <v>59.222000000000001</v>
      </c>
      <c r="EA18" s="73">
        <v>0</v>
      </c>
      <c r="EB18" s="73">
        <v>10.938000000000001</v>
      </c>
      <c r="EC18" s="73">
        <v>0</v>
      </c>
      <c r="ED18" s="73">
        <v>0</v>
      </c>
      <c r="EE18" s="73">
        <v>15.760999999999999</v>
      </c>
      <c r="EF18" s="73">
        <v>12.499000000000001</v>
      </c>
      <c r="EG18" s="73">
        <v>10.164</v>
      </c>
      <c r="EH18" s="73">
        <v>0</v>
      </c>
      <c r="EI18" s="73">
        <v>4.74</v>
      </c>
      <c r="EJ18" s="73">
        <v>7.3310000000000004</v>
      </c>
      <c r="EK18" s="73">
        <v>0</v>
      </c>
      <c r="EL18" s="73">
        <v>51.709000000000003</v>
      </c>
      <c r="EM18" s="73">
        <v>4.5359999999999996</v>
      </c>
      <c r="EN18" s="73">
        <v>0</v>
      </c>
      <c r="EO18" s="73">
        <v>7.7690000000000001</v>
      </c>
      <c r="EP18" s="73">
        <v>0</v>
      </c>
      <c r="EQ18" s="73">
        <v>0</v>
      </c>
      <c r="ER18" s="73">
        <v>0</v>
      </c>
      <c r="ES18" s="73">
        <v>0</v>
      </c>
      <c r="ET18" s="73">
        <v>8.8239999999999998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7.1609999999999996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6.8959999999999999</v>
      </c>
      <c r="GP18" s="73">
        <v>0</v>
      </c>
      <c r="GQ18" s="73">
        <v>0</v>
      </c>
      <c r="GR18" s="73">
        <v>0</v>
      </c>
      <c r="GS18" s="73">
        <v>0</v>
      </c>
      <c r="GT18" s="73">
        <v>4.6470000000000002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263.202</v>
      </c>
      <c r="HL18" s="73">
        <v>8.8239999999999998</v>
      </c>
      <c r="HM18" s="73">
        <v>0</v>
      </c>
      <c r="HN18" s="73">
        <v>0</v>
      </c>
      <c r="HO18" s="73">
        <v>7.1609999999999996</v>
      </c>
      <c r="HP18" s="73">
        <v>0</v>
      </c>
      <c r="HQ18" s="73">
        <v>0</v>
      </c>
      <c r="HR18" s="73">
        <v>0</v>
      </c>
      <c r="HS18" s="73">
        <v>0</v>
      </c>
      <c r="HT18" s="73">
        <v>0</v>
      </c>
      <c r="HU18" s="73">
        <v>0</v>
      </c>
      <c r="HV18" s="73">
        <v>6.8959999999999999</v>
      </c>
      <c r="HW18" s="73">
        <v>0</v>
      </c>
      <c r="HX18" s="73">
        <v>4.6470000000000002</v>
      </c>
      <c r="HY18" s="73">
        <v>0</v>
      </c>
      <c r="HZ18" s="73">
        <v>0</v>
      </c>
      <c r="IA18" s="73">
        <v>0</v>
      </c>
      <c r="IB18" s="73">
        <v>0</v>
      </c>
      <c r="IC18" s="73">
        <v>0</v>
      </c>
      <c r="ID18" s="73">
        <v>0</v>
      </c>
      <c r="IE18" s="73">
        <v>0</v>
      </c>
      <c r="IF18" s="73">
        <v>263.202</v>
      </c>
      <c r="IG18" s="73">
        <v>8.8239999999999998</v>
      </c>
      <c r="IH18" s="73">
        <v>0</v>
      </c>
      <c r="II18" s="73">
        <v>0</v>
      </c>
      <c r="IJ18" s="73">
        <v>7.1609999999999996</v>
      </c>
      <c r="IK18" s="73">
        <v>0</v>
      </c>
      <c r="IL18" s="73">
        <v>0</v>
      </c>
      <c r="IM18" s="73">
        <v>0</v>
      </c>
      <c r="IN18" s="73">
        <v>0</v>
      </c>
      <c r="IO18" s="73">
        <v>0</v>
      </c>
      <c r="IP18" s="73">
        <v>0</v>
      </c>
      <c r="IQ18" s="73">
        <v>6.8959999999999999</v>
      </c>
      <c r="IR18" s="73">
        <v>0</v>
      </c>
      <c r="IS18" s="73">
        <v>4.6470000000000002</v>
      </c>
      <c r="IT18" s="73">
        <v>0</v>
      </c>
      <c r="IU18" s="73">
        <v>0</v>
      </c>
      <c r="IV18" s="74">
        <v>0</v>
      </c>
      <c r="IW18" s="71">
        <v>0</v>
      </c>
      <c r="IX18" s="71">
        <v>0</v>
      </c>
      <c r="IY18" s="71">
        <v>0</v>
      </c>
      <c r="IZ18" s="71">
        <v>0</v>
      </c>
      <c r="JA18" s="71">
        <v>0</v>
      </c>
      <c r="JB18" s="71">
        <v>0</v>
      </c>
      <c r="JC18" s="71">
        <v>0</v>
      </c>
      <c r="JD18" s="71">
        <v>0</v>
      </c>
      <c r="JE18" s="71">
        <v>1</v>
      </c>
      <c r="JF18" s="71">
        <v>0</v>
      </c>
      <c r="JG18" s="71">
        <v>2</v>
      </c>
      <c r="JH18" s="71">
        <v>0</v>
      </c>
      <c r="JI18" s="71">
        <v>0</v>
      </c>
      <c r="JJ18" s="71">
        <v>1</v>
      </c>
      <c r="JK18" s="71">
        <v>2</v>
      </c>
      <c r="JL18" s="71">
        <v>4</v>
      </c>
      <c r="JM18" s="71">
        <v>0</v>
      </c>
      <c r="JN18" s="71">
        <v>2</v>
      </c>
      <c r="JO18" s="71">
        <v>0</v>
      </c>
      <c r="JP18" s="71">
        <v>0</v>
      </c>
      <c r="JQ18" s="71">
        <v>1</v>
      </c>
      <c r="JR18" s="71">
        <v>1</v>
      </c>
      <c r="JS18" s="71">
        <v>2</v>
      </c>
      <c r="JT18" s="71">
        <v>0</v>
      </c>
      <c r="JU18" s="71">
        <v>1</v>
      </c>
      <c r="JV18" s="71">
        <v>1</v>
      </c>
      <c r="JW18" s="71">
        <v>0</v>
      </c>
      <c r="JX18" s="71">
        <v>1</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2</v>
      </c>
      <c r="NI18" s="71">
        <v>0</v>
      </c>
      <c r="NJ18" s="71">
        <v>0</v>
      </c>
      <c r="NK18" s="71">
        <v>1</v>
      </c>
      <c r="NL18" s="71">
        <v>2</v>
      </c>
      <c r="NM18" s="71">
        <v>4</v>
      </c>
      <c r="NN18" s="71">
        <v>0</v>
      </c>
      <c r="NO18" s="71">
        <v>2</v>
      </c>
      <c r="NP18" s="71">
        <v>0</v>
      </c>
      <c r="NQ18" s="71">
        <v>0</v>
      </c>
      <c r="NR18" s="71">
        <v>1</v>
      </c>
      <c r="NS18" s="71">
        <v>1</v>
      </c>
      <c r="NT18" s="71">
        <v>2</v>
      </c>
      <c r="NU18" s="71">
        <v>0</v>
      </c>
      <c r="NV18" s="71">
        <v>1</v>
      </c>
      <c r="NW18" s="71">
        <v>1</v>
      </c>
      <c r="NX18" s="71">
        <v>0</v>
      </c>
      <c r="NY18" s="71">
        <v>1</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21</v>
      </c>
      <c r="QY18" s="71">
        <v>1</v>
      </c>
      <c r="QZ18" s="71">
        <v>0</v>
      </c>
      <c r="RA18" s="71">
        <v>0</v>
      </c>
      <c r="RB18" s="71">
        <v>2</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21</v>
      </c>
      <c r="RT18" s="71">
        <v>1</v>
      </c>
      <c r="RU18" s="71">
        <v>0</v>
      </c>
      <c r="RV18" s="71">
        <v>0</v>
      </c>
      <c r="RW18" s="71">
        <v>2</v>
      </c>
      <c r="RX18" s="71">
        <v>0</v>
      </c>
      <c r="RY18" s="71">
        <v>0</v>
      </c>
      <c r="RZ18" s="71">
        <v>0</v>
      </c>
      <c r="SA18" s="71">
        <v>0</v>
      </c>
      <c r="SB18" s="71">
        <v>0</v>
      </c>
      <c r="SC18" s="71">
        <v>0</v>
      </c>
      <c r="SD18" s="71">
        <v>1</v>
      </c>
      <c r="SE18" s="71">
        <v>0</v>
      </c>
      <c r="SF18" s="71">
        <v>1</v>
      </c>
      <c r="SG18" s="71">
        <v>0</v>
      </c>
      <c r="SH18" s="71">
        <v>0</v>
      </c>
    </row>
    <row r="19" spans="1:502">
      <c r="A19" s="16" t="s">
        <v>2039</v>
      </c>
      <c r="B19" s="70">
        <v>11</v>
      </c>
      <c r="C19" s="70">
        <v>11</v>
      </c>
      <c r="D19" s="70">
        <v>1</v>
      </c>
      <c r="E19" s="70">
        <v>2014</v>
      </c>
      <c r="F19" s="70" t="s">
        <v>181</v>
      </c>
      <c r="G19" s="1073" t="s">
        <v>2028</v>
      </c>
      <c r="H19" s="70" t="s">
        <v>2029</v>
      </c>
      <c r="I19" s="1066"/>
      <c r="J19" s="73">
        <v>0</v>
      </c>
      <c r="K19" s="73">
        <v>0</v>
      </c>
      <c r="L19" s="73">
        <v>0</v>
      </c>
      <c r="M19" s="73">
        <v>0</v>
      </c>
      <c r="N19" s="73">
        <v>0</v>
      </c>
      <c r="O19" s="73">
        <v>0</v>
      </c>
      <c r="P19" s="73">
        <v>0</v>
      </c>
      <c r="Q19" s="73">
        <v>0</v>
      </c>
      <c r="R19" s="73">
        <v>7.3479999999999999</v>
      </c>
      <c r="S19" s="73">
        <v>0</v>
      </c>
      <c r="T19" s="73">
        <v>52.238999999999997</v>
      </c>
      <c r="U19" s="73">
        <v>0</v>
      </c>
      <c r="V19" s="73">
        <v>0</v>
      </c>
      <c r="W19" s="73">
        <v>14.377000000000001</v>
      </c>
      <c r="X19" s="73">
        <v>15.839</v>
      </c>
      <c r="Y19" s="73">
        <v>56.308</v>
      </c>
      <c r="Z19" s="73">
        <v>0</v>
      </c>
      <c r="AA19" s="73">
        <v>10.641</v>
      </c>
      <c r="AB19" s="73">
        <v>0</v>
      </c>
      <c r="AC19" s="73">
        <v>0</v>
      </c>
      <c r="AD19" s="73">
        <v>14.632999999999999</v>
      </c>
      <c r="AE19" s="73">
        <v>7.8650000000000002</v>
      </c>
      <c r="AF19" s="73">
        <v>9.7509999999999994</v>
      </c>
      <c r="AG19" s="73">
        <v>0</v>
      </c>
      <c r="AH19" s="73">
        <v>4.492</v>
      </c>
      <c r="AI19" s="73">
        <v>7.3129999999999997</v>
      </c>
      <c r="AJ19" s="73">
        <v>0</v>
      </c>
      <c r="AK19" s="73">
        <v>50.156999999999996</v>
      </c>
      <c r="AL19" s="73">
        <v>4</v>
      </c>
      <c r="AM19" s="73">
        <v>0</v>
      </c>
      <c r="AN19" s="73">
        <v>7.3639999999999999</v>
      </c>
      <c r="AO19" s="73">
        <v>0</v>
      </c>
      <c r="AP19" s="73">
        <v>0</v>
      </c>
      <c r="AQ19" s="73">
        <v>0</v>
      </c>
      <c r="AR19" s="73">
        <v>0</v>
      </c>
      <c r="AS19" s="73">
        <v>8.452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6.673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6.532</v>
      </c>
      <c r="CO19" s="73">
        <v>0</v>
      </c>
      <c r="CP19" s="73">
        <v>0</v>
      </c>
      <c r="CQ19" s="73">
        <v>0</v>
      </c>
      <c r="CR19" s="73">
        <v>0</v>
      </c>
      <c r="CS19" s="73">
        <v>4.2880000000000003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7.3479999999999999</v>
      </c>
      <c r="DT19" s="73">
        <v>0</v>
      </c>
      <c r="DU19" s="73">
        <v>52.238999999999997</v>
      </c>
      <c r="DV19" s="73">
        <v>0</v>
      </c>
      <c r="DW19" s="73">
        <v>0</v>
      </c>
      <c r="DX19" s="73">
        <v>14.377000000000001</v>
      </c>
      <c r="DY19" s="73">
        <v>15.839</v>
      </c>
      <c r="DZ19" s="73">
        <v>56.308</v>
      </c>
      <c r="EA19" s="73">
        <v>0</v>
      </c>
      <c r="EB19" s="73">
        <v>10.641</v>
      </c>
      <c r="EC19" s="73">
        <v>0</v>
      </c>
      <c r="ED19" s="73">
        <v>0</v>
      </c>
      <c r="EE19" s="73">
        <v>14.632999999999999</v>
      </c>
      <c r="EF19" s="73">
        <v>7.8650000000000002</v>
      </c>
      <c r="EG19" s="73">
        <v>9.7509999999999994</v>
      </c>
      <c r="EH19" s="73">
        <v>0</v>
      </c>
      <c r="EI19" s="73">
        <v>4.492</v>
      </c>
      <c r="EJ19" s="73">
        <v>7.3129999999999997</v>
      </c>
      <c r="EK19" s="73">
        <v>0</v>
      </c>
      <c r="EL19" s="73">
        <v>50.156999999999996</v>
      </c>
      <c r="EM19" s="73">
        <v>4</v>
      </c>
      <c r="EN19" s="73">
        <v>0</v>
      </c>
      <c r="EO19" s="73">
        <v>7.3639999999999999</v>
      </c>
      <c r="EP19" s="73">
        <v>0</v>
      </c>
      <c r="EQ19" s="73">
        <v>0</v>
      </c>
      <c r="ER19" s="73">
        <v>0</v>
      </c>
      <c r="ES19" s="73">
        <v>0</v>
      </c>
      <c r="ET19" s="73">
        <v>8.452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6.673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6.532</v>
      </c>
      <c r="GP19" s="73">
        <v>0</v>
      </c>
      <c r="GQ19" s="73">
        <v>0</v>
      </c>
      <c r="GR19" s="73">
        <v>0</v>
      </c>
      <c r="GS19" s="73">
        <v>0</v>
      </c>
      <c r="GT19" s="73">
        <v>4.2880000000000003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262.327</v>
      </c>
      <c r="HL19" s="73">
        <v>8.452</v>
      </c>
      <c r="HM19" s="73">
        <v>0</v>
      </c>
      <c r="HN19" s="73">
        <v>0</v>
      </c>
      <c r="HO19" s="73">
        <v>6.673</v>
      </c>
      <c r="HP19" s="73">
        <v>0</v>
      </c>
      <c r="HQ19" s="73">
        <v>0</v>
      </c>
      <c r="HR19" s="73">
        <v>0</v>
      </c>
      <c r="HS19" s="73">
        <v>0</v>
      </c>
      <c r="HT19" s="73">
        <v>0</v>
      </c>
      <c r="HU19" s="73">
        <v>0</v>
      </c>
      <c r="HV19" s="73">
        <v>6.532</v>
      </c>
      <c r="HW19" s="73">
        <v>0</v>
      </c>
      <c r="HX19" s="73">
        <v>4.2880000000000003</v>
      </c>
      <c r="HY19" s="73">
        <v>0</v>
      </c>
      <c r="HZ19" s="73">
        <v>0</v>
      </c>
      <c r="IA19" s="73">
        <v>0</v>
      </c>
      <c r="IB19" s="73">
        <v>0</v>
      </c>
      <c r="IC19" s="73">
        <v>0</v>
      </c>
      <c r="ID19" s="73">
        <v>0</v>
      </c>
      <c r="IE19" s="73">
        <v>0</v>
      </c>
      <c r="IF19" s="73">
        <v>262.327</v>
      </c>
      <c r="IG19" s="73">
        <v>8.452</v>
      </c>
      <c r="IH19" s="73">
        <v>0</v>
      </c>
      <c r="II19" s="73">
        <v>0</v>
      </c>
      <c r="IJ19" s="73">
        <v>6.673</v>
      </c>
      <c r="IK19" s="73">
        <v>0</v>
      </c>
      <c r="IL19" s="73">
        <v>0</v>
      </c>
      <c r="IM19" s="73">
        <v>0</v>
      </c>
      <c r="IN19" s="73">
        <v>0</v>
      </c>
      <c r="IO19" s="73">
        <v>0</v>
      </c>
      <c r="IP19" s="73">
        <v>0</v>
      </c>
      <c r="IQ19" s="73">
        <v>6.532</v>
      </c>
      <c r="IR19" s="73">
        <v>0</v>
      </c>
      <c r="IS19" s="73">
        <v>4.2880000000000003</v>
      </c>
      <c r="IT19" s="73">
        <v>0</v>
      </c>
      <c r="IU19" s="73">
        <v>0</v>
      </c>
      <c r="IV19" s="74">
        <v>0</v>
      </c>
      <c r="IW19" s="71">
        <v>0</v>
      </c>
      <c r="IX19" s="71">
        <v>0</v>
      </c>
      <c r="IY19" s="71">
        <v>0</v>
      </c>
      <c r="IZ19" s="71">
        <v>0</v>
      </c>
      <c r="JA19" s="71">
        <v>0</v>
      </c>
      <c r="JB19" s="71">
        <v>0</v>
      </c>
      <c r="JC19" s="71">
        <v>0</v>
      </c>
      <c r="JD19" s="71">
        <v>0</v>
      </c>
      <c r="JE19" s="71">
        <v>1</v>
      </c>
      <c r="JF19" s="71">
        <v>0</v>
      </c>
      <c r="JG19" s="71">
        <v>3</v>
      </c>
      <c r="JH19" s="71">
        <v>0</v>
      </c>
      <c r="JI19" s="71">
        <v>0</v>
      </c>
      <c r="JJ19" s="71">
        <v>1</v>
      </c>
      <c r="JK19" s="71">
        <v>2</v>
      </c>
      <c r="JL19" s="71">
        <v>4</v>
      </c>
      <c r="JM19" s="71">
        <v>0</v>
      </c>
      <c r="JN19" s="71">
        <v>2</v>
      </c>
      <c r="JO19" s="71">
        <v>0</v>
      </c>
      <c r="JP19" s="71">
        <v>0</v>
      </c>
      <c r="JQ19" s="71">
        <v>1</v>
      </c>
      <c r="JR19" s="71">
        <v>1</v>
      </c>
      <c r="JS19" s="71">
        <v>2</v>
      </c>
      <c r="JT19" s="71">
        <v>0</v>
      </c>
      <c r="JU19" s="71">
        <v>1</v>
      </c>
      <c r="JV19" s="71">
        <v>1</v>
      </c>
      <c r="JW19" s="71">
        <v>0</v>
      </c>
      <c r="JX19" s="71">
        <v>1</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3</v>
      </c>
      <c r="NI19" s="71">
        <v>0</v>
      </c>
      <c r="NJ19" s="71">
        <v>0</v>
      </c>
      <c r="NK19" s="71">
        <v>1</v>
      </c>
      <c r="NL19" s="71">
        <v>2</v>
      </c>
      <c r="NM19" s="71">
        <v>4</v>
      </c>
      <c r="NN19" s="71">
        <v>0</v>
      </c>
      <c r="NO19" s="71">
        <v>2</v>
      </c>
      <c r="NP19" s="71">
        <v>0</v>
      </c>
      <c r="NQ19" s="71">
        <v>0</v>
      </c>
      <c r="NR19" s="71">
        <v>1</v>
      </c>
      <c r="NS19" s="71">
        <v>1</v>
      </c>
      <c r="NT19" s="71">
        <v>2</v>
      </c>
      <c r="NU19" s="71">
        <v>0</v>
      </c>
      <c r="NV19" s="71">
        <v>1</v>
      </c>
      <c r="NW19" s="71">
        <v>1</v>
      </c>
      <c r="NX19" s="71">
        <v>0</v>
      </c>
      <c r="NY19" s="71">
        <v>1</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22</v>
      </c>
      <c r="QY19" s="71">
        <v>1</v>
      </c>
      <c r="QZ19" s="71">
        <v>0</v>
      </c>
      <c r="RA19" s="71">
        <v>0</v>
      </c>
      <c r="RB19" s="71">
        <v>2</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22</v>
      </c>
      <c r="RT19" s="71">
        <v>1</v>
      </c>
      <c r="RU19" s="71">
        <v>0</v>
      </c>
      <c r="RV19" s="71">
        <v>0</v>
      </c>
      <c r="RW19" s="71">
        <v>2</v>
      </c>
      <c r="RX19" s="71">
        <v>0</v>
      </c>
      <c r="RY19" s="71">
        <v>0</v>
      </c>
      <c r="RZ19" s="71">
        <v>0</v>
      </c>
      <c r="SA19" s="71">
        <v>0</v>
      </c>
      <c r="SB19" s="71">
        <v>0</v>
      </c>
      <c r="SC19" s="71">
        <v>0</v>
      </c>
      <c r="SD19" s="71">
        <v>1</v>
      </c>
      <c r="SE19" s="71">
        <v>0</v>
      </c>
      <c r="SF19" s="71">
        <v>1</v>
      </c>
      <c r="SG19" s="71">
        <v>0</v>
      </c>
      <c r="SH19" s="71">
        <v>0</v>
      </c>
    </row>
    <row r="20" spans="1:502">
      <c r="A20" s="16" t="s">
        <v>2040</v>
      </c>
      <c r="B20" s="70">
        <v>12</v>
      </c>
      <c r="C20" s="70">
        <v>12</v>
      </c>
      <c r="D20" s="70">
        <v>1</v>
      </c>
      <c r="E20" s="70">
        <v>2015</v>
      </c>
      <c r="F20" s="70" t="s">
        <v>182</v>
      </c>
      <c r="G20" s="1073" t="s">
        <v>2028</v>
      </c>
      <c r="H20" s="70" t="s">
        <v>2029</v>
      </c>
      <c r="I20" s="1066"/>
      <c r="J20" s="73">
        <v>0</v>
      </c>
      <c r="K20" s="73">
        <v>0</v>
      </c>
      <c r="L20" s="73">
        <v>0</v>
      </c>
      <c r="M20" s="73">
        <v>0</v>
      </c>
      <c r="N20" s="73">
        <v>0</v>
      </c>
      <c r="O20" s="73">
        <v>0</v>
      </c>
      <c r="P20" s="73">
        <v>0</v>
      </c>
      <c r="Q20" s="73">
        <v>0</v>
      </c>
      <c r="R20" s="73">
        <v>6.6429999999999998</v>
      </c>
      <c r="S20" s="73">
        <v>0</v>
      </c>
      <c r="T20" s="73">
        <v>55.823</v>
      </c>
      <c r="U20" s="73">
        <v>0</v>
      </c>
      <c r="V20" s="73">
        <v>0</v>
      </c>
      <c r="W20" s="73">
        <v>14.754</v>
      </c>
      <c r="X20" s="73">
        <v>15.769</v>
      </c>
      <c r="Y20" s="73">
        <v>58.524000000000001</v>
      </c>
      <c r="Z20" s="73">
        <v>0</v>
      </c>
      <c r="AA20" s="73">
        <v>10.484</v>
      </c>
      <c r="AB20" s="73">
        <v>0</v>
      </c>
      <c r="AC20" s="73">
        <v>0</v>
      </c>
      <c r="AD20" s="73">
        <v>14.06</v>
      </c>
      <c r="AE20" s="73">
        <v>8.9339999999999993</v>
      </c>
      <c r="AF20" s="73">
        <v>9.359</v>
      </c>
      <c r="AG20" s="73">
        <v>0</v>
      </c>
      <c r="AH20" s="73">
        <v>4.6189999999999998</v>
      </c>
      <c r="AI20" s="73">
        <v>8.3490000000000002</v>
      </c>
      <c r="AJ20" s="73">
        <v>0</v>
      </c>
      <c r="AK20" s="73">
        <v>62.009</v>
      </c>
      <c r="AL20" s="73">
        <v>4.1280000000000001</v>
      </c>
      <c r="AM20" s="73">
        <v>0</v>
      </c>
      <c r="AN20" s="73">
        <v>7.5890000000000004</v>
      </c>
      <c r="AO20" s="73">
        <v>0</v>
      </c>
      <c r="AP20" s="73">
        <v>0</v>
      </c>
      <c r="AQ20" s="73">
        <v>0</v>
      </c>
      <c r="AR20" s="73">
        <v>0</v>
      </c>
      <c r="AS20" s="73">
        <v>7.9930000000000003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3.988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7.2869999999999999</v>
      </c>
      <c r="CO20" s="73">
        <v>0</v>
      </c>
      <c r="CP20" s="73">
        <v>0</v>
      </c>
      <c r="CQ20" s="73">
        <v>0</v>
      </c>
      <c r="CR20" s="73">
        <v>0</v>
      </c>
      <c r="CS20" s="73">
        <v>4.2309999999999999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6.6429999999999998</v>
      </c>
      <c r="DT20" s="73">
        <v>0</v>
      </c>
      <c r="DU20" s="73">
        <v>55.823</v>
      </c>
      <c r="DV20" s="73">
        <v>0</v>
      </c>
      <c r="DW20" s="73">
        <v>0</v>
      </c>
      <c r="DX20" s="73">
        <v>14.754</v>
      </c>
      <c r="DY20" s="73">
        <v>15.769</v>
      </c>
      <c r="DZ20" s="73">
        <v>58.524000000000001</v>
      </c>
      <c r="EA20" s="73">
        <v>0</v>
      </c>
      <c r="EB20" s="73">
        <v>10.484</v>
      </c>
      <c r="EC20" s="73">
        <v>0</v>
      </c>
      <c r="ED20" s="73">
        <v>0</v>
      </c>
      <c r="EE20" s="73">
        <v>14.06</v>
      </c>
      <c r="EF20" s="73">
        <v>8.9339999999999993</v>
      </c>
      <c r="EG20" s="73">
        <v>9.359</v>
      </c>
      <c r="EH20" s="73">
        <v>0</v>
      </c>
      <c r="EI20" s="73">
        <v>4.6189999999999998</v>
      </c>
      <c r="EJ20" s="73">
        <v>8.3490000000000002</v>
      </c>
      <c r="EK20" s="73">
        <v>0</v>
      </c>
      <c r="EL20" s="73">
        <v>62.009</v>
      </c>
      <c r="EM20" s="73">
        <v>4.1280000000000001</v>
      </c>
      <c r="EN20" s="73">
        <v>0</v>
      </c>
      <c r="EO20" s="73">
        <v>7.5890000000000004</v>
      </c>
      <c r="EP20" s="73">
        <v>0</v>
      </c>
      <c r="EQ20" s="73">
        <v>0</v>
      </c>
      <c r="ER20" s="73">
        <v>0</v>
      </c>
      <c r="ES20" s="73">
        <v>0</v>
      </c>
      <c r="ET20" s="73">
        <v>7.9930000000000003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3.988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7.2869999999999999</v>
      </c>
      <c r="GP20" s="73">
        <v>0</v>
      </c>
      <c r="GQ20" s="73">
        <v>0</v>
      </c>
      <c r="GR20" s="73">
        <v>0</v>
      </c>
      <c r="GS20" s="73">
        <v>0</v>
      </c>
      <c r="GT20" s="73">
        <v>4.2309999999999999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281.04399999999998</v>
      </c>
      <c r="HL20" s="73">
        <v>7.9930000000000003</v>
      </c>
      <c r="HM20" s="73">
        <v>0</v>
      </c>
      <c r="HN20" s="73">
        <v>0</v>
      </c>
      <c r="HO20" s="73">
        <v>3.988</v>
      </c>
      <c r="HP20" s="73">
        <v>0</v>
      </c>
      <c r="HQ20" s="73">
        <v>0</v>
      </c>
      <c r="HR20" s="73">
        <v>0</v>
      </c>
      <c r="HS20" s="73">
        <v>0</v>
      </c>
      <c r="HT20" s="73">
        <v>0</v>
      </c>
      <c r="HU20" s="73">
        <v>0</v>
      </c>
      <c r="HV20" s="73">
        <v>7.2869999999999999</v>
      </c>
      <c r="HW20" s="73">
        <v>0</v>
      </c>
      <c r="HX20" s="73">
        <v>4.2309999999999999</v>
      </c>
      <c r="HY20" s="73">
        <v>0</v>
      </c>
      <c r="HZ20" s="73">
        <v>0</v>
      </c>
      <c r="IA20" s="73">
        <v>0</v>
      </c>
      <c r="IB20" s="73">
        <v>0</v>
      </c>
      <c r="IC20" s="73">
        <v>0</v>
      </c>
      <c r="ID20" s="73">
        <v>0</v>
      </c>
      <c r="IE20" s="73">
        <v>0</v>
      </c>
      <c r="IF20" s="73">
        <v>281.04399999999998</v>
      </c>
      <c r="IG20" s="73">
        <v>7.9930000000000003</v>
      </c>
      <c r="IH20" s="73">
        <v>0</v>
      </c>
      <c r="II20" s="73">
        <v>0</v>
      </c>
      <c r="IJ20" s="73">
        <v>3.988</v>
      </c>
      <c r="IK20" s="73">
        <v>0</v>
      </c>
      <c r="IL20" s="73">
        <v>0</v>
      </c>
      <c r="IM20" s="73">
        <v>0</v>
      </c>
      <c r="IN20" s="73">
        <v>0</v>
      </c>
      <c r="IO20" s="73">
        <v>0</v>
      </c>
      <c r="IP20" s="73">
        <v>0</v>
      </c>
      <c r="IQ20" s="73">
        <v>7.2869999999999999</v>
      </c>
      <c r="IR20" s="73">
        <v>0</v>
      </c>
      <c r="IS20" s="73">
        <v>4.2309999999999999</v>
      </c>
      <c r="IT20" s="73">
        <v>0</v>
      </c>
      <c r="IU20" s="73">
        <v>0</v>
      </c>
      <c r="IV20" s="74">
        <v>0</v>
      </c>
      <c r="IW20" s="71">
        <v>0</v>
      </c>
      <c r="IX20" s="71">
        <v>0</v>
      </c>
      <c r="IY20" s="71">
        <v>0</v>
      </c>
      <c r="IZ20" s="71">
        <v>0</v>
      </c>
      <c r="JA20" s="71">
        <v>0</v>
      </c>
      <c r="JB20" s="71">
        <v>0</v>
      </c>
      <c r="JC20" s="71">
        <v>0</v>
      </c>
      <c r="JD20" s="71">
        <v>0</v>
      </c>
      <c r="JE20" s="71">
        <v>1</v>
      </c>
      <c r="JF20" s="71">
        <v>0</v>
      </c>
      <c r="JG20" s="71">
        <v>3</v>
      </c>
      <c r="JH20" s="71">
        <v>0</v>
      </c>
      <c r="JI20" s="71">
        <v>0</v>
      </c>
      <c r="JJ20" s="71">
        <v>1</v>
      </c>
      <c r="JK20" s="71">
        <v>2</v>
      </c>
      <c r="JL20" s="71">
        <v>4</v>
      </c>
      <c r="JM20" s="71">
        <v>0</v>
      </c>
      <c r="JN20" s="71">
        <v>2</v>
      </c>
      <c r="JO20" s="71">
        <v>0</v>
      </c>
      <c r="JP20" s="71">
        <v>0</v>
      </c>
      <c r="JQ20" s="71">
        <v>1</v>
      </c>
      <c r="JR20" s="71">
        <v>1</v>
      </c>
      <c r="JS20" s="71">
        <v>2</v>
      </c>
      <c r="JT20" s="71">
        <v>0</v>
      </c>
      <c r="JU20" s="71">
        <v>1</v>
      </c>
      <c r="JV20" s="71">
        <v>1</v>
      </c>
      <c r="JW20" s="71">
        <v>0</v>
      </c>
      <c r="JX20" s="71">
        <v>1</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3</v>
      </c>
      <c r="NI20" s="71">
        <v>0</v>
      </c>
      <c r="NJ20" s="71">
        <v>0</v>
      </c>
      <c r="NK20" s="71">
        <v>1</v>
      </c>
      <c r="NL20" s="71">
        <v>2</v>
      </c>
      <c r="NM20" s="71">
        <v>4</v>
      </c>
      <c r="NN20" s="71">
        <v>0</v>
      </c>
      <c r="NO20" s="71">
        <v>2</v>
      </c>
      <c r="NP20" s="71">
        <v>0</v>
      </c>
      <c r="NQ20" s="71">
        <v>0</v>
      </c>
      <c r="NR20" s="71">
        <v>1</v>
      </c>
      <c r="NS20" s="71">
        <v>1</v>
      </c>
      <c r="NT20" s="71">
        <v>2</v>
      </c>
      <c r="NU20" s="71">
        <v>0</v>
      </c>
      <c r="NV20" s="71">
        <v>1</v>
      </c>
      <c r="NW20" s="71">
        <v>1</v>
      </c>
      <c r="NX20" s="71">
        <v>0</v>
      </c>
      <c r="NY20" s="71">
        <v>1</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22</v>
      </c>
      <c r="QY20" s="71">
        <v>1</v>
      </c>
      <c r="QZ20" s="71">
        <v>0</v>
      </c>
      <c r="RA20" s="71">
        <v>0</v>
      </c>
      <c r="RB20" s="71">
        <v>1</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22</v>
      </c>
      <c r="RT20" s="71">
        <v>1</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2041</v>
      </c>
      <c r="B21" s="70">
        <v>13</v>
      </c>
      <c r="C21" s="70">
        <v>13</v>
      </c>
      <c r="D21" s="70">
        <v>1</v>
      </c>
      <c r="E21" s="70">
        <v>2016</v>
      </c>
      <c r="F21" s="70" t="s">
        <v>155</v>
      </c>
      <c r="G21" s="1073" t="s">
        <v>2028</v>
      </c>
      <c r="H21" s="70" t="s">
        <v>2029</v>
      </c>
      <c r="I21" s="1066"/>
      <c r="J21" s="73">
        <v>0</v>
      </c>
      <c r="K21" s="73">
        <v>0</v>
      </c>
      <c r="L21" s="73">
        <v>0</v>
      </c>
      <c r="M21" s="73">
        <v>0</v>
      </c>
      <c r="N21" s="73">
        <v>0</v>
      </c>
      <c r="O21" s="73">
        <v>0</v>
      </c>
      <c r="P21" s="73">
        <v>0</v>
      </c>
      <c r="Q21" s="73">
        <v>0</v>
      </c>
      <c r="R21" s="73">
        <v>3.718</v>
      </c>
      <c r="S21" s="73">
        <v>0</v>
      </c>
      <c r="T21" s="73">
        <v>52.856000000000002</v>
      </c>
      <c r="U21" s="73">
        <v>0</v>
      </c>
      <c r="V21" s="73">
        <v>0</v>
      </c>
      <c r="W21" s="73">
        <v>10.489000000000001</v>
      </c>
      <c r="X21" s="73">
        <v>14.856</v>
      </c>
      <c r="Y21" s="73">
        <v>61.122</v>
      </c>
      <c r="Z21" s="73">
        <v>0</v>
      </c>
      <c r="AA21" s="73">
        <v>9.7260000000000009</v>
      </c>
      <c r="AB21" s="73">
        <v>0</v>
      </c>
      <c r="AC21" s="73">
        <v>0</v>
      </c>
      <c r="AD21" s="73">
        <v>12.58</v>
      </c>
      <c r="AE21" s="73">
        <v>8.17</v>
      </c>
      <c r="AF21" s="73">
        <v>9.923</v>
      </c>
      <c r="AG21" s="73">
        <v>0</v>
      </c>
      <c r="AH21" s="73">
        <v>4.2910000000000004</v>
      </c>
      <c r="AI21" s="73">
        <v>12.172000000000001</v>
      </c>
      <c r="AJ21" s="73">
        <v>0</v>
      </c>
      <c r="AK21" s="73">
        <v>169.71100000000001</v>
      </c>
      <c r="AL21" s="73">
        <v>4.4939999999999998</v>
      </c>
      <c r="AM21" s="73">
        <v>3.7160000000000002</v>
      </c>
      <c r="AN21" s="73">
        <v>7.7770000000000001</v>
      </c>
      <c r="AO21" s="73">
        <v>0</v>
      </c>
      <c r="AP21" s="73">
        <v>0</v>
      </c>
      <c r="AQ21" s="73">
        <v>0</v>
      </c>
      <c r="AR21" s="73">
        <v>0</v>
      </c>
      <c r="AS21" s="73">
        <v>7.8780000000000001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7.2560000000000002</v>
      </c>
      <c r="CO21" s="73">
        <v>0</v>
      </c>
      <c r="CP21" s="73">
        <v>0</v>
      </c>
      <c r="CQ21" s="73">
        <v>0</v>
      </c>
      <c r="CR21" s="73">
        <v>0</v>
      </c>
      <c r="CS21" s="73">
        <v>4.7629999999999999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3.718</v>
      </c>
      <c r="DT21" s="73">
        <v>0</v>
      </c>
      <c r="DU21" s="73">
        <v>52.856000000000002</v>
      </c>
      <c r="DV21" s="73">
        <v>0</v>
      </c>
      <c r="DW21" s="73">
        <v>0</v>
      </c>
      <c r="DX21" s="73">
        <v>10.489000000000001</v>
      </c>
      <c r="DY21" s="73">
        <v>14.856</v>
      </c>
      <c r="DZ21" s="73">
        <v>61.122</v>
      </c>
      <c r="EA21" s="73">
        <v>0</v>
      </c>
      <c r="EB21" s="73">
        <v>9.7260000000000009</v>
      </c>
      <c r="EC21" s="73">
        <v>0</v>
      </c>
      <c r="ED21" s="73">
        <v>0</v>
      </c>
      <c r="EE21" s="73">
        <v>12.58</v>
      </c>
      <c r="EF21" s="73">
        <v>8.17</v>
      </c>
      <c r="EG21" s="73">
        <v>9.923</v>
      </c>
      <c r="EH21" s="73">
        <v>0</v>
      </c>
      <c r="EI21" s="73">
        <v>4.2910000000000004</v>
      </c>
      <c r="EJ21" s="73">
        <v>12.172000000000001</v>
      </c>
      <c r="EK21" s="73">
        <v>0</v>
      </c>
      <c r="EL21" s="73">
        <v>169.71100000000001</v>
      </c>
      <c r="EM21" s="73">
        <v>4.4939999999999998</v>
      </c>
      <c r="EN21" s="73">
        <v>3.7160000000000002</v>
      </c>
      <c r="EO21" s="73">
        <v>7.7770000000000001</v>
      </c>
      <c r="EP21" s="73">
        <v>0</v>
      </c>
      <c r="EQ21" s="73">
        <v>0</v>
      </c>
      <c r="ER21" s="73">
        <v>0</v>
      </c>
      <c r="ES21" s="73">
        <v>0</v>
      </c>
      <c r="ET21" s="73">
        <v>7.8780000000000001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7.2560000000000002</v>
      </c>
      <c r="GP21" s="73">
        <v>0</v>
      </c>
      <c r="GQ21" s="73">
        <v>0</v>
      </c>
      <c r="GR21" s="73">
        <v>0</v>
      </c>
      <c r="GS21" s="73">
        <v>0</v>
      </c>
      <c r="GT21" s="73">
        <v>4.7629999999999999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385.601</v>
      </c>
      <c r="HL21" s="73">
        <v>7.8780000000000001</v>
      </c>
      <c r="HM21" s="73">
        <v>0</v>
      </c>
      <c r="HN21" s="73">
        <v>0</v>
      </c>
      <c r="HO21" s="73">
        <v>4.01</v>
      </c>
      <c r="HP21" s="73">
        <v>0</v>
      </c>
      <c r="HQ21" s="73">
        <v>0</v>
      </c>
      <c r="HR21" s="73">
        <v>0</v>
      </c>
      <c r="HS21" s="73">
        <v>0</v>
      </c>
      <c r="HT21" s="73">
        <v>0</v>
      </c>
      <c r="HU21" s="73">
        <v>0</v>
      </c>
      <c r="HV21" s="73">
        <v>7.2560000000000002</v>
      </c>
      <c r="HW21" s="73">
        <v>0</v>
      </c>
      <c r="HX21" s="73">
        <v>4.7629999999999999</v>
      </c>
      <c r="HY21" s="73">
        <v>0</v>
      </c>
      <c r="HZ21" s="73">
        <v>0</v>
      </c>
      <c r="IA21" s="73">
        <v>0</v>
      </c>
      <c r="IB21" s="73">
        <v>0</v>
      </c>
      <c r="IC21" s="73">
        <v>0</v>
      </c>
      <c r="ID21" s="73">
        <v>0</v>
      </c>
      <c r="IE21" s="73">
        <v>0</v>
      </c>
      <c r="IF21" s="73">
        <v>385.601</v>
      </c>
      <c r="IG21" s="73">
        <v>7.8780000000000001</v>
      </c>
      <c r="IH21" s="73">
        <v>0</v>
      </c>
      <c r="II21" s="73">
        <v>0</v>
      </c>
      <c r="IJ21" s="73">
        <v>4.01</v>
      </c>
      <c r="IK21" s="73">
        <v>0</v>
      </c>
      <c r="IL21" s="73">
        <v>0</v>
      </c>
      <c r="IM21" s="73">
        <v>0</v>
      </c>
      <c r="IN21" s="73">
        <v>0</v>
      </c>
      <c r="IO21" s="73">
        <v>0</v>
      </c>
      <c r="IP21" s="73">
        <v>0</v>
      </c>
      <c r="IQ21" s="73">
        <v>7.2560000000000002</v>
      </c>
      <c r="IR21" s="73">
        <v>0</v>
      </c>
      <c r="IS21" s="73">
        <v>4.7629999999999999</v>
      </c>
      <c r="IT21" s="73">
        <v>0</v>
      </c>
      <c r="IU21" s="73">
        <v>0</v>
      </c>
      <c r="IV21" s="74">
        <v>0</v>
      </c>
      <c r="IW21" s="71">
        <v>0</v>
      </c>
      <c r="IX21" s="71">
        <v>0</v>
      </c>
      <c r="IY21" s="71">
        <v>0</v>
      </c>
      <c r="IZ21" s="71">
        <v>0</v>
      </c>
      <c r="JA21" s="71">
        <v>0</v>
      </c>
      <c r="JB21" s="71">
        <v>0</v>
      </c>
      <c r="JC21" s="71">
        <v>0</v>
      </c>
      <c r="JD21" s="71">
        <v>0</v>
      </c>
      <c r="JE21" s="71">
        <v>1</v>
      </c>
      <c r="JF21" s="71">
        <v>0</v>
      </c>
      <c r="JG21" s="71">
        <v>3</v>
      </c>
      <c r="JH21" s="71">
        <v>0</v>
      </c>
      <c r="JI21" s="71">
        <v>0</v>
      </c>
      <c r="JJ21" s="71">
        <v>1</v>
      </c>
      <c r="JK21" s="71">
        <v>2</v>
      </c>
      <c r="JL21" s="71">
        <v>4</v>
      </c>
      <c r="JM21" s="71">
        <v>0</v>
      </c>
      <c r="JN21" s="71">
        <v>2</v>
      </c>
      <c r="JO21" s="71">
        <v>0</v>
      </c>
      <c r="JP21" s="71">
        <v>0</v>
      </c>
      <c r="JQ21" s="71">
        <v>1</v>
      </c>
      <c r="JR21" s="71">
        <v>1</v>
      </c>
      <c r="JS21" s="71">
        <v>2</v>
      </c>
      <c r="JT21" s="71">
        <v>0</v>
      </c>
      <c r="JU21" s="71">
        <v>1</v>
      </c>
      <c r="JV21" s="71">
        <v>2</v>
      </c>
      <c r="JW21" s="71">
        <v>0</v>
      </c>
      <c r="JX21" s="71">
        <v>2</v>
      </c>
      <c r="JY21" s="71">
        <v>1</v>
      </c>
      <c r="JZ21" s="71">
        <v>1</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3</v>
      </c>
      <c r="NI21" s="71">
        <v>0</v>
      </c>
      <c r="NJ21" s="71">
        <v>0</v>
      </c>
      <c r="NK21" s="71">
        <v>1</v>
      </c>
      <c r="NL21" s="71">
        <v>2</v>
      </c>
      <c r="NM21" s="71">
        <v>4</v>
      </c>
      <c r="NN21" s="71">
        <v>0</v>
      </c>
      <c r="NO21" s="71">
        <v>2</v>
      </c>
      <c r="NP21" s="71">
        <v>0</v>
      </c>
      <c r="NQ21" s="71">
        <v>0</v>
      </c>
      <c r="NR21" s="71">
        <v>1</v>
      </c>
      <c r="NS21" s="71">
        <v>1</v>
      </c>
      <c r="NT21" s="71">
        <v>2</v>
      </c>
      <c r="NU21" s="71">
        <v>0</v>
      </c>
      <c r="NV21" s="71">
        <v>1</v>
      </c>
      <c r="NW21" s="71">
        <v>2</v>
      </c>
      <c r="NX21" s="71">
        <v>0</v>
      </c>
      <c r="NY21" s="71">
        <v>2</v>
      </c>
      <c r="NZ21" s="71">
        <v>1</v>
      </c>
      <c r="OA21" s="71">
        <v>1</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25</v>
      </c>
      <c r="QY21" s="71">
        <v>1</v>
      </c>
      <c r="QZ21" s="71">
        <v>0</v>
      </c>
      <c r="RA21" s="71">
        <v>0</v>
      </c>
      <c r="RB21" s="71">
        <v>1</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25</v>
      </c>
      <c r="RT21" s="71">
        <v>1</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2042</v>
      </c>
      <c r="B22" s="70">
        <v>14</v>
      </c>
      <c r="C22" s="70">
        <v>14</v>
      </c>
      <c r="D22" s="70">
        <v>1</v>
      </c>
      <c r="E22" s="70">
        <v>2017</v>
      </c>
      <c r="F22" s="70" t="s">
        <v>156</v>
      </c>
      <c r="G22" s="1073" t="s">
        <v>2028</v>
      </c>
      <c r="H22" s="70" t="s">
        <v>2029</v>
      </c>
      <c r="I22" s="1066"/>
      <c r="J22" s="73">
        <v>0</v>
      </c>
      <c r="K22" s="73">
        <v>0</v>
      </c>
      <c r="L22" s="73">
        <v>0</v>
      </c>
      <c r="M22" s="73">
        <v>0</v>
      </c>
      <c r="N22" s="73">
        <v>0</v>
      </c>
      <c r="O22" s="73">
        <v>0</v>
      </c>
      <c r="P22" s="73">
        <v>0</v>
      </c>
      <c r="Q22" s="73">
        <v>0</v>
      </c>
      <c r="R22" s="73">
        <v>6.7169999999999996</v>
      </c>
      <c r="S22" s="73">
        <v>0</v>
      </c>
      <c r="T22" s="73">
        <v>51.128999999999998</v>
      </c>
      <c r="U22" s="73">
        <v>0</v>
      </c>
      <c r="V22" s="73">
        <v>0</v>
      </c>
      <c r="W22" s="73">
        <v>9.91</v>
      </c>
      <c r="X22" s="73">
        <v>14.569000000000001</v>
      </c>
      <c r="Y22" s="73">
        <v>64.346999999999994</v>
      </c>
      <c r="Z22" s="73">
        <v>0</v>
      </c>
      <c r="AA22" s="73">
        <v>10.164</v>
      </c>
      <c r="AB22" s="73">
        <v>0</v>
      </c>
      <c r="AC22" s="73">
        <v>0</v>
      </c>
      <c r="AD22" s="73">
        <v>13.305</v>
      </c>
      <c r="AE22" s="73">
        <v>9.36</v>
      </c>
      <c r="AF22" s="73">
        <v>11.404999999999999</v>
      </c>
      <c r="AG22" s="73">
        <v>0</v>
      </c>
      <c r="AH22" s="73">
        <v>4.492</v>
      </c>
      <c r="AI22" s="73">
        <v>13.413</v>
      </c>
      <c r="AJ22" s="73">
        <v>0</v>
      </c>
      <c r="AK22" s="73">
        <v>199.036</v>
      </c>
      <c r="AL22" s="73">
        <v>4.6689999999999996</v>
      </c>
      <c r="AM22" s="73">
        <v>3.8809999999999998</v>
      </c>
      <c r="AN22" s="73">
        <v>8.8260000000000005</v>
      </c>
      <c r="AO22" s="73">
        <v>0</v>
      </c>
      <c r="AP22" s="73">
        <v>0</v>
      </c>
      <c r="AQ22" s="73">
        <v>0</v>
      </c>
      <c r="AR22" s="73">
        <v>0</v>
      </c>
      <c r="AS22" s="73">
        <v>7.6120000000000001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2.8519999999999999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7.4660000000000002</v>
      </c>
      <c r="CO22" s="73">
        <v>0</v>
      </c>
      <c r="CP22" s="73">
        <v>0</v>
      </c>
      <c r="CQ22" s="73">
        <v>0</v>
      </c>
      <c r="CR22" s="73">
        <v>0</v>
      </c>
      <c r="CS22" s="73">
        <v>4.359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6.7169999999999996</v>
      </c>
      <c r="DT22" s="73">
        <v>0</v>
      </c>
      <c r="DU22" s="73">
        <v>51.128999999999998</v>
      </c>
      <c r="DV22" s="73">
        <v>0</v>
      </c>
      <c r="DW22" s="73">
        <v>0</v>
      </c>
      <c r="DX22" s="73">
        <v>9.91</v>
      </c>
      <c r="DY22" s="73">
        <v>14.569000000000001</v>
      </c>
      <c r="DZ22" s="73">
        <v>64.346999999999994</v>
      </c>
      <c r="EA22" s="73">
        <v>0</v>
      </c>
      <c r="EB22" s="73">
        <v>10.164</v>
      </c>
      <c r="EC22" s="73">
        <v>0</v>
      </c>
      <c r="ED22" s="73">
        <v>0</v>
      </c>
      <c r="EE22" s="73">
        <v>13.305</v>
      </c>
      <c r="EF22" s="73">
        <v>9.36</v>
      </c>
      <c r="EG22" s="73">
        <v>11.404999999999999</v>
      </c>
      <c r="EH22" s="73">
        <v>0</v>
      </c>
      <c r="EI22" s="73">
        <v>4.492</v>
      </c>
      <c r="EJ22" s="73">
        <v>13.413</v>
      </c>
      <c r="EK22" s="73">
        <v>0</v>
      </c>
      <c r="EL22" s="73">
        <v>199.036</v>
      </c>
      <c r="EM22" s="73">
        <v>4.6689999999999996</v>
      </c>
      <c r="EN22" s="73">
        <v>3.8809999999999998</v>
      </c>
      <c r="EO22" s="73">
        <v>8.8260000000000005</v>
      </c>
      <c r="EP22" s="73">
        <v>0</v>
      </c>
      <c r="EQ22" s="73">
        <v>0</v>
      </c>
      <c r="ER22" s="73">
        <v>0</v>
      </c>
      <c r="ES22" s="73">
        <v>0</v>
      </c>
      <c r="ET22" s="73">
        <v>7.6120000000000001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2.8519999999999999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7.4660000000000002</v>
      </c>
      <c r="GP22" s="73">
        <v>0</v>
      </c>
      <c r="GQ22" s="73">
        <v>0</v>
      </c>
      <c r="GR22" s="73">
        <v>0</v>
      </c>
      <c r="GS22" s="73">
        <v>0</v>
      </c>
      <c r="GT22" s="73">
        <v>4.359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425.22300000000001</v>
      </c>
      <c r="HL22" s="73">
        <v>7.6120000000000001</v>
      </c>
      <c r="HM22" s="73">
        <v>0</v>
      </c>
      <c r="HN22" s="73">
        <v>0</v>
      </c>
      <c r="HO22" s="73">
        <v>2.8519999999999999</v>
      </c>
      <c r="HP22" s="73">
        <v>0</v>
      </c>
      <c r="HQ22" s="73">
        <v>0</v>
      </c>
      <c r="HR22" s="73">
        <v>0</v>
      </c>
      <c r="HS22" s="73">
        <v>0</v>
      </c>
      <c r="HT22" s="73">
        <v>0</v>
      </c>
      <c r="HU22" s="73">
        <v>0</v>
      </c>
      <c r="HV22" s="73">
        <v>7.4660000000000002</v>
      </c>
      <c r="HW22" s="73">
        <v>0</v>
      </c>
      <c r="HX22" s="73">
        <v>4.359</v>
      </c>
      <c r="HY22" s="73">
        <v>0</v>
      </c>
      <c r="HZ22" s="73">
        <v>0</v>
      </c>
      <c r="IA22" s="73">
        <v>0</v>
      </c>
      <c r="IB22" s="73">
        <v>0</v>
      </c>
      <c r="IC22" s="73">
        <v>0</v>
      </c>
      <c r="ID22" s="73">
        <v>0</v>
      </c>
      <c r="IE22" s="73">
        <v>0</v>
      </c>
      <c r="IF22" s="73">
        <v>425.22300000000001</v>
      </c>
      <c r="IG22" s="73">
        <v>7.6120000000000001</v>
      </c>
      <c r="IH22" s="73">
        <v>0</v>
      </c>
      <c r="II22" s="73">
        <v>0</v>
      </c>
      <c r="IJ22" s="73">
        <v>2.8519999999999999</v>
      </c>
      <c r="IK22" s="73">
        <v>0</v>
      </c>
      <c r="IL22" s="73">
        <v>0</v>
      </c>
      <c r="IM22" s="73">
        <v>0</v>
      </c>
      <c r="IN22" s="73">
        <v>0</v>
      </c>
      <c r="IO22" s="73">
        <v>0</v>
      </c>
      <c r="IP22" s="73">
        <v>0</v>
      </c>
      <c r="IQ22" s="73">
        <v>7.4660000000000002</v>
      </c>
      <c r="IR22" s="73">
        <v>0</v>
      </c>
      <c r="IS22" s="73">
        <v>4.359</v>
      </c>
      <c r="IT22" s="73">
        <v>0</v>
      </c>
      <c r="IU22" s="73">
        <v>0</v>
      </c>
      <c r="IV22" s="74">
        <v>0</v>
      </c>
      <c r="IW22" s="71">
        <v>0</v>
      </c>
      <c r="IX22" s="71">
        <v>0</v>
      </c>
      <c r="IY22" s="71">
        <v>0</v>
      </c>
      <c r="IZ22" s="71">
        <v>0</v>
      </c>
      <c r="JA22" s="71">
        <v>0</v>
      </c>
      <c r="JB22" s="71">
        <v>0</v>
      </c>
      <c r="JC22" s="71">
        <v>0</v>
      </c>
      <c r="JD22" s="71">
        <v>0</v>
      </c>
      <c r="JE22" s="71">
        <v>1</v>
      </c>
      <c r="JF22" s="71">
        <v>0</v>
      </c>
      <c r="JG22" s="71">
        <v>3</v>
      </c>
      <c r="JH22" s="71">
        <v>0</v>
      </c>
      <c r="JI22" s="71">
        <v>0</v>
      </c>
      <c r="JJ22" s="71">
        <v>1</v>
      </c>
      <c r="JK22" s="71">
        <v>2</v>
      </c>
      <c r="JL22" s="71">
        <v>4</v>
      </c>
      <c r="JM22" s="71">
        <v>0</v>
      </c>
      <c r="JN22" s="71">
        <v>2</v>
      </c>
      <c r="JO22" s="71">
        <v>0</v>
      </c>
      <c r="JP22" s="71">
        <v>0</v>
      </c>
      <c r="JQ22" s="71">
        <v>1</v>
      </c>
      <c r="JR22" s="71">
        <v>1</v>
      </c>
      <c r="JS22" s="71">
        <v>2</v>
      </c>
      <c r="JT22" s="71">
        <v>0</v>
      </c>
      <c r="JU22" s="71">
        <v>1</v>
      </c>
      <c r="JV22" s="71">
        <v>2</v>
      </c>
      <c r="JW22" s="71">
        <v>0</v>
      </c>
      <c r="JX22" s="71">
        <v>2</v>
      </c>
      <c r="JY22" s="71">
        <v>1</v>
      </c>
      <c r="JZ22" s="71">
        <v>1</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3</v>
      </c>
      <c r="NI22" s="71">
        <v>0</v>
      </c>
      <c r="NJ22" s="71">
        <v>0</v>
      </c>
      <c r="NK22" s="71">
        <v>1</v>
      </c>
      <c r="NL22" s="71">
        <v>2</v>
      </c>
      <c r="NM22" s="71">
        <v>4</v>
      </c>
      <c r="NN22" s="71">
        <v>0</v>
      </c>
      <c r="NO22" s="71">
        <v>2</v>
      </c>
      <c r="NP22" s="71">
        <v>0</v>
      </c>
      <c r="NQ22" s="71">
        <v>0</v>
      </c>
      <c r="NR22" s="71">
        <v>1</v>
      </c>
      <c r="NS22" s="71">
        <v>1</v>
      </c>
      <c r="NT22" s="71">
        <v>2</v>
      </c>
      <c r="NU22" s="71">
        <v>0</v>
      </c>
      <c r="NV22" s="71">
        <v>1</v>
      </c>
      <c r="NW22" s="71">
        <v>2</v>
      </c>
      <c r="NX22" s="71">
        <v>0</v>
      </c>
      <c r="NY22" s="71">
        <v>2</v>
      </c>
      <c r="NZ22" s="71">
        <v>1</v>
      </c>
      <c r="OA22" s="71">
        <v>1</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25</v>
      </c>
      <c r="QY22" s="71">
        <v>1</v>
      </c>
      <c r="QZ22" s="71">
        <v>0</v>
      </c>
      <c r="RA22" s="71">
        <v>0</v>
      </c>
      <c r="RB22" s="71">
        <v>1</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25</v>
      </c>
      <c r="RT22" s="71">
        <v>1</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2043</v>
      </c>
      <c r="B23" s="70">
        <v>15</v>
      </c>
      <c r="C23" s="70">
        <v>15</v>
      </c>
      <c r="D23" s="70">
        <v>1</v>
      </c>
      <c r="E23" s="70">
        <v>2018</v>
      </c>
      <c r="F23" s="70" t="s">
        <v>183</v>
      </c>
      <c r="G23" s="1073" t="s">
        <v>2028</v>
      </c>
      <c r="H23" s="70" t="s">
        <v>2029</v>
      </c>
      <c r="I23" s="1066"/>
      <c r="J23" s="73">
        <v>0</v>
      </c>
      <c r="K23" s="73">
        <v>0</v>
      </c>
      <c r="L23" s="73">
        <v>0</v>
      </c>
      <c r="M23" s="73">
        <v>0</v>
      </c>
      <c r="N23" s="73">
        <v>0</v>
      </c>
      <c r="O23" s="73">
        <v>0</v>
      </c>
      <c r="P23" s="73">
        <v>0</v>
      </c>
      <c r="Q23" s="73">
        <v>0</v>
      </c>
      <c r="R23" s="73">
        <v>6.8730000000000002</v>
      </c>
      <c r="S23" s="73">
        <v>0</v>
      </c>
      <c r="T23" s="73">
        <v>26.777999999999999</v>
      </c>
      <c r="U23" s="73">
        <v>0</v>
      </c>
      <c r="V23" s="73">
        <v>0</v>
      </c>
      <c r="W23" s="73">
        <v>7.4850000000000003</v>
      </c>
      <c r="X23" s="73">
        <v>12.728</v>
      </c>
      <c r="Y23" s="73">
        <v>61.19</v>
      </c>
      <c r="Z23" s="73">
        <v>0</v>
      </c>
      <c r="AA23" s="73">
        <v>9.0259999999999998</v>
      </c>
      <c r="AB23" s="73">
        <v>0</v>
      </c>
      <c r="AC23" s="73">
        <v>0</v>
      </c>
      <c r="AD23" s="73">
        <v>12.032999999999999</v>
      </c>
      <c r="AE23" s="73">
        <v>9.3420000000000005</v>
      </c>
      <c r="AF23" s="73">
        <v>9.1780000000000008</v>
      </c>
      <c r="AG23" s="73">
        <v>0</v>
      </c>
      <c r="AH23" s="73">
        <v>4.0880000000000001</v>
      </c>
      <c r="AI23" s="73">
        <v>12.930999999999999</v>
      </c>
      <c r="AJ23" s="73">
        <v>0</v>
      </c>
      <c r="AK23" s="73">
        <v>219.01900000000001</v>
      </c>
      <c r="AL23" s="73">
        <v>4.2210000000000001</v>
      </c>
      <c r="AM23" s="73">
        <v>3.0819999999999999</v>
      </c>
      <c r="AN23" s="73">
        <v>7.9050000000000002</v>
      </c>
      <c r="AO23" s="73">
        <v>0</v>
      </c>
      <c r="AP23" s="73">
        <v>0</v>
      </c>
      <c r="AQ23" s="73">
        <v>0</v>
      </c>
      <c r="AR23" s="73">
        <v>0</v>
      </c>
      <c r="AS23" s="73">
        <v>6.9459999999999997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2.1110000000000002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3.4380000000000002</v>
      </c>
      <c r="CM23" s="73">
        <v>0</v>
      </c>
      <c r="CN23" s="73">
        <v>7.0970000000000004</v>
      </c>
      <c r="CO23" s="73">
        <v>0</v>
      </c>
      <c r="CP23" s="73">
        <v>0</v>
      </c>
      <c r="CQ23" s="73">
        <v>0</v>
      </c>
      <c r="CR23" s="73">
        <v>0</v>
      </c>
      <c r="CS23" s="73">
        <v>3.6480000000000001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6.8730000000000002</v>
      </c>
      <c r="DT23" s="73">
        <v>0</v>
      </c>
      <c r="DU23" s="73">
        <v>26.777999999999999</v>
      </c>
      <c r="DV23" s="73">
        <v>0</v>
      </c>
      <c r="DW23" s="73">
        <v>0</v>
      </c>
      <c r="DX23" s="73">
        <v>7.4850000000000003</v>
      </c>
      <c r="DY23" s="73">
        <v>12.728</v>
      </c>
      <c r="DZ23" s="73">
        <v>61.19</v>
      </c>
      <c r="EA23" s="73">
        <v>0</v>
      </c>
      <c r="EB23" s="73">
        <v>9.0259999999999998</v>
      </c>
      <c r="EC23" s="73">
        <v>0</v>
      </c>
      <c r="ED23" s="73">
        <v>0</v>
      </c>
      <c r="EE23" s="73">
        <v>12.032999999999999</v>
      </c>
      <c r="EF23" s="73">
        <v>9.3420000000000005</v>
      </c>
      <c r="EG23" s="73">
        <v>9.1780000000000008</v>
      </c>
      <c r="EH23" s="73">
        <v>0</v>
      </c>
      <c r="EI23" s="73">
        <v>4.0880000000000001</v>
      </c>
      <c r="EJ23" s="73">
        <v>12.930999999999999</v>
      </c>
      <c r="EK23" s="73">
        <v>0</v>
      </c>
      <c r="EL23" s="73">
        <v>219.01900000000001</v>
      </c>
      <c r="EM23" s="73">
        <v>4.2210000000000001</v>
      </c>
      <c r="EN23" s="73">
        <v>3.0819999999999999</v>
      </c>
      <c r="EO23" s="73">
        <v>7.9050000000000002</v>
      </c>
      <c r="EP23" s="73">
        <v>0</v>
      </c>
      <c r="EQ23" s="73">
        <v>0</v>
      </c>
      <c r="ER23" s="73">
        <v>0</v>
      </c>
      <c r="ES23" s="73">
        <v>0</v>
      </c>
      <c r="ET23" s="73">
        <v>6.9459999999999997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2.1110000000000002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3.4380000000000002</v>
      </c>
      <c r="GN23" s="73">
        <v>0</v>
      </c>
      <c r="GO23" s="73">
        <v>7.0970000000000004</v>
      </c>
      <c r="GP23" s="73">
        <v>0</v>
      </c>
      <c r="GQ23" s="73">
        <v>0</v>
      </c>
      <c r="GR23" s="73">
        <v>0</v>
      </c>
      <c r="GS23" s="73">
        <v>0</v>
      </c>
      <c r="GT23" s="73">
        <v>3.6480000000000001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405.87900000000002</v>
      </c>
      <c r="HL23" s="73">
        <v>6.9459999999999997</v>
      </c>
      <c r="HM23" s="73">
        <v>0</v>
      </c>
      <c r="HN23" s="73">
        <v>0</v>
      </c>
      <c r="HO23" s="73">
        <v>2.1110000000000002</v>
      </c>
      <c r="HP23" s="73">
        <v>0</v>
      </c>
      <c r="HQ23" s="73">
        <v>0</v>
      </c>
      <c r="HR23" s="73">
        <v>0</v>
      </c>
      <c r="HS23" s="73">
        <v>0</v>
      </c>
      <c r="HT23" s="73">
        <v>0</v>
      </c>
      <c r="HU23" s="73">
        <v>3.4380000000000002</v>
      </c>
      <c r="HV23" s="73">
        <v>7.0970000000000004</v>
      </c>
      <c r="HW23" s="73">
        <v>0</v>
      </c>
      <c r="HX23" s="73">
        <v>3.6480000000000001</v>
      </c>
      <c r="HY23" s="73">
        <v>0</v>
      </c>
      <c r="HZ23" s="73">
        <v>0</v>
      </c>
      <c r="IA23" s="73">
        <v>0</v>
      </c>
      <c r="IB23" s="73">
        <v>0</v>
      </c>
      <c r="IC23" s="73">
        <v>0</v>
      </c>
      <c r="ID23" s="73">
        <v>0</v>
      </c>
      <c r="IE23" s="73">
        <v>0</v>
      </c>
      <c r="IF23" s="73">
        <v>405.87900000000002</v>
      </c>
      <c r="IG23" s="73">
        <v>6.9459999999999997</v>
      </c>
      <c r="IH23" s="73">
        <v>0</v>
      </c>
      <c r="II23" s="73">
        <v>0</v>
      </c>
      <c r="IJ23" s="73">
        <v>2.1110000000000002</v>
      </c>
      <c r="IK23" s="73">
        <v>0</v>
      </c>
      <c r="IL23" s="73">
        <v>0</v>
      </c>
      <c r="IM23" s="73">
        <v>0</v>
      </c>
      <c r="IN23" s="73">
        <v>0</v>
      </c>
      <c r="IO23" s="73">
        <v>0</v>
      </c>
      <c r="IP23" s="73">
        <v>3.4380000000000002</v>
      </c>
      <c r="IQ23" s="73">
        <v>7.0970000000000004</v>
      </c>
      <c r="IR23" s="73">
        <v>0</v>
      </c>
      <c r="IS23" s="73">
        <v>3.6480000000000001</v>
      </c>
      <c r="IT23" s="73">
        <v>0</v>
      </c>
      <c r="IU23" s="73">
        <v>0</v>
      </c>
      <c r="IV23" s="74">
        <v>0</v>
      </c>
      <c r="IW23" s="71">
        <v>0</v>
      </c>
      <c r="IX23" s="71">
        <v>0</v>
      </c>
      <c r="IY23" s="71">
        <v>0</v>
      </c>
      <c r="IZ23" s="71">
        <v>0</v>
      </c>
      <c r="JA23" s="71">
        <v>0</v>
      </c>
      <c r="JB23" s="71">
        <v>0</v>
      </c>
      <c r="JC23" s="71">
        <v>0</v>
      </c>
      <c r="JD23" s="71">
        <v>0</v>
      </c>
      <c r="JE23" s="71">
        <v>1</v>
      </c>
      <c r="JF23" s="71">
        <v>0</v>
      </c>
      <c r="JG23" s="71">
        <v>2</v>
      </c>
      <c r="JH23" s="71">
        <v>0</v>
      </c>
      <c r="JI23" s="71">
        <v>0</v>
      </c>
      <c r="JJ23" s="71">
        <v>1</v>
      </c>
      <c r="JK23" s="71">
        <v>2</v>
      </c>
      <c r="JL23" s="71">
        <v>4</v>
      </c>
      <c r="JM23" s="71">
        <v>0</v>
      </c>
      <c r="JN23" s="71">
        <v>2</v>
      </c>
      <c r="JO23" s="71">
        <v>0</v>
      </c>
      <c r="JP23" s="71">
        <v>0</v>
      </c>
      <c r="JQ23" s="71">
        <v>1</v>
      </c>
      <c r="JR23" s="71">
        <v>1</v>
      </c>
      <c r="JS23" s="71">
        <v>2</v>
      </c>
      <c r="JT23" s="71">
        <v>0</v>
      </c>
      <c r="JU23" s="71">
        <v>1</v>
      </c>
      <c r="JV23" s="71">
        <v>2</v>
      </c>
      <c r="JW23" s="71">
        <v>0</v>
      </c>
      <c r="JX23" s="71">
        <v>2</v>
      </c>
      <c r="JY23" s="71">
        <v>1</v>
      </c>
      <c r="JZ23" s="71">
        <v>1</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2</v>
      </c>
      <c r="NI23" s="71">
        <v>0</v>
      </c>
      <c r="NJ23" s="71">
        <v>0</v>
      </c>
      <c r="NK23" s="71">
        <v>1</v>
      </c>
      <c r="NL23" s="71">
        <v>2</v>
      </c>
      <c r="NM23" s="71">
        <v>4</v>
      </c>
      <c r="NN23" s="71">
        <v>0</v>
      </c>
      <c r="NO23" s="71">
        <v>2</v>
      </c>
      <c r="NP23" s="71">
        <v>0</v>
      </c>
      <c r="NQ23" s="71">
        <v>0</v>
      </c>
      <c r="NR23" s="71">
        <v>1</v>
      </c>
      <c r="NS23" s="71">
        <v>1</v>
      </c>
      <c r="NT23" s="71">
        <v>2</v>
      </c>
      <c r="NU23" s="71">
        <v>0</v>
      </c>
      <c r="NV23" s="71">
        <v>1</v>
      </c>
      <c r="NW23" s="71">
        <v>2</v>
      </c>
      <c r="NX23" s="71">
        <v>0</v>
      </c>
      <c r="NY23" s="71">
        <v>2</v>
      </c>
      <c r="NZ23" s="71">
        <v>1</v>
      </c>
      <c r="OA23" s="71">
        <v>1</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24</v>
      </c>
      <c r="QY23" s="71">
        <v>1</v>
      </c>
      <c r="QZ23" s="71">
        <v>0</v>
      </c>
      <c r="RA23" s="71">
        <v>0</v>
      </c>
      <c r="RB23" s="71">
        <v>1</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24</v>
      </c>
      <c r="RT23" s="71">
        <v>1</v>
      </c>
      <c r="RU23" s="71">
        <v>0</v>
      </c>
      <c r="RV23" s="71">
        <v>0</v>
      </c>
      <c r="RW23" s="71">
        <v>1</v>
      </c>
      <c r="RX23" s="71">
        <v>0</v>
      </c>
      <c r="RY23" s="71">
        <v>0</v>
      </c>
      <c r="RZ23" s="71">
        <v>0</v>
      </c>
      <c r="SA23" s="71">
        <v>0</v>
      </c>
      <c r="SB23" s="71">
        <v>0</v>
      </c>
      <c r="SC23" s="71">
        <v>1</v>
      </c>
      <c r="SD23" s="71">
        <v>1</v>
      </c>
      <c r="SE23" s="71">
        <v>0</v>
      </c>
      <c r="SF23" s="71">
        <v>1</v>
      </c>
      <c r="SG23" s="71">
        <v>0</v>
      </c>
      <c r="SH23" s="71">
        <v>0</v>
      </c>
    </row>
    <row r="24" spans="1:502">
      <c r="A24" s="16" t="s">
        <v>2044</v>
      </c>
      <c r="B24" s="70">
        <v>16</v>
      </c>
      <c r="C24" s="70">
        <v>16</v>
      </c>
      <c r="D24" s="70">
        <v>1</v>
      </c>
      <c r="E24" s="70">
        <v>2019</v>
      </c>
      <c r="F24" s="70" t="s">
        <v>158</v>
      </c>
      <c r="G24" s="1073" t="s">
        <v>2028</v>
      </c>
      <c r="H24" s="70" t="s">
        <v>2029</v>
      </c>
      <c r="I24" s="1066"/>
      <c r="J24" s="73">
        <v>0</v>
      </c>
      <c r="K24" s="73">
        <v>0</v>
      </c>
      <c r="L24" s="73">
        <v>0</v>
      </c>
      <c r="M24" s="73">
        <v>0</v>
      </c>
      <c r="N24" s="73">
        <v>0</v>
      </c>
      <c r="O24" s="73">
        <v>0</v>
      </c>
      <c r="P24" s="73">
        <v>0</v>
      </c>
      <c r="Q24" s="73">
        <v>0</v>
      </c>
      <c r="R24" s="73">
        <v>6.3579999999999997</v>
      </c>
      <c r="S24" s="73">
        <v>0</v>
      </c>
      <c r="T24" s="73">
        <v>42.451999999999998</v>
      </c>
      <c r="U24" s="73">
        <v>0</v>
      </c>
      <c r="V24" s="73">
        <v>0</v>
      </c>
      <c r="W24" s="73">
        <v>6.1379999999999999</v>
      </c>
      <c r="X24" s="73">
        <v>12.138</v>
      </c>
      <c r="Y24" s="73">
        <v>56.569000000000003</v>
      </c>
      <c r="Z24" s="73">
        <v>0</v>
      </c>
      <c r="AA24" s="73">
        <v>7.94</v>
      </c>
      <c r="AB24" s="73">
        <v>0</v>
      </c>
      <c r="AC24" s="73">
        <v>0</v>
      </c>
      <c r="AD24" s="73">
        <v>11.141</v>
      </c>
      <c r="AE24" s="73">
        <v>6.2960000000000003</v>
      </c>
      <c r="AF24" s="73">
        <v>7.4969999999999999</v>
      </c>
      <c r="AG24" s="73">
        <v>0</v>
      </c>
      <c r="AH24" s="73">
        <v>3.552</v>
      </c>
      <c r="AI24" s="73">
        <v>11.584</v>
      </c>
      <c r="AJ24" s="73">
        <v>0</v>
      </c>
      <c r="AK24" s="73">
        <v>125.352</v>
      </c>
      <c r="AL24" s="73">
        <v>3.9350000000000001</v>
      </c>
      <c r="AM24" s="73">
        <v>2.581</v>
      </c>
      <c r="AN24" s="73">
        <v>7.0380000000000003</v>
      </c>
      <c r="AO24" s="73">
        <v>0</v>
      </c>
      <c r="AP24" s="73">
        <v>0</v>
      </c>
      <c r="AQ24" s="73">
        <v>0</v>
      </c>
      <c r="AR24" s="73">
        <v>0</v>
      </c>
      <c r="AS24" s="73">
        <v>6.3440000000000003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2.9620000000000002</v>
      </c>
      <c r="CM24" s="73">
        <v>0</v>
      </c>
      <c r="CN24" s="73">
        <v>6.6779999999999999</v>
      </c>
      <c r="CO24" s="73">
        <v>0</v>
      </c>
      <c r="CP24" s="73">
        <v>0</v>
      </c>
      <c r="CQ24" s="73">
        <v>0</v>
      </c>
      <c r="CR24" s="73">
        <v>0</v>
      </c>
      <c r="CS24" s="73">
        <v>2.8069999999999999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6.3579999999999997</v>
      </c>
      <c r="DT24" s="73">
        <v>0</v>
      </c>
      <c r="DU24" s="73">
        <v>42.451999999999998</v>
      </c>
      <c r="DV24" s="73">
        <v>0</v>
      </c>
      <c r="DW24" s="73">
        <v>0</v>
      </c>
      <c r="DX24" s="73">
        <v>6.1379999999999999</v>
      </c>
      <c r="DY24" s="73">
        <v>12.138</v>
      </c>
      <c r="DZ24" s="73">
        <v>56.569000000000003</v>
      </c>
      <c r="EA24" s="73">
        <v>0</v>
      </c>
      <c r="EB24" s="73">
        <v>7.94</v>
      </c>
      <c r="EC24" s="73">
        <v>0</v>
      </c>
      <c r="ED24" s="73">
        <v>0</v>
      </c>
      <c r="EE24" s="73">
        <v>11.141</v>
      </c>
      <c r="EF24" s="73">
        <v>6.2960000000000003</v>
      </c>
      <c r="EG24" s="73">
        <v>7.4969999999999999</v>
      </c>
      <c r="EH24" s="73">
        <v>0</v>
      </c>
      <c r="EI24" s="73">
        <v>3.552</v>
      </c>
      <c r="EJ24" s="73">
        <v>11.584</v>
      </c>
      <c r="EK24" s="73">
        <v>0</v>
      </c>
      <c r="EL24" s="73">
        <v>125.352</v>
      </c>
      <c r="EM24" s="73">
        <v>3.9350000000000001</v>
      </c>
      <c r="EN24" s="73">
        <v>2.581</v>
      </c>
      <c r="EO24" s="73">
        <v>7.0380000000000003</v>
      </c>
      <c r="EP24" s="73">
        <v>0</v>
      </c>
      <c r="EQ24" s="73">
        <v>0</v>
      </c>
      <c r="ER24" s="73">
        <v>0</v>
      </c>
      <c r="ES24" s="73">
        <v>0</v>
      </c>
      <c r="ET24" s="73">
        <v>6.3440000000000003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2.9620000000000002</v>
      </c>
      <c r="GN24" s="73">
        <v>0</v>
      </c>
      <c r="GO24" s="73">
        <v>6.6779999999999999</v>
      </c>
      <c r="GP24" s="73">
        <v>0</v>
      </c>
      <c r="GQ24" s="73">
        <v>0</v>
      </c>
      <c r="GR24" s="73">
        <v>0</v>
      </c>
      <c r="GS24" s="73">
        <v>0</v>
      </c>
      <c r="GT24" s="73">
        <v>2.8069999999999999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310.57100000000003</v>
      </c>
      <c r="HL24" s="73">
        <v>6.3440000000000003</v>
      </c>
      <c r="HM24" s="73">
        <v>0</v>
      </c>
      <c r="HN24" s="73">
        <v>0</v>
      </c>
      <c r="HO24" s="73">
        <v>0</v>
      </c>
      <c r="HP24" s="73">
        <v>0</v>
      </c>
      <c r="HQ24" s="73">
        <v>0</v>
      </c>
      <c r="HR24" s="73">
        <v>0</v>
      </c>
      <c r="HS24" s="73">
        <v>0</v>
      </c>
      <c r="HT24" s="73">
        <v>0</v>
      </c>
      <c r="HU24" s="73">
        <v>2.9620000000000002</v>
      </c>
      <c r="HV24" s="73">
        <v>6.6779999999999999</v>
      </c>
      <c r="HW24" s="73">
        <v>0</v>
      </c>
      <c r="HX24" s="73">
        <v>2.8069999999999999</v>
      </c>
      <c r="HY24" s="73">
        <v>0</v>
      </c>
      <c r="HZ24" s="73">
        <v>0</v>
      </c>
      <c r="IA24" s="73">
        <v>0</v>
      </c>
      <c r="IB24" s="73">
        <v>0</v>
      </c>
      <c r="IC24" s="73">
        <v>0</v>
      </c>
      <c r="ID24" s="73">
        <v>0</v>
      </c>
      <c r="IE24" s="73">
        <v>0</v>
      </c>
      <c r="IF24" s="73">
        <v>310.57100000000003</v>
      </c>
      <c r="IG24" s="73">
        <v>6.3440000000000003</v>
      </c>
      <c r="IH24" s="73">
        <v>0</v>
      </c>
      <c r="II24" s="73">
        <v>0</v>
      </c>
      <c r="IJ24" s="73">
        <v>0</v>
      </c>
      <c r="IK24" s="73">
        <v>0</v>
      </c>
      <c r="IL24" s="73">
        <v>0</v>
      </c>
      <c r="IM24" s="73">
        <v>0</v>
      </c>
      <c r="IN24" s="73">
        <v>0</v>
      </c>
      <c r="IO24" s="73">
        <v>0</v>
      </c>
      <c r="IP24" s="73">
        <v>2.9620000000000002</v>
      </c>
      <c r="IQ24" s="73">
        <v>6.6779999999999999</v>
      </c>
      <c r="IR24" s="73">
        <v>0</v>
      </c>
      <c r="IS24" s="73">
        <v>2.8069999999999999</v>
      </c>
      <c r="IT24" s="73">
        <v>0</v>
      </c>
      <c r="IU24" s="73">
        <v>0</v>
      </c>
      <c r="IV24" s="74">
        <v>0</v>
      </c>
      <c r="IW24" s="71">
        <v>0</v>
      </c>
      <c r="IX24" s="71">
        <v>0</v>
      </c>
      <c r="IY24" s="71">
        <v>0</v>
      </c>
      <c r="IZ24" s="71">
        <v>0</v>
      </c>
      <c r="JA24" s="71">
        <v>0</v>
      </c>
      <c r="JB24" s="71">
        <v>0</v>
      </c>
      <c r="JC24" s="71">
        <v>0</v>
      </c>
      <c r="JD24" s="71">
        <v>0</v>
      </c>
      <c r="JE24" s="71">
        <v>1</v>
      </c>
      <c r="JF24" s="71">
        <v>0</v>
      </c>
      <c r="JG24" s="71">
        <v>3</v>
      </c>
      <c r="JH24" s="71">
        <v>0</v>
      </c>
      <c r="JI24" s="71">
        <v>0</v>
      </c>
      <c r="JJ24" s="71">
        <v>1</v>
      </c>
      <c r="JK24" s="71">
        <v>2</v>
      </c>
      <c r="JL24" s="71">
        <v>4</v>
      </c>
      <c r="JM24" s="71">
        <v>0</v>
      </c>
      <c r="JN24" s="71">
        <v>2</v>
      </c>
      <c r="JO24" s="71">
        <v>0</v>
      </c>
      <c r="JP24" s="71">
        <v>0</v>
      </c>
      <c r="JQ24" s="71">
        <v>1</v>
      </c>
      <c r="JR24" s="71">
        <v>1</v>
      </c>
      <c r="JS24" s="71">
        <v>2</v>
      </c>
      <c r="JT24" s="71">
        <v>0</v>
      </c>
      <c r="JU24" s="71">
        <v>1</v>
      </c>
      <c r="JV24" s="71">
        <v>2</v>
      </c>
      <c r="JW24" s="71">
        <v>0</v>
      </c>
      <c r="JX24" s="71">
        <v>2</v>
      </c>
      <c r="JY24" s="71">
        <v>1</v>
      </c>
      <c r="JZ24" s="71">
        <v>1</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3</v>
      </c>
      <c r="NI24" s="71">
        <v>0</v>
      </c>
      <c r="NJ24" s="71">
        <v>0</v>
      </c>
      <c r="NK24" s="71">
        <v>1</v>
      </c>
      <c r="NL24" s="71">
        <v>2</v>
      </c>
      <c r="NM24" s="71">
        <v>4</v>
      </c>
      <c r="NN24" s="71">
        <v>0</v>
      </c>
      <c r="NO24" s="71">
        <v>2</v>
      </c>
      <c r="NP24" s="71">
        <v>0</v>
      </c>
      <c r="NQ24" s="71">
        <v>0</v>
      </c>
      <c r="NR24" s="71">
        <v>1</v>
      </c>
      <c r="NS24" s="71">
        <v>1</v>
      </c>
      <c r="NT24" s="71">
        <v>2</v>
      </c>
      <c r="NU24" s="71">
        <v>0</v>
      </c>
      <c r="NV24" s="71">
        <v>1</v>
      </c>
      <c r="NW24" s="71">
        <v>2</v>
      </c>
      <c r="NX24" s="71">
        <v>0</v>
      </c>
      <c r="NY24" s="71">
        <v>2</v>
      </c>
      <c r="NZ24" s="71">
        <v>1</v>
      </c>
      <c r="OA24" s="71">
        <v>1</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25</v>
      </c>
      <c r="QY24" s="71">
        <v>1</v>
      </c>
      <c r="QZ24" s="71">
        <v>0</v>
      </c>
      <c r="RA24" s="71">
        <v>0</v>
      </c>
      <c r="RB24" s="71">
        <v>0</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25</v>
      </c>
      <c r="RT24" s="71">
        <v>1</v>
      </c>
      <c r="RU24" s="71">
        <v>0</v>
      </c>
      <c r="RV24" s="71">
        <v>0</v>
      </c>
      <c r="RW24" s="71">
        <v>0</v>
      </c>
      <c r="RX24" s="71">
        <v>0</v>
      </c>
      <c r="RY24" s="71">
        <v>0</v>
      </c>
      <c r="RZ24" s="71">
        <v>0</v>
      </c>
      <c r="SA24" s="71">
        <v>0</v>
      </c>
      <c r="SB24" s="71">
        <v>0</v>
      </c>
      <c r="SC24" s="71">
        <v>1</v>
      </c>
      <c r="SD24" s="71">
        <v>1</v>
      </c>
      <c r="SE24" s="71">
        <v>0</v>
      </c>
      <c r="SF24" s="71">
        <v>1</v>
      </c>
      <c r="SG24" s="71">
        <v>0</v>
      </c>
      <c r="SH24" s="71">
        <v>0</v>
      </c>
    </row>
    <row r="25" spans="1:502">
      <c r="A25" s="16" t="s">
        <v>2045</v>
      </c>
      <c r="B25" s="70">
        <v>17</v>
      </c>
      <c r="C25" s="70">
        <v>17</v>
      </c>
      <c r="D25" s="70">
        <v>1</v>
      </c>
      <c r="E25" s="70">
        <v>2020</v>
      </c>
      <c r="F25" s="70" t="s">
        <v>159</v>
      </c>
      <c r="G25" s="1073" t="s">
        <v>2028</v>
      </c>
      <c r="H25" s="70" t="s">
        <v>2029</v>
      </c>
      <c r="I25" s="1066"/>
      <c r="J25" s="73">
        <v>0</v>
      </c>
      <c r="K25" s="73">
        <v>0</v>
      </c>
      <c r="L25" s="73">
        <v>0</v>
      </c>
      <c r="M25" s="73">
        <v>0</v>
      </c>
      <c r="N25" s="73">
        <v>0</v>
      </c>
      <c r="O25" s="73">
        <v>0</v>
      </c>
      <c r="P25" s="73">
        <v>0</v>
      </c>
      <c r="Q25" s="73">
        <v>0</v>
      </c>
      <c r="R25" s="73">
        <v>0</v>
      </c>
      <c r="S25" s="73">
        <v>0</v>
      </c>
      <c r="T25" s="73">
        <v>43.7</v>
      </c>
      <c r="U25" s="73">
        <v>0</v>
      </c>
      <c r="V25" s="73">
        <v>0</v>
      </c>
      <c r="W25" s="73">
        <v>5.593</v>
      </c>
      <c r="X25" s="73">
        <v>10.629</v>
      </c>
      <c r="Y25" s="73">
        <v>54.997999999999998</v>
      </c>
      <c r="Z25" s="73">
        <v>0</v>
      </c>
      <c r="AA25" s="73">
        <v>7.2130000000000001</v>
      </c>
      <c r="AB25" s="73">
        <v>0</v>
      </c>
      <c r="AC25" s="73">
        <v>0</v>
      </c>
      <c r="AD25" s="73">
        <v>9.0860000000000003</v>
      </c>
      <c r="AE25" s="73">
        <v>4.2889999999999997</v>
      </c>
      <c r="AF25" s="73">
        <v>7.5049999999999999</v>
      </c>
      <c r="AG25" s="73">
        <v>0</v>
      </c>
      <c r="AH25" s="73">
        <v>0</v>
      </c>
      <c r="AI25" s="73">
        <v>9.4380000000000006</v>
      </c>
      <c r="AJ25" s="73">
        <v>0</v>
      </c>
      <c r="AK25" s="73">
        <v>141.102</v>
      </c>
      <c r="AL25" s="73">
        <v>4.0140000000000002</v>
      </c>
      <c r="AM25" s="73">
        <v>2.331</v>
      </c>
      <c r="AN25" s="73">
        <v>6.2869999999999999</v>
      </c>
      <c r="AO25" s="73">
        <v>0</v>
      </c>
      <c r="AP25" s="73">
        <v>0</v>
      </c>
      <c r="AQ25" s="73">
        <v>0</v>
      </c>
      <c r="AR25" s="73">
        <v>0</v>
      </c>
      <c r="AS25" s="73">
        <v>5.92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6.44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43.7</v>
      </c>
      <c r="DV25" s="73">
        <v>0</v>
      </c>
      <c r="DW25" s="73">
        <v>0</v>
      </c>
      <c r="DX25" s="73">
        <v>5.593</v>
      </c>
      <c r="DY25" s="73">
        <v>10.629</v>
      </c>
      <c r="DZ25" s="73">
        <v>54.997999999999998</v>
      </c>
      <c r="EA25" s="73">
        <v>0</v>
      </c>
      <c r="EB25" s="73">
        <v>7.2130000000000001</v>
      </c>
      <c r="EC25" s="73">
        <v>0</v>
      </c>
      <c r="ED25" s="73">
        <v>0</v>
      </c>
      <c r="EE25" s="73">
        <v>9.0860000000000003</v>
      </c>
      <c r="EF25" s="73">
        <v>4.2889999999999997</v>
      </c>
      <c r="EG25" s="73">
        <v>7.5049999999999999</v>
      </c>
      <c r="EH25" s="73">
        <v>0</v>
      </c>
      <c r="EI25" s="73">
        <v>0</v>
      </c>
      <c r="EJ25" s="73">
        <v>9.4380000000000006</v>
      </c>
      <c r="EK25" s="73">
        <v>0</v>
      </c>
      <c r="EL25" s="73">
        <v>141.102</v>
      </c>
      <c r="EM25" s="73">
        <v>4.0140000000000002</v>
      </c>
      <c r="EN25" s="73">
        <v>2.331</v>
      </c>
      <c r="EO25" s="73">
        <v>6.2869999999999999</v>
      </c>
      <c r="EP25" s="73">
        <v>0</v>
      </c>
      <c r="EQ25" s="73">
        <v>0</v>
      </c>
      <c r="ER25" s="73">
        <v>0</v>
      </c>
      <c r="ES25" s="73">
        <v>0</v>
      </c>
      <c r="ET25" s="73">
        <v>5.92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6.44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306.185</v>
      </c>
      <c r="HL25" s="73">
        <v>5.92</v>
      </c>
      <c r="HM25" s="73">
        <v>0</v>
      </c>
      <c r="HN25" s="73">
        <v>0</v>
      </c>
      <c r="HO25" s="73">
        <v>0</v>
      </c>
      <c r="HP25" s="73">
        <v>0</v>
      </c>
      <c r="HQ25" s="73">
        <v>0</v>
      </c>
      <c r="HR25" s="73">
        <v>0</v>
      </c>
      <c r="HS25" s="73">
        <v>0</v>
      </c>
      <c r="HT25" s="73">
        <v>0</v>
      </c>
      <c r="HU25" s="73">
        <v>0</v>
      </c>
      <c r="HV25" s="73">
        <v>6.44</v>
      </c>
      <c r="HW25" s="73">
        <v>0</v>
      </c>
      <c r="HX25" s="73">
        <v>0</v>
      </c>
      <c r="HY25" s="73">
        <v>0</v>
      </c>
      <c r="HZ25" s="73">
        <v>0</v>
      </c>
      <c r="IA25" s="73">
        <v>0</v>
      </c>
      <c r="IB25" s="73">
        <v>0</v>
      </c>
      <c r="IC25" s="73">
        <v>0</v>
      </c>
      <c r="ID25" s="73">
        <v>0</v>
      </c>
      <c r="IE25" s="73">
        <v>0</v>
      </c>
      <c r="IF25" s="73">
        <v>306.185</v>
      </c>
      <c r="IG25" s="73">
        <v>5.92</v>
      </c>
      <c r="IH25" s="73">
        <v>0</v>
      </c>
      <c r="II25" s="73">
        <v>0</v>
      </c>
      <c r="IJ25" s="73">
        <v>0</v>
      </c>
      <c r="IK25" s="73">
        <v>0</v>
      </c>
      <c r="IL25" s="73">
        <v>0</v>
      </c>
      <c r="IM25" s="73">
        <v>0</v>
      </c>
      <c r="IN25" s="73">
        <v>0</v>
      </c>
      <c r="IO25" s="73">
        <v>0</v>
      </c>
      <c r="IP25" s="73">
        <v>0</v>
      </c>
      <c r="IQ25" s="73">
        <v>6.44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3</v>
      </c>
      <c r="JH25" s="71">
        <v>0</v>
      </c>
      <c r="JI25" s="71">
        <v>0</v>
      </c>
      <c r="JJ25" s="71">
        <v>1</v>
      </c>
      <c r="JK25" s="71">
        <v>2</v>
      </c>
      <c r="JL25" s="71">
        <v>4</v>
      </c>
      <c r="JM25" s="71">
        <v>0</v>
      </c>
      <c r="JN25" s="71">
        <v>2</v>
      </c>
      <c r="JO25" s="71">
        <v>0</v>
      </c>
      <c r="JP25" s="71">
        <v>0</v>
      </c>
      <c r="JQ25" s="71">
        <v>1</v>
      </c>
      <c r="JR25" s="71">
        <v>1</v>
      </c>
      <c r="JS25" s="71">
        <v>2</v>
      </c>
      <c r="JT25" s="71">
        <v>0</v>
      </c>
      <c r="JU25" s="71">
        <v>0</v>
      </c>
      <c r="JV25" s="71">
        <v>2</v>
      </c>
      <c r="JW25" s="71">
        <v>0</v>
      </c>
      <c r="JX25" s="71">
        <v>3</v>
      </c>
      <c r="JY25" s="71">
        <v>1</v>
      </c>
      <c r="JZ25" s="71">
        <v>1</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3</v>
      </c>
      <c r="NI25" s="71">
        <v>0</v>
      </c>
      <c r="NJ25" s="71">
        <v>0</v>
      </c>
      <c r="NK25" s="71">
        <v>1</v>
      </c>
      <c r="NL25" s="71">
        <v>2</v>
      </c>
      <c r="NM25" s="71">
        <v>4</v>
      </c>
      <c r="NN25" s="71">
        <v>0</v>
      </c>
      <c r="NO25" s="71">
        <v>2</v>
      </c>
      <c r="NP25" s="71">
        <v>0</v>
      </c>
      <c r="NQ25" s="71">
        <v>0</v>
      </c>
      <c r="NR25" s="71">
        <v>1</v>
      </c>
      <c r="NS25" s="71">
        <v>1</v>
      </c>
      <c r="NT25" s="71">
        <v>2</v>
      </c>
      <c r="NU25" s="71">
        <v>0</v>
      </c>
      <c r="NV25" s="71">
        <v>0</v>
      </c>
      <c r="NW25" s="71">
        <v>2</v>
      </c>
      <c r="NX25" s="71">
        <v>0</v>
      </c>
      <c r="NY25" s="71">
        <v>3</v>
      </c>
      <c r="NZ25" s="71">
        <v>1</v>
      </c>
      <c r="OA25" s="71">
        <v>1</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24</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24</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2046</v>
      </c>
      <c r="B26" s="70">
        <v>18</v>
      </c>
      <c r="C26" s="70">
        <v>18</v>
      </c>
      <c r="D26" s="70">
        <v>1</v>
      </c>
      <c r="E26" s="70">
        <v>2021</v>
      </c>
      <c r="F26" s="70" t="s">
        <v>160</v>
      </c>
      <c r="G26" s="1073" t="s">
        <v>2028</v>
      </c>
      <c r="H26" s="70" t="s">
        <v>2029</v>
      </c>
      <c r="I26" s="1066"/>
      <c r="J26" s="73">
        <v>0</v>
      </c>
      <c r="K26" s="73">
        <v>0</v>
      </c>
      <c r="L26" s="73">
        <v>0</v>
      </c>
      <c r="M26" s="73">
        <v>0</v>
      </c>
      <c r="N26" s="73">
        <v>0</v>
      </c>
      <c r="O26" s="73">
        <v>0</v>
      </c>
      <c r="P26" s="73">
        <v>0</v>
      </c>
      <c r="Q26" s="73">
        <v>0</v>
      </c>
      <c r="R26" s="73">
        <v>5.4729999999999999</v>
      </c>
      <c r="S26" s="73">
        <v>0</v>
      </c>
      <c r="T26" s="73">
        <v>37.515000000000001</v>
      </c>
      <c r="U26" s="73">
        <v>0</v>
      </c>
      <c r="V26" s="73">
        <v>0</v>
      </c>
      <c r="W26" s="73">
        <v>6.508</v>
      </c>
      <c r="X26" s="73">
        <v>10.215999999999999</v>
      </c>
      <c r="Y26" s="73">
        <v>57.643000000000001</v>
      </c>
      <c r="Z26" s="73">
        <v>0</v>
      </c>
      <c r="AA26" s="73">
        <v>6.2679999999999998</v>
      </c>
      <c r="AB26" s="73">
        <v>0</v>
      </c>
      <c r="AC26" s="73">
        <v>0</v>
      </c>
      <c r="AD26" s="73">
        <v>13.151999999999999</v>
      </c>
      <c r="AE26" s="73">
        <v>6</v>
      </c>
      <c r="AF26" s="73">
        <v>8.0890000000000004</v>
      </c>
      <c r="AG26" s="73">
        <v>0</v>
      </c>
      <c r="AH26" s="73">
        <v>3.0750000000000002</v>
      </c>
      <c r="AI26" s="73">
        <v>10.32</v>
      </c>
      <c r="AJ26" s="73">
        <v>0</v>
      </c>
      <c r="AK26" s="73">
        <v>177.845</v>
      </c>
      <c r="AL26" s="73">
        <v>3.585</v>
      </c>
      <c r="AM26" s="73">
        <v>2.1480000000000001</v>
      </c>
      <c r="AN26" s="73">
        <v>5.33</v>
      </c>
      <c r="AO26" s="73">
        <v>0</v>
      </c>
      <c r="AP26" s="73">
        <v>0</v>
      </c>
      <c r="AQ26" s="73">
        <v>0</v>
      </c>
      <c r="AR26" s="73">
        <v>0</v>
      </c>
      <c r="AS26" s="73">
        <v>5.3129999999999997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6.2460000000000004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5.4729999999999999</v>
      </c>
      <c r="DT26" s="73">
        <v>0</v>
      </c>
      <c r="DU26" s="73">
        <v>37.515000000000001</v>
      </c>
      <c r="DV26" s="73">
        <v>0</v>
      </c>
      <c r="DW26" s="73">
        <v>0</v>
      </c>
      <c r="DX26" s="73">
        <v>6.508</v>
      </c>
      <c r="DY26" s="73">
        <v>10.215999999999999</v>
      </c>
      <c r="DZ26" s="73">
        <v>57.643000000000001</v>
      </c>
      <c r="EA26" s="73">
        <v>0</v>
      </c>
      <c r="EB26" s="73">
        <v>6.2679999999999998</v>
      </c>
      <c r="EC26" s="73">
        <v>0</v>
      </c>
      <c r="ED26" s="73">
        <v>0</v>
      </c>
      <c r="EE26" s="73">
        <v>13.151999999999999</v>
      </c>
      <c r="EF26" s="73">
        <v>6</v>
      </c>
      <c r="EG26" s="73">
        <v>8.0890000000000004</v>
      </c>
      <c r="EH26" s="73">
        <v>0</v>
      </c>
      <c r="EI26" s="73">
        <v>3.0750000000000002</v>
      </c>
      <c r="EJ26" s="73">
        <v>10.32</v>
      </c>
      <c r="EK26" s="73">
        <v>0</v>
      </c>
      <c r="EL26" s="73">
        <v>177.845</v>
      </c>
      <c r="EM26" s="73">
        <v>3.585</v>
      </c>
      <c r="EN26" s="73">
        <v>2.1480000000000001</v>
      </c>
      <c r="EO26" s="73">
        <v>5.33</v>
      </c>
      <c r="EP26" s="73">
        <v>0</v>
      </c>
      <c r="EQ26" s="73">
        <v>0</v>
      </c>
      <c r="ER26" s="73">
        <v>0</v>
      </c>
      <c r="ES26" s="73">
        <v>0</v>
      </c>
      <c r="ET26" s="73">
        <v>5.3129999999999997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6.2460000000000004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353.16699999999997</v>
      </c>
      <c r="HL26" s="73">
        <v>5.3129999999999997</v>
      </c>
      <c r="HM26" s="73">
        <v>0</v>
      </c>
      <c r="HN26" s="73">
        <v>0</v>
      </c>
      <c r="HO26" s="73">
        <v>0</v>
      </c>
      <c r="HP26" s="73">
        <v>0</v>
      </c>
      <c r="HQ26" s="73">
        <v>0</v>
      </c>
      <c r="HR26" s="73">
        <v>0</v>
      </c>
      <c r="HS26" s="73">
        <v>0</v>
      </c>
      <c r="HT26" s="73">
        <v>0</v>
      </c>
      <c r="HU26" s="73">
        <v>0</v>
      </c>
      <c r="HV26" s="73">
        <v>6.2460000000000004</v>
      </c>
      <c r="HW26" s="73">
        <v>0</v>
      </c>
      <c r="HX26" s="73">
        <v>0</v>
      </c>
      <c r="HY26" s="73">
        <v>0</v>
      </c>
      <c r="HZ26" s="73">
        <v>0</v>
      </c>
      <c r="IA26" s="73">
        <v>0</v>
      </c>
      <c r="IB26" s="73">
        <v>0</v>
      </c>
      <c r="IC26" s="73">
        <v>0</v>
      </c>
      <c r="ID26" s="73">
        <v>0</v>
      </c>
      <c r="IE26" s="73">
        <v>0</v>
      </c>
      <c r="IF26" s="73">
        <v>353.16699999999997</v>
      </c>
      <c r="IG26" s="73">
        <v>5.3129999999999997</v>
      </c>
      <c r="IH26" s="73">
        <v>0</v>
      </c>
      <c r="II26" s="73">
        <v>0</v>
      </c>
      <c r="IJ26" s="73">
        <v>0</v>
      </c>
      <c r="IK26" s="73">
        <v>0</v>
      </c>
      <c r="IL26" s="73">
        <v>0</v>
      </c>
      <c r="IM26" s="73">
        <v>0</v>
      </c>
      <c r="IN26" s="73">
        <v>0</v>
      </c>
      <c r="IO26" s="73">
        <v>0</v>
      </c>
      <c r="IP26" s="73">
        <v>0</v>
      </c>
      <c r="IQ26" s="73">
        <v>6.2460000000000004</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3</v>
      </c>
      <c r="JH26" s="71">
        <v>0</v>
      </c>
      <c r="JI26" s="71">
        <v>0</v>
      </c>
      <c r="JJ26" s="71">
        <v>1</v>
      </c>
      <c r="JK26" s="71">
        <v>2</v>
      </c>
      <c r="JL26" s="71">
        <v>4</v>
      </c>
      <c r="JM26" s="71">
        <v>0</v>
      </c>
      <c r="JN26" s="71">
        <v>2</v>
      </c>
      <c r="JO26" s="71">
        <v>0</v>
      </c>
      <c r="JP26" s="71">
        <v>0</v>
      </c>
      <c r="JQ26" s="71">
        <v>2</v>
      </c>
      <c r="JR26" s="71">
        <v>1</v>
      </c>
      <c r="JS26" s="71">
        <v>2</v>
      </c>
      <c r="JT26" s="71">
        <v>0</v>
      </c>
      <c r="JU26" s="71">
        <v>1</v>
      </c>
      <c r="JV26" s="71">
        <v>2</v>
      </c>
      <c r="JW26" s="71">
        <v>0</v>
      </c>
      <c r="JX26" s="71">
        <v>2</v>
      </c>
      <c r="JY26" s="71">
        <v>1</v>
      </c>
      <c r="JZ26" s="71">
        <v>1</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3</v>
      </c>
      <c r="NI26" s="71">
        <v>0</v>
      </c>
      <c r="NJ26" s="71">
        <v>0</v>
      </c>
      <c r="NK26" s="71">
        <v>1</v>
      </c>
      <c r="NL26" s="71">
        <v>2</v>
      </c>
      <c r="NM26" s="71">
        <v>4</v>
      </c>
      <c r="NN26" s="71">
        <v>0</v>
      </c>
      <c r="NO26" s="71">
        <v>2</v>
      </c>
      <c r="NP26" s="71">
        <v>0</v>
      </c>
      <c r="NQ26" s="71">
        <v>0</v>
      </c>
      <c r="NR26" s="71">
        <v>2</v>
      </c>
      <c r="NS26" s="71">
        <v>1</v>
      </c>
      <c r="NT26" s="71">
        <v>2</v>
      </c>
      <c r="NU26" s="71">
        <v>0</v>
      </c>
      <c r="NV26" s="71">
        <v>1</v>
      </c>
      <c r="NW26" s="71">
        <v>2</v>
      </c>
      <c r="NX26" s="71">
        <v>0</v>
      </c>
      <c r="NY26" s="71">
        <v>2</v>
      </c>
      <c r="NZ26" s="71">
        <v>1</v>
      </c>
      <c r="OA26" s="71">
        <v>1</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26</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26</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2047</v>
      </c>
      <c r="B27" s="70">
        <v>19</v>
      </c>
      <c r="C27" s="70">
        <v>19</v>
      </c>
      <c r="D27" s="70">
        <v>1</v>
      </c>
      <c r="E27" s="70">
        <v>2022</v>
      </c>
      <c r="F27" s="70" t="s">
        <v>161</v>
      </c>
      <c r="G27" s="1073" t="s">
        <v>2028</v>
      </c>
      <c r="H27" s="70" t="s">
        <v>2029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2048</v>
      </c>
      <c r="B28" s="70">
        <v>20</v>
      </c>
      <c r="C28" s="70">
        <v>20</v>
      </c>
      <c r="D28" s="70">
        <v>1</v>
      </c>
      <c r="E28" s="70">
        <v>2023</v>
      </c>
      <c r="F28" s="70" t="s">
        <v>1539</v>
      </c>
      <c r="G28" s="1073" t="s">
        <v>2028</v>
      </c>
      <c r="H28" s="70" t="s">
        <v>2029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2049</v>
      </c>
      <c r="B29" s="70">
        <v>21</v>
      </c>
      <c r="C29" s="70">
        <v>21</v>
      </c>
      <c r="D29" s="70">
        <v>1</v>
      </c>
      <c r="E29" s="70">
        <v>2024</v>
      </c>
      <c r="F29" s="70" t="s">
        <v>1554</v>
      </c>
      <c r="G29" s="1073" t="s">
        <v>2028</v>
      </c>
      <c r="H29" s="70" t="s">
        <v>2029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2028</v>
      </c>
      <c r="H30" s="70" t="s">
        <v>2029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2028</v>
      </c>
      <c r="H31" s="70" t="s">
        <v>2029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2028</v>
      </c>
      <c r="H32" s="70" t="s">
        <v>2029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2028</v>
      </c>
      <c r="H33" s="70" t="s">
        <v>2029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2028</v>
      </c>
      <c r="H34" s="70" t="s">
        <v>2029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2028</v>
      </c>
      <c r="H35" s="70" t="s">
        <v>2029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2299</v>
      </c>
      <c r="H17" s="70" t="s">
        <v>2300</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1554</v>
      </c>
      <c r="G25" s="1073" t="s">
        <v>2307</v>
      </c>
      <c r="H25" s="70" t="s">
        <v>2308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2049</v>
      </c>
      <c r="B26" s="70">
        <v>18</v>
      </c>
      <c r="C26" s="70">
        <v>18</v>
      </c>
      <c r="D26" s="70">
        <v>18</v>
      </c>
      <c r="E26" s="70">
        <v>2024</v>
      </c>
      <c r="F26" s="70" t="s">
        <v>1554</v>
      </c>
      <c r="G26" s="1073" t="s">
        <v>2028</v>
      </c>
      <c r="H26" s="70" t="s">
        <v>2029</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2306</v>
      </c>
      <c r="B27" s="70">
        <v>19</v>
      </c>
      <c r="C27" s="70">
        <v>18</v>
      </c>
      <c r="D27" s="70">
        <v>19</v>
      </c>
      <c r="E27" s="70">
        <v>2024</v>
      </c>
      <c r="F27" s="70" t="s">
        <v>1554</v>
      </c>
      <c r="G27" s="1073" t="s">
        <v>2303</v>
      </c>
      <c r="H27" s="70" t="s">
        <v>2304</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2301</v>
      </c>
      <c r="B197" s="70">
        <v>189</v>
      </c>
      <c r="C197" s="70">
        <v>16</v>
      </c>
      <c r="D197" s="70">
        <v>9</v>
      </c>
      <c r="E197" s="70">
        <v>2022</v>
      </c>
      <c r="F197" s="70" t="s">
        <v>161</v>
      </c>
      <c r="G197" s="1073" t="s">
        <v>2299</v>
      </c>
      <c r="H197" s="70" t="s">
        <v>2300</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2309</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2047</v>
      </c>
      <c r="B206" s="70">
        <v>198</v>
      </c>
      <c r="C206" s="70">
        <v>16</v>
      </c>
      <c r="D206" s="70">
        <v>18</v>
      </c>
      <c r="E206" s="70">
        <v>2022</v>
      </c>
      <c r="F206" s="70" t="s">
        <v>161</v>
      </c>
      <c r="G206" s="1073" t="s">
        <v>2028</v>
      </c>
      <c r="H206" s="70" t="s">
        <v>2029</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2305</v>
      </c>
      <c r="B207" s="70">
        <v>199</v>
      </c>
      <c r="C207" s="70">
        <v>16</v>
      </c>
      <c r="D207" s="70">
        <v>19</v>
      </c>
      <c r="E207" s="70">
        <v>2022</v>
      </c>
      <c r="F207" s="70" t="s">
        <v>161</v>
      </c>
      <c r="G207" s="1073" t="s">
        <v>2303</v>
      </c>
      <c r="H207" s="70" t="s">
        <v>2304</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2028</v>
      </c>
      <c r="H6" s="77" t="s">
        <v>2029</v>
      </c>
      <c r="I6" s="77" t="s">
        <v>2368</v>
      </c>
      <c r="J6" s="77" t="s">
        <v>2369</v>
      </c>
      <c r="K6" s="1080">
        <v>9</v>
      </c>
      <c r="L6" s="1081">
        <v>20</v>
      </c>
      <c r="M6" s="1044"/>
      <c r="N6" s="988">
        <v>1</v>
      </c>
      <c r="O6" s="77" t="s">
        <v>1637</v>
      </c>
      <c r="P6" s="77" t="s">
        <v>1638</v>
      </c>
      <c r="Q6" s="77" t="s">
        <v>1501</v>
      </c>
      <c r="R6" s="16"/>
      <c r="S6" s="77">
        <v>1</v>
      </c>
      <c r="T6" s="77" t="s">
        <v>2028</v>
      </c>
      <c r="U6" s="77" t="s">
        <v>2029</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2355</v>
      </c>
      <c r="AE9" s="77" t="s">
        <v>2356</v>
      </c>
      <c r="AF9" s="77" t="s">
        <v>1501</v>
      </c>
    </row>
    <row r="10" spans="1:32" ht="12">
      <c r="A10" s="16"/>
      <c r="B10" s="16"/>
      <c r="C10" s="16"/>
      <c r="D10" s="16"/>
      <c r="F10" s="75" t="s">
        <v>1501</v>
      </c>
      <c r="G10" s="76" t="s">
        <v>2028</v>
      </c>
      <c r="H10" s="77" t="s">
        <v>2029</v>
      </c>
      <c r="I10" s="77" t="s">
        <v>2368</v>
      </c>
      <c r="J10" s="77" t="s">
        <v>2369</v>
      </c>
      <c r="K10" s="1079">
        <v>9</v>
      </c>
      <c r="L10" s="1045">
        <v>20</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2327</v>
      </c>
      <c r="AE11" s="77" t="s">
        <v>2328</v>
      </c>
      <c r="AF11" s="77" t="s">
        <v>1501</v>
      </c>
    </row>
    <row r="12" spans="1:32" ht="12">
      <c r="A12" s="16"/>
      <c r="B12" s="16"/>
      <c r="C12" s="16"/>
      <c r="D12" s="16"/>
      <c r="F12" s="75" t="s">
        <v>1505</v>
      </c>
      <c r="G12" s="76" t="s">
        <v>2028</v>
      </c>
      <c r="H12" s="77"/>
      <c r="I12" s="77" t="s">
        <v>2028</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2299</v>
      </c>
      <c r="AE14" s="77" t="s">
        <v>2300</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2028</v>
      </c>
      <c r="AE23" s="77" t="s">
        <v>2029</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2303</v>
      </c>
      <c r="AE24" s="77" t="s">
        <v>2304</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白山市</v>
      </c>
      <c r="K4" s="70" t="str">
        <f>HLOOKUP(K3,比較地域マスタ!$E$5:$L$6,2,0)</f>
        <v>17210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396.47856144345235</v>
      </c>
      <c r="BB5" s="29"/>
      <c r="BC5" s="17"/>
      <c r="BD5" s="1005">
        <f>SUM(BC6:BC8)</f>
        <v>414.91691773572762</v>
      </c>
      <c r="BE5" s="29"/>
      <c r="BF5" s="17"/>
      <c r="BG5" s="1005">
        <f>AK35</f>
        <v>354.37646742400796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351.93964787432708</v>
      </c>
      <c r="BA6" s="17"/>
      <c r="BB6" s="29"/>
      <c r="BC6" s="1005">
        <f>O32</f>
        <v>364.54244498604811</v>
      </c>
      <c r="BD6" s="17"/>
      <c r="BE6" s="29"/>
      <c r="BF6" s="1005">
        <f>AK36</f>
        <v>306.26343552374931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10.324010365139211</v>
      </c>
      <c r="BA7" s="17"/>
      <c r="BB7" s="29"/>
      <c r="BC7" s="1005">
        <f>O33</f>
        <v>8.2579939419533073</v>
      </c>
      <c r="BD7" s="17"/>
      <c r="BE7" s="29"/>
      <c r="BF7" s="1005">
        <f t="shared" ref="BF7:BF8" si="0">AK37</f>
        <v>7.6880955379285938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34.21490320398604</v>
      </c>
      <c r="BA8" s="17"/>
      <c r="BB8" s="29"/>
      <c r="BC8" s="1005">
        <f>O34</f>
        <v>42.116478807726203</v>
      </c>
      <c r="BD8" s="17"/>
      <c r="BE8" s="29"/>
      <c r="BF8" s="1005">
        <f t="shared" si="0"/>
        <v>40.424936362330058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938.52113075215004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123.673100872592</v>
      </c>
      <c r="BA9" s="1005">
        <f>AZ9</f>
        <v>123.673100872592</v>
      </c>
      <c r="BB9" s="29"/>
      <c r="BC9" s="1005">
        <f>O35</f>
        <v>197.5307049357024</v>
      </c>
      <c r="BD9" s="1005">
        <f>BC9</f>
        <v>197.5307049357024</v>
      </c>
      <c r="BE9" s="29"/>
      <c r="BF9" s="1005">
        <f>AK39</f>
        <v>148.72287232637183</v>
      </c>
      <c r="BG9" s="1005">
        <f>AK39</f>
        <v>148.72287232637183</v>
      </c>
      <c r="BH9" s="29"/>
    </row>
    <row r="10" spans="1:62" ht="17.100000000000001" customHeight="1" thickBot="1">
      <c r="B10" s="323"/>
      <c r="C10" s="324"/>
      <c r="D10" s="326"/>
      <c r="E10" s="326"/>
      <c r="F10" s="326"/>
      <c r="G10" s="325"/>
      <c r="H10" s="325"/>
      <c r="I10" s="326"/>
      <c r="J10" s="327"/>
      <c r="K10" s="334"/>
      <c r="L10" s="246" t="s">
        <v>114</v>
      </c>
      <c r="M10" s="246"/>
      <c r="N10" s="563"/>
      <c r="O10" s="906">
        <f>SUM(O11:O13)</f>
        <v>396.47856144345235</v>
      </c>
      <c r="P10" s="453">
        <f t="shared" ref="P10:P22" si="1">O10/$O$9</f>
        <v>0.42245033004819649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160.36309197370011</v>
      </c>
      <c r="BA10" s="1005">
        <f>AZ10</f>
        <v>160.36309197370011</v>
      </c>
      <c r="BB10" s="29"/>
      <c r="BC10" s="1005">
        <f>O36</f>
        <v>229.12805103086569</v>
      </c>
      <c r="BD10" s="1005">
        <f>BC10</f>
        <v>229.12805103086569</v>
      </c>
      <c r="BE10" s="29"/>
      <c r="BF10" s="1005">
        <f>AK40</f>
        <v>181.68663881529397</v>
      </c>
      <c r="BG10" s="1005">
        <f>AK40</f>
        <v>181.68663881529397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351.93964787432708</v>
      </c>
      <c r="P11" s="454">
        <f t="shared" si="1"/>
        <v>0.37499384546864217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241.99936217678371</v>
      </c>
      <c r="BB11" s="29"/>
      <c r="BC11" s="1005"/>
      <c r="BD11" s="1005">
        <f>SUM(BC12:BC14)</f>
        <v>226.51436002737654</v>
      </c>
      <c r="BE11" s="29"/>
      <c r="BF11" s="17"/>
      <c r="BG11" s="1005">
        <f>AK41</f>
        <v>195.4670022715774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10.324010365139211</v>
      </c>
      <c r="P12" s="454">
        <f t="shared" si="1"/>
        <v>1.100029613277363E-2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235.3759200947506</v>
      </c>
      <c r="BA12" s="17"/>
      <c r="BB12" s="29"/>
      <c r="BC12" s="1005">
        <f>O38</f>
        <v>217.77248347926439</v>
      </c>
      <c r="BD12" s="17"/>
      <c r="BE12" s="29"/>
      <c r="BF12" s="1005">
        <f>AK42</f>
        <v>188.81965513504747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34.21490320398604</v>
      </c>
      <c r="P13" s="454">
        <f t="shared" si="1"/>
        <v>3.6456188446780648E-2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6.6234420820331099</v>
      </c>
      <c r="BA13" s="17"/>
      <c r="BB13" s="29"/>
      <c r="BC13" s="1005">
        <f>O41</f>
        <v>8.7418765481121508</v>
      </c>
      <c r="BD13" s="17"/>
      <c r="BE13" s="29"/>
      <c r="BF13" s="1005">
        <f>AK45</f>
        <v>6.6473471365299268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123.673100872592</v>
      </c>
      <c r="P14" s="453">
        <f t="shared" si="1"/>
        <v>0.131774444730379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160.36309197370011</v>
      </c>
      <c r="P15" s="453">
        <f t="shared" si="1"/>
        <v>0.17086785445649139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16.007014285621821</v>
      </c>
      <c r="BA15" s="1005">
        <f>AZ15</f>
        <v>16.007014285621821</v>
      </c>
      <c r="BB15" s="29"/>
      <c r="BC15" s="1005">
        <f>O43</f>
        <v>15.879588395828209</v>
      </c>
      <c r="BD15" s="1005">
        <f>BC15</f>
        <v>15.879588395828209</v>
      </c>
      <c r="BE15" s="29"/>
      <c r="BF15" s="1005">
        <f>AK47</f>
        <v>14.7014735616181</v>
      </c>
      <c r="BG15" s="1005">
        <f>AK47</f>
        <v>14.7014735616181</v>
      </c>
      <c r="BH15" s="29"/>
    </row>
    <row r="16" spans="1:62" ht="17.100000000000001" customHeight="1" thickBot="1">
      <c r="B16" s="323"/>
      <c r="C16" s="324"/>
      <c r="D16" s="326"/>
      <c r="E16" s="326"/>
      <c r="F16" s="326"/>
      <c r="G16" s="325"/>
      <c r="H16" s="325"/>
      <c r="I16" s="326"/>
      <c r="J16" s="327"/>
      <c r="K16" s="335"/>
      <c r="L16" s="246" t="s">
        <v>128</v>
      </c>
      <c r="M16" s="344"/>
      <c r="N16" s="345"/>
      <c r="O16" s="906">
        <f>SUM(O18:O21)</f>
        <v>241.99936217678371</v>
      </c>
      <c r="P16" s="453">
        <f t="shared" si="1"/>
        <v>0.2578517992267691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235.3759200947506</v>
      </c>
      <c r="P17" s="454">
        <f t="shared" si="1"/>
        <v>0.25079448121334841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143.95984618219649</v>
      </c>
      <c r="P18" s="454">
        <f t="shared" si="1"/>
        <v>0.15339009582748991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91.416073912554097</v>
      </c>
      <c r="P19" s="454">
        <f t="shared" si="1"/>
        <v>9.740438538585848E-2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6.6234420820331099</v>
      </c>
      <c r="P20" s="454">
        <f t="shared" si="1"/>
        <v>7.0573180134206968E-3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16.007014285621821</v>
      </c>
      <c r="P22" s="612">
        <f t="shared" si="1"/>
        <v>1.7055571538163953E-2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358.7920218729854</v>
      </c>
      <c r="AZ22" s="1005">
        <f t="shared" si="3"/>
        <v>329.19516448944728</v>
      </c>
      <c r="BA22" s="1005">
        <f t="shared" si="3"/>
        <v>404.58667041290937</v>
      </c>
      <c r="BB22" s="1005">
        <f t="shared" si="3"/>
        <v>393.70719052725519</v>
      </c>
      <c r="BC22" s="1005">
        <f t="shared" si="3"/>
        <v>414.91691773572762</v>
      </c>
      <c r="BD22" s="1005">
        <f t="shared" si="3"/>
        <v>402.90358693437679</v>
      </c>
      <c r="BE22" s="1005">
        <f t="shared" si="3"/>
        <v>501.77639179374677</v>
      </c>
      <c r="BF22" s="1005">
        <f t="shared" si="3"/>
        <v>486.83075685073914</v>
      </c>
      <c r="BG22" s="1005">
        <f t="shared" si="3"/>
        <v>468.70829295867458</v>
      </c>
      <c r="BH22" s="1005">
        <f t="shared" si="3"/>
        <v>460.72146146028871</v>
      </c>
      <c r="BI22" s="1005">
        <f t="shared" si="3"/>
        <v>408.6304939844635</v>
      </c>
      <c r="BJ22" s="1005">
        <f t="shared" si="3"/>
        <v>401.6701566687708</v>
      </c>
      <c r="BK22" s="1005">
        <f t="shared" si="3"/>
        <v>489.22662260858198</v>
      </c>
      <c r="BL22" s="1005">
        <f t="shared" si="3"/>
        <v>354.37646742400796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130.4925060867204</v>
      </c>
      <c r="AZ23" s="1005">
        <f t="shared" ref="AZ23:BL23" si="4">Y39</f>
        <v>143.30165217285699</v>
      </c>
      <c r="BA23" s="1005">
        <f t="shared" si="4"/>
        <v>194.27121354244639</v>
      </c>
      <c r="BB23" s="1005">
        <f t="shared" si="4"/>
        <v>194.7339791226448</v>
      </c>
      <c r="BC23" s="1005">
        <f t="shared" si="4"/>
        <v>197.5307049357024</v>
      </c>
      <c r="BD23" s="1005">
        <f t="shared" si="4"/>
        <v>193.24831374960189</v>
      </c>
      <c r="BE23" s="1005">
        <f t="shared" si="4"/>
        <v>188.26819629118799</v>
      </c>
      <c r="BF23" s="1005">
        <f t="shared" si="4"/>
        <v>177.10228330148973</v>
      </c>
      <c r="BG23" s="1005">
        <f t="shared" si="4"/>
        <v>156.05211414261615</v>
      </c>
      <c r="BH23" s="1005">
        <f t="shared" si="4"/>
        <v>148.7080079047399</v>
      </c>
      <c r="BI23" s="1005">
        <f t="shared" si="4"/>
        <v>139.23892858887547</v>
      </c>
      <c r="BJ23" s="1005">
        <f t="shared" si="4"/>
        <v>139.60247136083325</v>
      </c>
      <c r="BK23" s="1005">
        <f t="shared" si="4"/>
        <v>147.20229105105142</v>
      </c>
      <c r="BL23" s="1005">
        <f t="shared" si="4"/>
        <v>148.72287232637183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141.5610863441153</v>
      </c>
      <c r="AZ24" s="1005">
        <f t="shared" ref="AZ24:BL24" si="5">Y40</f>
        <v>177.59055461024369</v>
      </c>
      <c r="BA24" s="1005">
        <f t="shared" si="5"/>
        <v>248.60960336357351</v>
      </c>
      <c r="BB24" s="1005">
        <f t="shared" si="5"/>
        <v>264.22798588739761</v>
      </c>
      <c r="BC24" s="1005">
        <f t="shared" si="5"/>
        <v>229.12805103086569</v>
      </c>
      <c r="BD24" s="1005">
        <f t="shared" si="5"/>
        <v>224.81612730447819</v>
      </c>
      <c r="BE24" s="1005">
        <f t="shared" si="5"/>
        <v>222.76025659165211</v>
      </c>
      <c r="BF24" s="1005">
        <f t="shared" si="5"/>
        <v>212.21174254806809</v>
      </c>
      <c r="BG24" s="1005">
        <f t="shared" si="5"/>
        <v>226.00060387222223</v>
      </c>
      <c r="BH24" s="1005">
        <f t="shared" si="5"/>
        <v>195.84179810320009</v>
      </c>
      <c r="BI24" s="1005">
        <f t="shared" si="5"/>
        <v>170.19714501384234</v>
      </c>
      <c r="BJ24" s="1005">
        <f t="shared" si="5"/>
        <v>160.69897319129464</v>
      </c>
      <c r="BK24" s="1005">
        <f t="shared" si="5"/>
        <v>171.23385150913009</v>
      </c>
      <c r="BL24" s="1005">
        <f t="shared" si="5"/>
        <v>181.68663881529397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231.84000470141882</v>
      </c>
      <c r="AZ25" s="1005">
        <f t="shared" ref="AZ25:BL25" si="6">Y41</f>
        <v>234.21345337232054</v>
      </c>
      <c r="BA25" s="1005">
        <f t="shared" si="6"/>
        <v>231.00474162147734</v>
      </c>
      <c r="BB25" s="1005">
        <f t="shared" si="6"/>
        <v>231.29013928974297</v>
      </c>
      <c r="BC25" s="1005">
        <f t="shared" si="6"/>
        <v>226.51436002737654</v>
      </c>
      <c r="BD25" s="1005">
        <f t="shared" si="6"/>
        <v>219.91839767631569</v>
      </c>
      <c r="BE25" s="1005">
        <f t="shared" si="6"/>
        <v>219.00004313083335</v>
      </c>
      <c r="BF25" s="1005">
        <f t="shared" si="6"/>
        <v>217.5944923599962</v>
      </c>
      <c r="BG25" s="1005">
        <f t="shared" si="6"/>
        <v>215.90719985875836</v>
      </c>
      <c r="BH25" s="1005">
        <f t="shared" si="6"/>
        <v>214.17095620312116</v>
      </c>
      <c r="BI25" s="1005">
        <f t="shared" si="6"/>
        <v>209.36361707507677</v>
      </c>
      <c r="BJ25" s="1005">
        <f t="shared" si="6"/>
        <v>190.10547107351184</v>
      </c>
      <c r="BK25" s="1005">
        <f t="shared" si="6"/>
        <v>189.59800025277659</v>
      </c>
      <c r="BL25" s="1005">
        <f t="shared" si="6"/>
        <v>195.4670022715774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21.67193841114198</v>
      </c>
      <c r="AZ26" s="1005">
        <f t="shared" si="7"/>
        <v>19.896752690135909</v>
      </c>
      <c r="BA26" s="1005">
        <f t="shared" si="7"/>
        <v>20.72684786626731</v>
      </c>
      <c r="BB26" s="1005">
        <f t="shared" si="7"/>
        <v>16.680107563792671</v>
      </c>
      <c r="BC26" s="1005">
        <f t="shared" si="7"/>
        <v>15.879588395828209</v>
      </c>
      <c r="BD26" s="1005">
        <f t="shared" si="7"/>
        <v>15.67667479174216</v>
      </c>
      <c r="BE26" s="1005">
        <f t="shared" si="7"/>
        <v>17.863358638958491</v>
      </c>
      <c r="BF26" s="1005">
        <f t="shared" si="7"/>
        <v>15.735834377117213</v>
      </c>
      <c r="BG26" s="1005">
        <f t="shared" si="7"/>
        <v>13.287733208916208</v>
      </c>
      <c r="BH26" s="1005">
        <f t="shared" si="7"/>
        <v>13.596119980475637</v>
      </c>
      <c r="BI26" s="1005">
        <f t="shared" si="7"/>
        <v>16.688023727792135</v>
      </c>
      <c r="BJ26" s="1005">
        <f t="shared" si="7"/>
        <v>14.770072320887939</v>
      </c>
      <c r="BK26" s="1005">
        <f t="shared" si="7"/>
        <v>13.259793892864369</v>
      </c>
      <c r="BL26" s="1005">
        <f t="shared" si="7"/>
        <v>14.7014735616181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884.35755741638195</v>
      </c>
      <c r="AZ27" s="1005">
        <f t="shared" si="8"/>
        <v>904.19757733500444</v>
      </c>
      <c r="BA27" s="1005">
        <f t="shared" si="8"/>
        <v>1099.1990768066737</v>
      </c>
      <c r="BB27" s="1005">
        <f t="shared" si="8"/>
        <v>1100.6394023908333</v>
      </c>
      <c r="BC27" s="1005">
        <f t="shared" si="8"/>
        <v>1083.9696221255006</v>
      </c>
      <c r="BD27" s="1005">
        <f t="shared" si="8"/>
        <v>1056.5631004565148</v>
      </c>
      <c r="BE27" s="1005">
        <f t="shared" si="8"/>
        <v>1149.6682464463788</v>
      </c>
      <c r="BF27" s="1005">
        <f t="shared" si="8"/>
        <v>1109.4751094374103</v>
      </c>
      <c r="BG27" s="1005">
        <f t="shared" si="8"/>
        <v>1079.9559440411876</v>
      </c>
      <c r="BH27" s="1005">
        <f t="shared" si="8"/>
        <v>1033.0383436518255</v>
      </c>
      <c r="BI27" s="1005">
        <f t="shared" si="8"/>
        <v>944.11820839005031</v>
      </c>
      <c r="BJ27" s="1005">
        <f t="shared" si="8"/>
        <v>906.84714461529836</v>
      </c>
      <c r="BK27" s="1005">
        <f t="shared" si="8"/>
        <v>1010.5205593144045</v>
      </c>
      <c r="BL27" s="1005">
        <f t="shared" si="8"/>
        <v>894.95445439886919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1083.9696221255006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414.91691773572762</v>
      </c>
      <c r="P31" s="453">
        <f t="shared" ref="P31:P43" si="9">O31/$O$30</f>
        <v>0.38277541110620633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364.54244498604811</v>
      </c>
      <c r="P32" s="454">
        <f t="shared" si="9"/>
        <v>0.33630319295409355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8.2579939419533073</v>
      </c>
      <c r="P33" s="454">
        <f t="shared" si="9"/>
        <v>7.6182890861467402E-3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42.116478807726203</v>
      </c>
      <c r="P34" s="454">
        <f t="shared" si="9"/>
        <v>3.8853929065966034E-2</v>
      </c>
      <c r="Q34" s="328"/>
      <c r="R34" s="13"/>
      <c r="S34" s="323"/>
      <c r="T34" s="563" t="s">
        <v>112</v>
      </c>
      <c r="U34" s="332"/>
      <c r="V34" s="332"/>
      <c r="W34" s="332"/>
      <c r="X34" s="893">
        <f>X35+X39+X40+X41+X47</f>
        <v>884.35755741638195</v>
      </c>
      <c r="Y34" s="894">
        <f t="shared" ref="Y34:AK34" si="10">Y35+Y39+Y40+Y41+Y47</f>
        <v>904.19757733500444</v>
      </c>
      <c r="Z34" s="894">
        <f t="shared" si="10"/>
        <v>1099.1990768066737</v>
      </c>
      <c r="AA34" s="894">
        <f t="shared" si="10"/>
        <v>1100.6394023908333</v>
      </c>
      <c r="AB34" s="894">
        <f t="shared" si="10"/>
        <v>1083.9696221255006</v>
      </c>
      <c r="AC34" s="894">
        <f t="shared" si="10"/>
        <v>1056.5631004565148</v>
      </c>
      <c r="AD34" s="894">
        <f t="shared" si="10"/>
        <v>1149.6682464463788</v>
      </c>
      <c r="AE34" s="894">
        <f t="shared" si="10"/>
        <v>1109.4751094374103</v>
      </c>
      <c r="AF34" s="894">
        <f t="shared" si="10"/>
        <v>1079.9559440411876</v>
      </c>
      <c r="AG34" s="894">
        <f t="shared" si="10"/>
        <v>1033.0383436518255</v>
      </c>
      <c r="AH34" s="894">
        <f t="shared" si="10"/>
        <v>944.11820839005031</v>
      </c>
      <c r="AI34" s="894">
        <f t="shared" si="10"/>
        <v>906.84714461529836</v>
      </c>
      <c r="AJ34" s="894">
        <f t="shared" si="10"/>
        <v>1010.5205593144045</v>
      </c>
      <c r="AK34" s="895">
        <f t="shared" si="10"/>
        <v>894.95445439886919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197.5307049357024</v>
      </c>
      <c r="P35" s="453">
        <f t="shared" si="9"/>
        <v>0.18222900430399014</v>
      </c>
      <c r="Q35" s="328"/>
      <c r="R35" s="13"/>
      <c r="S35" s="323"/>
      <c r="T35" s="334"/>
      <c r="U35" s="246" t="s">
        <v>114</v>
      </c>
      <c r="V35" s="344"/>
      <c r="W35" s="344"/>
      <c r="X35" s="896">
        <f>SUM(X36:X38)</f>
        <v>358.7920218729854</v>
      </c>
      <c r="Y35" s="897">
        <f t="shared" ref="Y35:AK35" si="11">SUM(Y36:Y38)</f>
        <v>329.19516448944728</v>
      </c>
      <c r="Z35" s="897">
        <f t="shared" si="11"/>
        <v>404.58667041290937</v>
      </c>
      <c r="AA35" s="897">
        <f t="shared" si="11"/>
        <v>393.70719052725519</v>
      </c>
      <c r="AB35" s="897">
        <f t="shared" si="11"/>
        <v>414.91691773572762</v>
      </c>
      <c r="AC35" s="897">
        <f t="shared" si="11"/>
        <v>402.90358693437679</v>
      </c>
      <c r="AD35" s="897">
        <f t="shared" si="11"/>
        <v>501.77639179374677</v>
      </c>
      <c r="AE35" s="897">
        <f t="shared" si="11"/>
        <v>486.83075685073914</v>
      </c>
      <c r="AF35" s="897">
        <f t="shared" si="11"/>
        <v>468.70829295867458</v>
      </c>
      <c r="AG35" s="897">
        <f t="shared" si="11"/>
        <v>460.72146146028871</v>
      </c>
      <c r="AH35" s="897">
        <f t="shared" si="11"/>
        <v>408.6304939844635</v>
      </c>
      <c r="AI35" s="897">
        <f t="shared" si="11"/>
        <v>401.6701566687708</v>
      </c>
      <c r="AJ35" s="897">
        <f t="shared" si="11"/>
        <v>489.22662260858198</v>
      </c>
      <c r="AK35" s="898">
        <f t="shared" si="11"/>
        <v>354.37646742400796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229.12805103086569</v>
      </c>
      <c r="P36" s="453">
        <f t="shared" si="9"/>
        <v>0.21137866445148179</v>
      </c>
      <c r="Q36" s="328"/>
      <c r="R36" s="13"/>
      <c r="S36" s="356" t="s">
        <v>184</v>
      </c>
      <c r="T36" s="335"/>
      <c r="U36" s="346"/>
      <c r="V36" s="336" t="s">
        <v>184</v>
      </c>
      <c r="W36" s="357"/>
      <c r="X36" s="899">
        <f>VLOOKUP(年度マスタ!$K$4&amp;"_"&amp;X$33,データシート1!$A:$BT,MATCH("aa_"&amp;$S36,データシート1!$A$1:$BT$1,0),0)</f>
        <v>306.771169478373</v>
      </c>
      <c r="Y36" s="900">
        <f>VLOOKUP(年度マスタ!$K$4&amp;"_"&amp;Y$33,データシート1!$A:$BT,MATCH("aa_"&amp;$S36,データシート1!$A$1:$BT$1,0),0)</f>
        <v>280.75047491926279</v>
      </c>
      <c r="Z36" s="900">
        <f>VLOOKUP(年度マスタ!$K$4&amp;"_"&amp;Z$33,データシート1!$A:$BT,MATCH("aa_"&amp;$S36,データシート1!$A$1:$BT$1,0),0)</f>
        <v>344.62421753716887</v>
      </c>
      <c r="AA36" s="900">
        <f>VLOOKUP(年度マスタ!$K$4&amp;"_"&amp;AA$33,データシート1!$A:$BT,MATCH("aa_"&amp;$S36,データシート1!$A$1:$BT$1,0),0)</f>
        <v>336.69433610877297</v>
      </c>
      <c r="AB36" s="900">
        <f>VLOOKUP(年度マスタ!$K$4&amp;"_"&amp;AB$33,データシート1!$A:$BT,MATCH("aa_"&amp;$S36,データシート1!$A$1:$BT$1,0),0)</f>
        <v>364.54244498604811</v>
      </c>
      <c r="AC36" s="900">
        <f>VLOOKUP(年度マスタ!$K$4&amp;"_"&amp;AC$33,データシート1!$A:$BT,MATCH("aa_"&amp;$S36,データシート1!$A$1:$BT$1,0),0)</f>
        <v>344.51347162083709</v>
      </c>
      <c r="AD36" s="900">
        <f>VLOOKUP(年度マスタ!$K$4&amp;"_"&amp;AD$33,データシート1!$A:$BT,MATCH("aa_"&amp;$S36,データシート1!$A$1:$BT$1,0),0)</f>
        <v>439.25936956920202</v>
      </c>
      <c r="AE36" s="900">
        <f>VLOOKUP(年度マスタ!$K$4&amp;"_"&amp;AE$33,データシート1!$A:$BT,MATCH("aa_"&amp;$S36,データシート1!$A$1:$BT$1,0),0)</f>
        <v>421.46572244299608</v>
      </c>
      <c r="AF36" s="900">
        <f>VLOOKUP(年度マスタ!$K$4&amp;"_"&amp;AF$33,データシート1!$A:$BT,MATCH("aa_"&amp;$S36,データシート1!$A$1:$BT$1,0),0)</f>
        <v>406.01367299193208</v>
      </c>
      <c r="AG36" s="900">
        <f>VLOOKUP(年度マスタ!$K$4&amp;"_"&amp;AG$33,データシート1!$A:$BT,MATCH("aa_"&amp;$S36,データシート1!$A$1:$BT$1,0),0)</f>
        <v>402.99239014893516</v>
      </c>
      <c r="AH36" s="900">
        <f>VLOOKUP(年度マスタ!$K$4&amp;"_"&amp;AH$33,データシート1!$A:$BT,MATCH("aa_"&amp;$S36,データシート1!$A$1:$BT$1,0),0)</f>
        <v>351.25498490225618</v>
      </c>
      <c r="AI36" s="900">
        <f>VLOOKUP(年度マスタ!$K$4&amp;"_"&amp;AI$33,データシート1!$A:$BT,MATCH("aa_"&amp;$S36,データシート1!$A$1:$BT$1,0),0)</f>
        <v>342.32350990215929</v>
      </c>
      <c r="AJ36" s="900">
        <f>VLOOKUP(年度マスタ!$K$4&amp;"_"&amp;AJ$33,データシート1!$A:$BT,MATCH("aa_"&amp;$S36,データシート1!$A$1:$BT$1,0),0)</f>
        <v>430.10569939921123</v>
      </c>
      <c r="AK36" s="901">
        <f>VLOOKUP(年度マスタ!$K$4&amp;"_"&amp;AK$33,データシート1!$A:$BT,MATCH("aa_"&amp;$S36,データシート1!$A$1:$BT$1,0),0)</f>
        <v>306.26343552374931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226.51436002737654</v>
      </c>
      <c r="P37" s="453">
        <f t="shared" si="9"/>
        <v>0.2089674428174621</v>
      </c>
      <c r="Q37" s="328"/>
      <c r="R37" s="13"/>
      <c r="S37" s="356" t="s">
        <v>187</v>
      </c>
      <c r="T37" s="335"/>
      <c r="U37" s="346"/>
      <c r="V37" s="336" t="s">
        <v>194</v>
      </c>
      <c r="W37" s="357"/>
      <c r="X37" s="899">
        <f>VLOOKUP(年度マスタ!$K$4&amp;"_"&amp;X$33,データシート1!$A:$BT,MATCH("aa_"&amp;$S37,データシート1!$A$1:$BT$1,0),0)</f>
        <v>7.1200792491929308</v>
      </c>
      <c r="Y37" s="900">
        <f>VLOOKUP(年度マスタ!$K$4&amp;"_"&amp;Y$33,データシート1!$A:$BT,MATCH("aa_"&amp;$S37,データシート1!$A$1:$BT$1,0),0)</f>
        <v>8.0865843913409456</v>
      </c>
      <c r="Z37" s="900">
        <f>VLOOKUP(年度マスタ!$K$4&amp;"_"&amp;Z$33,データシート1!$A:$BT,MATCH("aa_"&amp;$S37,データシート1!$A$1:$BT$1,0),0)</f>
        <v>11.829748776990829</v>
      </c>
      <c r="AA37" s="900">
        <f>VLOOKUP(年度マスタ!$K$4&amp;"_"&amp;AA$33,データシート1!$A:$BT,MATCH("aa_"&amp;$S37,データシート1!$A$1:$BT$1,0),0)</f>
        <v>10.71276413924171</v>
      </c>
      <c r="AB37" s="900">
        <f>VLOOKUP(年度マスタ!$K$4&amp;"_"&amp;AB$33,データシート1!$A:$BT,MATCH("aa_"&amp;$S37,データシート1!$A$1:$BT$1,0),0)</f>
        <v>8.2579939419533073</v>
      </c>
      <c r="AC37" s="900">
        <f>VLOOKUP(年度マスタ!$K$4&amp;"_"&amp;AC$33,データシート1!$A:$BT,MATCH("aa_"&amp;$S37,データシート1!$A$1:$BT$1,0),0)</f>
        <v>8.5021904410521323</v>
      </c>
      <c r="AD37" s="900">
        <f>VLOOKUP(年度マスタ!$K$4&amp;"_"&amp;AD$33,データシート1!$A:$BT,MATCH("aa_"&amp;$S37,データシート1!$A$1:$BT$1,0),0)</f>
        <v>8.4805038203850742</v>
      </c>
      <c r="AE37" s="900">
        <f>VLOOKUP(年度マスタ!$K$4&amp;"_"&amp;AE$33,データシート1!$A:$BT,MATCH("aa_"&amp;$S37,データシート1!$A$1:$BT$1,0),0)</f>
        <v>8.5009211726361826</v>
      </c>
      <c r="AF37" s="900">
        <f>VLOOKUP(年度マスタ!$K$4&amp;"_"&amp;AF$33,データシート1!$A:$BT,MATCH("aa_"&amp;$S37,データシート1!$A$1:$BT$1,0),0)</f>
        <v>8.1704625285300168</v>
      </c>
      <c r="AG37" s="900">
        <f>VLOOKUP(年度マスタ!$K$4&amp;"_"&amp;AG$33,データシート1!$A:$BT,MATCH("aa_"&amp;$S37,データシート1!$A$1:$BT$1,0),0)</f>
        <v>7.4584749441149736</v>
      </c>
      <c r="AH37" s="900">
        <f>VLOOKUP(年度マスタ!$K$4&amp;"_"&amp;AH$33,データシート1!$A:$BT,MATCH("aa_"&amp;$S37,データシート1!$A$1:$BT$1,0),0)</f>
        <v>6.7324862165794803</v>
      </c>
      <c r="AI37" s="900">
        <f>VLOOKUP(年度マスタ!$K$4&amp;"_"&amp;AI$33,データシート1!$A:$BT,MATCH("aa_"&amp;$S37,データシート1!$A$1:$BT$1,0),0)</f>
        <v>7.5593133985614358</v>
      </c>
      <c r="AJ37" s="900">
        <f>VLOOKUP(年度マスタ!$K$4&amp;"_"&amp;AJ$33,データシート1!$A:$BT,MATCH("aa_"&amp;$S37,データシート1!$A$1:$BT$1,0),0)</f>
        <v>8.0130792878951347</v>
      </c>
      <c r="AK37" s="901">
        <f>VLOOKUP(年度マスタ!$K$4&amp;"_"&amp;AK$33,データシート1!$A:$BT,MATCH("aa_"&amp;$S37,データシート1!$A$1:$BT$1,0),0)</f>
        <v>7.6880955379285938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217.77248347926439</v>
      </c>
      <c r="P38" s="454">
        <f t="shared" si="9"/>
        <v>0.20090275505345387</v>
      </c>
      <c r="Q38" s="328"/>
      <c r="R38" s="13"/>
      <c r="S38" s="356" t="s">
        <v>188</v>
      </c>
      <c r="T38" s="335"/>
      <c r="U38" s="348"/>
      <c r="V38" s="358" t="s">
        <v>197</v>
      </c>
      <c r="W38" s="358"/>
      <c r="X38" s="899">
        <f>VLOOKUP(年度マスタ!$K$4&amp;"_"&amp;X$33,データシート1!$A:$BT,MATCH("aa_"&amp;$S38,データシート1!$A$1:$BT$1,0),0)</f>
        <v>44.900773145419492</v>
      </c>
      <c r="Y38" s="900">
        <f>VLOOKUP(年度マスタ!$K$4&amp;"_"&amp;Y$33,データシート1!$A:$BT,MATCH("aa_"&amp;$S38,データシート1!$A$1:$BT$1,0),0)</f>
        <v>40.358105178843552</v>
      </c>
      <c r="Z38" s="900">
        <f>VLOOKUP(年度マスタ!$K$4&amp;"_"&amp;Z$33,データシート1!$A:$BT,MATCH("aa_"&amp;$S38,データシート1!$A$1:$BT$1,0),0)</f>
        <v>48.13270409874967</v>
      </c>
      <c r="AA38" s="900">
        <f>VLOOKUP(年度マスタ!$K$4&amp;"_"&amp;AA$33,データシート1!$A:$BT,MATCH("aa_"&amp;$S38,データシート1!$A$1:$BT$1,0),0)</f>
        <v>46.300090279240543</v>
      </c>
      <c r="AB38" s="900">
        <f>VLOOKUP(年度マスタ!$K$4&amp;"_"&amp;AB$33,データシート1!$A:$BT,MATCH("aa_"&amp;$S38,データシート1!$A$1:$BT$1,0),0)</f>
        <v>42.116478807726203</v>
      </c>
      <c r="AC38" s="900">
        <f>VLOOKUP(年度マスタ!$K$4&amp;"_"&amp;AC$33,データシート1!$A:$BT,MATCH("aa_"&amp;$S38,データシート1!$A$1:$BT$1,0),0)</f>
        <v>49.887924872487602</v>
      </c>
      <c r="AD38" s="900">
        <f>VLOOKUP(年度マスタ!$K$4&amp;"_"&amp;AD$33,データシート1!$A:$BT,MATCH("aa_"&amp;$S38,データシート1!$A$1:$BT$1,0),0)</f>
        <v>54.036518404159658</v>
      </c>
      <c r="AE38" s="900">
        <f>VLOOKUP(年度マスタ!$K$4&amp;"_"&amp;AE$33,データシート1!$A:$BT,MATCH("aa_"&amp;$S38,データシート1!$A$1:$BT$1,0),0)</f>
        <v>56.864113235106878</v>
      </c>
      <c r="AF38" s="900">
        <f>VLOOKUP(年度マスタ!$K$4&amp;"_"&amp;AF$33,データシート1!$A:$BT,MATCH("aa_"&amp;$S38,データシート1!$A$1:$BT$1,0),0)</f>
        <v>54.524157438212434</v>
      </c>
      <c r="AG38" s="900">
        <f>VLOOKUP(年度マスタ!$K$4&amp;"_"&amp;AG$33,データシート1!$A:$BT,MATCH("aa_"&amp;$S38,データシート1!$A$1:$BT$1,0),0)</f>
        <v>50.270596367238554</v>
      </c>
      <c r="AH38" s="900">
        <f>VLOOKUP(年度マスタ!$K$4&amp;"_"&amp;AH$33,データシート1!$A:$BT,MATCH("aa_"&amp;$S38,データシート1!$A$1:$BT$1,0),0)</f>
        <v>50.643022865627827</v>
      </c>
      <c r="AI38" s="900">
        <f>VLOOKUP(年度マスタ!$K$4&amp;"_"&amp;AI$33,データシート1!$A:$BT,MATCH("aa_"&amp;$S38,データシート1!$A$1:$BT$1,0),0)</f>
        <v>51.787333368050085</v>
      </c>
      <c r="AJ38" s="900">
        <f>VLOOKUP(年度マスタ!$K$4&amp;"_"&amp;AJ$33,データシート1!$A:$BT,MATCH("aa_"&amp;$S38,データシート1!$A$1:$BT$1,0),0)</f>
        <v>51.107843921475613</v>
      </c>
      <c r="AK38" s="901">
        <f>VLOOKUP(年度マスタ!$K$4&amp;"_"&amp;AK$33,データシート1!$A:$BT,MATCH("aa_"&amp;$S38,データシート1!$A$1:$BT$1,0),0)</f>
        <v>40.424936362330058</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135.35397416504333</v>
      </c>
      <c r="P39" s="454">
        <f t="shared" si="9"/>
        <v>0.12486878912679734</v>
      </c>
      <c r="Q39" s="328"/>
      <c r="R39" s="13"/>
      <c r="S39" s="356" t="s">
        <v>189</v>
      </c>
      <c r="T39" s="335"/>
      <c r="U39" s="343" t="s">
        <v>199</v>
      </c>
      <c r="V39" s="344"/>
      <c r="W39" s="344"/>
      <c r="X39" s="896">
        <f>VLOOKUP(年度マスタ!$K$4&amp;"_"&amp;X$33,データシート1!$A:$BT,MATCH("aa_"&amp;$S39,データシート1!$A$1:$BT$1,0),0)</f>
        <v>130.4925060867204</v>
      </c>
      <c r="Y39" s="897">
        <f>VLOOKUP(年度マスタ!$K$4&amp;"_"&amp;Y$33,データシート1!$A:$BT,MATCH("aa_"&amp;$S39,データシート1!$A$1:$BT$1,0),0)</f>
        <v>143.30165217285699</v>
      </c>
      <c r="Z39" s="897">
        <f>VLOOKUP(年度マスタ!$K$4&amp;"_"&amp;Z$33,データシート1!$A:$BT,MATCH("aa_"&amp;$S39,データシート1!$A$1:$BT$1,0),0)</f>
        <v>194.27121354244639</v>
      </c>
      <c r="AA39" s="897">
        <f>VLOOKUP(年度マスタ!$K$4&amp;"_"&amp;AA$33,データシート1!$A:$BT,MATCH("aa_"&amp;$S39,データシート1!$A$1:$BT$1,0),0)</f>
        <v>194.7339791226448</v>
      </c>
      <c r="AB39" s="897">
        <f>VLOOKUP(年度マスタ!$K$4&amp;"_"&amp;AB$33,データシート1!$A:$BT,MATCH("aa_"&amp;$S39,データシート1!$A$1:$BT$1,0),0)</f>
        <v>197.5307049357024</v>
      </c>
      <c r="AC39" s="897">
        <f>VLOOKUP(年度マスタ!$K$4&amp;"_"&amp;AC$33,データシート1!$A:$BT,MATCH("aa_"&amp;$S39,データシート1!$A$1:$BT$1,0),0)</f>
        <v>193.24831374960189</v>
      </c>
      <c r="AD39" s="897">
        <f>VLOOKUP(年度マスタ!$K$4&amp;"_"&amp;AD$33,データシート1!$A:$BT,MATCH("aa_"&amp;$S39,データシート1!$A$1:$BT$1,0),0)</f>
        <v>188.26819629118799</v>
      </c>
      <c r="AE39" s="897">
        <f>VLOOKUP(年度マスタ!$K$4&amp;"_"&amp;AE$33,データシート1!$A:$BT,MATCH("aa_"&amp;$S39,データシート1!$A$1:$BT$1,0),0)</f>
        <v>177.10228330148973</v>
      </c>
      <c r="AF39" s="897">
        <f>VLOOKUP(年度マスタ!$K$4&amp;"_"&amp;AF$33,データシート1!$A:$BT,MATCH("aa_"&amp;$S39,データシート1!$A$1:$BT$1,0),0)</f>
        <v>156.05211414261615</v>
      </c>
      <c r="AG39" s="897">
        <f>VLOOKUP(年度マスタ!$K$4&amp;"_"&amp;AG$33,データシート1!$A:$BT,MATCH("aa_"&amp;$S39,データシート1!$A$1:$BT$1,0),0)</f>
        <v>148.7080079047399</v>
      </c>
      <c r="AH39" s="897">
        <f>VLOOKUP(年度マスタ!$K$4&amp;"_"&amp;AH$33,データシート1!$A:$BT,MATCH("aa_"&amp;$S39,データシート1!$A$1:$BT$1,0),0)</f>
        <v>139.23892858887547</v>
      </c>
      <c r="AI39" s="897">
        <f>VLOOKUP(年度マスタ!$K$4&amp;"_"&amp;AI$33,データシート1!$A:$BT,MATCH("aa_"&amp;$S39,データシート1!$A$1:$BT$1,0),0)</f>
        <v>139.60247136083325</v>
      </c>
      <c r="AJ39" s="897">
        <f>VLOOKUP(年度マスタ!$K$4&amp;"_"&amp;AJ$33,データシート1!$A:$BT,MATCH("aa_"&amp;$S39,データシート1!$A$1:$BT$1,0),0)</f>
        <v>147.20229105105142</v>
      </c>
      <c r="AK39" s="898">
        <f>VLOOKUP(年度マスタ!$K$4&amp;"_"&amp;AK$33,データシート1!$A:$BT,MATCH("aa_"&amp;$S39,データシート1!$A$1:$BT$1,0),0)</f>
        <v>148.72287232637183</v>
      </c>
      <c r="AL39" s="330"/>
      <c r="AW39" s="17" t="str">
        <f>年度マスタ!K4</f>
        <v>17210</v>
      </c>
      <c r="AX39" s="17" t="s">
        <v>200</v>
      </c>
      <c r="AY39" s="17">
        <f>VLOOKUP($AW39&amp;"_"&amp;$AY$34,データシート1!$A:$BT,MATCH($AY$31&amp;"_"&amp;AY$36,データシート1!$A$1:$BT$1,0),0)</f>
        <v>306.26343552374931</v>
      </c>
      <c r="AZ39" s="17">
        <f>VLOOKUP($AW39&amp;"_"&amp;$AY$34,データシート1!$A:$BT,MATCH($AY$31&amp;"_"&amp;AZ$36,データシート1!$A$1:$BT$1,0),0)</f>
        <v>7.6880955379285938</v>
      </c>
      <c r="BA39" s="17">
        <f>VLOOKUP($AW39&amp;"_"&amp;$AY$34,データシート1!$A:$BT,MATCH($AY$31&amp;"_"&amp;BA$36,データシート1!$A$1:$BT$1,0),0)</f>
        <v>40.424936362330058</v>
      </c>
      <c r="BB39" s="17">
        <f>VLOOKUP($AW39&amp;"_"&amp;$AY$34,データシート1!$A:$BT,MATCH($AY$31&amp;"_"&amp;BB$36,データシート1!$A$1:$BT$1,0),0)</f>
        <v>148.72287232637183</v>
      </c>
      <c r="BC39" s="17">
        <f>VLOOKUP($AW39&amp;"_"&amp;$AY$34,データシート1!$A:$BT,MATCH($AY$31&amp;"_"&amp;BC$36,データシート1!$A$1:$BT$1,0),0)</f>
        <v>181.68663881529397</v>
      </c>
      <c r="BD39" s="17">
        <f>VLOOKUP($AW39&amp;"_"&amp;$AY$34,データシート1!$A:$BT,MATCH($AY$31&amp;"_"&amp;BD$36,データシート1!$A$1:$BT$1,0),0)</f>
        <v>111.42073680290855</v>
      </c>
      <c r="BE39" s="17">
        <f>VLOOKUP($AW39&amp;"_"&amp;$AY$34,データシート1!$A:$BT,MATCH($AY$31&amp;"_"&amp;BE$36,データシート1!$A$1:$BT$1,0),0)</f>
        <v>77.398918332138905</v>
      </c>
      <c r="BF39" s="17">
        <f>VLOOKUP($AW39&amp;"_"&amp;$AY$34,データシート1!$A:$BT,MATCH($AY$31&amp;"_"&amp;BF$36,データシート1!$A$1:$BT$1,0),0)</f>
        <v>6.6473471365299268</v>
      </c>
      <c r="BG39" s="17">
        <f>VLOOKUP($AW39&amp;"_"&amp;$AY$34,データシート1!$A:$BT,MATCH($AY$31&amp;"_"&amp;BG$36,データシート1!$A$1:$BT$1,0),0)</f>
        <v>0</v>
      </c>
      <c r="BH39" s="17">
        <f>VLOOKUP($AW39&amp;"_"&amp;$AY$34,データシート1!$A:$BT,MATCH($AY$31&amp;"_"&amp;BH$36,データシート1!$A$1:$BT$1,0),0)</f>
        <v>14.7014735616181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82.418509314221083</v>
      </c>
      <c r="P40" s="454">
        <f t="shared" si="9"/>
        <v>7.6033965926656552E-2</v>
      </c>
      <c r="Q40" s="328"/>
      <c r="R40" s="13"/>
      <c r="S40" s="356" t="s">
        <v>165</v>
      </c>
      <c r="T40" s="335"/>
      <c r="U40" s="343" t="s">
        <v>165</v>
      </c>
      <c r="V40" s="344"/>
      <c r="W40" s="344"/>
      <c r="X40" s="896">
        <f>VLOOKUP(年度マスタ!$K$4&amp;"_"&amp;X$33,データシート1!$A:$BT,MATCH("aa_"&amp;$S40,データシート1!$A$1:$BT$1,0),0)</f>
        <v>141.5610863441153</v>
      </c>
      <c r="Y40" s="897">
        <f>VLOOKUP(年度マスタ!$K$4&amp;"_"&amp;Y$33,データシート1!$A:$BT,MATCH("aa_"&amp;$S40,データシート1!$A$1:$BT$1,0),0)</f>
        <v>177.59055461024369</v>
      </c>
      <c r="Z40" s="897">
        <f>VLOOKUP(年度マスタ!$K$4&amp;"_"&amp;Z$33,データシート1!$A:$BT,MATCH("aa_"&amp;$S40,データシート1!$A$1:$BT$1,0),0)</f>
        <v>248.60960336357351</v>
      </c>
      <c r="AA40" s="897">
        <f>VLOOKUP(年度マスタ!$K$4&amp;"_"&amp;AA$33,データシート1!$A:$BT,MATCH("aa_"&amp;$S40,データシート1!$A$1:$BT$1,0),0)</f>
        <v>264.22798588739761</v>
      </c>
      <c r="AB40" s="897">
        <f>VLOOKUP(年度マスタ!$K$4&amp;"_"&amp;AB$33,データシート1!$A:$BT,MATCH("aa_"&amp;$S40,データシート1!$A$1:$BT$1,0),0)</f>
        <v>229.12805103086569</v>
      </c>
      <c r="AC40" s="897">
        <f>VLOOKUP(年度マスタ!$K$4&amp;"_"&amp;AC$33,データシート1!$A:$BT,MATCH("aa_"&amp;$S40,データシート1!$A$1:$BT$1,0),0)</f>
        <v>224.81612730447819</v>
      </c>
      <c r="AD40" s="897">
        <f>VLOOKUP(年度マスタ!$K$4&amp;"_"&amp;AD$33,データシート1!$A:$BT,MATCH("aa_"&amp;$S40,データシート1!$A$1:$BT$1,0),0)</f>
        <v>222.76025659165211</v>
      </c>
      <c r="AE40" s="897">
        <f>VLOOKUP(年度マスタ!$K$4&amp;"_"&amp;AE$33,データシート1!$A:$BT,MATCH("aa_"&amp;$S40,データシート1!$A$1:$BT$1,0),0)</f>
        <v>212.21174254806809</v>
      </c>
      <c r="AF40" s="897">
        <f>VLOOKUP(年度マスタ!$K$4&amp;"_"&amp;AF$33,データシート1!$A:$BT,MATCH("aa_"&amp;$S40,データシート1!$A$1:$BT$1,0),0)</f>
        <v>226.00060387222223</v>
      </c>
      <c r="AG40" s="897">
        <f>VLOOKUP(年度マスタ!$K$4&amp;"_"&amp;AG$33,データシート1!$A:$BT,MATCH("aa_"&amp;$S40,データシート1!$A$1:$BT$1,0),0)</f>
        <v>195.84179810320009</v>
      </c>
      <c r="AH40" s="897">
        <f>VLOOKUP(年度マスタ!$K$4&amp;"_"&amp;AH$33,データシート1!$A:$BT,MATCH("aa_"&amp;$S40,データシート1!$A$1:$BT$1,0),0)</f>
        <v>170.19714501384234</v>
      </c>
      <c r="AI40" s="897">
        <f>VLOOKUP(年度マスタ!$K$4&amp;"_"&amp;AI$33,データシート1!$A:$BT,MATCH("aa_"&amp;$S40,データシート1!$A$1:$BT$1,0),0)</f>
        <v>160.69897319129464</v>
      </c>
      <c r="AJ40" s="897">
        <f>VLOOKUP(年度マスタ!$K$4&amp;"_"&amp;AJ$33,データシート1!$A:$BT,MATCH("aa_"&amp;$S40,データシート1!$A$1:$BT$1,0),0)</f>
        <v>171.23385150913009</v>
      </c>
      <c r="AK40" s="898">
        <f>VLOOKUP(年度マスタ!$K$4&amp;"_"&amp;AK$33,データシート1!$A:$BT,MATCH("aa_"&amp;$S40,データシート1!$A$1:$BT$1,0),0)</f>
        <v>181.68663881529397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8.7418765481121508</v>
      </c>
      <c r="P41" s="454">
        <f t="shared" si="9"/>
        <v>8.0646877640082309E-3</v>
      </c>
      <c r="Q41" s="328"/>
      <c r="R41" s="13"/>
      <c r="S41" s="356" t="s">
        <v>201</v>
      </c>
      <c r="T41" s="335"/>
      <c r="U41" s="246" t="s">
        <v>128</v>
      </c>
      <c r="V41" s="344"/>
      <c r="W41" s="344"/>
      <c r="X41" s="896">
        <f>X42+X45+X46</f>
        <v>231.84000470141882</v>
      </c>
      <c r="Y41" s="897">
        <f t="shared" ref="Y41:AH41" si="12">Y42+Y45+Y46</f>
        <v>234.21345337232054</v>
      </c>
      <c r="Z41" s="897">
        <f t="shared" si="12"/>
        <v>231.00474162147734</v>
      </c>
      <c r="AA41" s="897">
        <f t="shared" si="12"/>
        <v>231.29013928974297</v>
      </c>
      <c r="AB41" s="897">
        <f t="shared" si="12"/>
        <v>226.51436002737654</v>
      </c>
      <c r="AC41" s="897">
        <f t="shared" si="12"/>
        <v>219.91839767631569</v>
      </c>
      <c r="AD41" s="897">
        <f t="shared" si="12"/>
        <v>219.00004313083335</v>
      </c>
      <c r="AE41" s="897">
        <f t="shared" si="12"/>
        <v>217.5944923599962</v>
      </c>
      <c r="AF41" s="897">
        <f t="shared" si="12"/>
        <v>215.90719985875836</v>
      </c>
      <c r="AG41" s="897">
        <f t="shared" si="12"/>
        <v>214.17095620312116</v>
      </c>
      <c r="AH41" s="897">
        <f t="shared" si="12"/>
        <v>209.36361707507677</v>
      </c>
      <c r="AI41" s="897">
        <f>AI42+AI45+AI46</f>
        <v>190.10547107351184</v>
      </c>
      <c r="AJ41" s="897">
        <f>AJ42+AJ45+AJ46</f>
        <v>189.59800025277659</v>
      </c>
      <c r="AK41" s="898">
        <f>AK42+AK45+AK46</f>
        <v>195.4670022715774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225.2325821052824</v>
      </c>
      <c r="Y42" s="900">
        <f t="shared" ref="Y42:AK42" si="13">SUM(Y43:Y44)</f>
        <v>227.32569149180233</v>
      </c>
      <c r="Z42" s="900">
        <f t="shared" si="13"/>
        <v>223.0898239616532</v>
      </c>
      <c r="AA42" s="900">
        <f t="shared" si="13"/>
        <v>222.66191977183087</v>
      </c>
      <c r="AB42" s="900">
        <f t="shared" si="13"/>
        <v>217.77248347926439</v>
      </c>
      <c r="AC42" s="900">
        <f t="shared" si="13"/>
        <v>211.55468896081823</v>
      </c>
      <c r="AD42" s="900">
        <f t="shared" si="13"/>
        <v>210.80255772277019</v>
      </c>
      <c r="AE42" s="900">
        <f t="shared" si="13"/>
        <v>209.61180183629727</v>
      </c>
      <c r="AF42" s="900">
        <f t="shared" si="13"/>
        <v>208.16098576035969</v>
      </c>
      <c r="AG42" s="900">
        <f t="shared" si="13"/>
        <v>206.96455544779252</v>
      </c>
      <c r="AH42" s="900">
        <f t="shared" si="13"/>
        <v>202.34623945963372</v>
      </c>
      <c r="AI42" s="900">
        <f t="shared" si="13"/>
        <v>183.41366481062803</v>
      </c>
      <c r="AJ42" s="900">
        <f t="shared" si="13"/>
        <v>182.99231647026028</v>
      </c>
      <c r="AK42" s="901">
        <f t="shared" si="13"/>
        <v>188.81965513504747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15.879588395828209</v>
      </c>
      <c r="P43" s="612">
        <f t="shared" si="9"/>
        <v>1.4649477320859543E-2</v>
      </c>
      <c r="Q43" s="328"/>
      <c r="R43" s="13"/>
      <c r="S43" s="356" t="s">
        <v>190</v>
      </c>
      <c r="T43" s="359"/>
      <c r="U43" s="346"/>
      <c r="V43" s="360"/>
      <c r="W43" s="347" t="s">
        <v>190</v>
      </c>
      <c r="X43" s="899">
        <f>VLOOKUP(年度マスタ!$K$4&amp;"_"&amp;X$33,データシート1!$A:$BT,MATCH("aa_"&amp;$S43,データシート1!$A$1:$BT$1,0),0)</f>
        <v>140.311717140029</v>
      </c>
      <c r="Y43" s="900">
        <f>VLOOKUP(年度マスタ!$K$4&amp;"_"&amp;Y$33,データシート1!$A:$BT,MATCH("aa_"&amp;$S43,データシート1!$A$1:$BT$1,0),0)</f>
        <v>140.55074883509471</v>
      </c>
      <c r="Z43" s="900">
        <f>VLOOKUP(年度マスタ!$K$4&amp;"_"&amp;Z$33,データシート1!$A:$BT,MATCH("aa_"&amp;$S43,データシート1!$A$1:$BT$1,0),0)</f>
        <v>139.58954808738133</v>
      </c>
      <c r="AA43" s="900">
        <f>VLOOKUP(年度マスタ!$K$4&amp;"_"&amp;AA$33,データシート1!$A:$BT,MATCH("aa_"&amp;$S43,データシート1!$A$1:$BT$1,0),0)</f>
        <v>140.00537090198821</v>
      </c>
      <c r="AB43" s="900">
        <f>VLOOKUP(年度マスタ!$K$4&amp;"_"&amp;AB$33,データシート1!$A:$BT,MATCH("aa_"&amp;$S43,データシート1!$A$1:$BT$1,0),0)</f>
        <v>135.35397416504333</v>
      </c>
      <c r="AC43" s="900">
        <f>VLOOKUP(年度マスタ!$K$4&amp;"_"&amp;AC$33,データシート1!$A:$BT,MATCH("aa_"&amp;$S43,データシート1!$A$1:$BT$1,0),0)</f>
        <v>129.59153473719721</v>
      </c>
      <c r="AD43" s="900">
        <f>VLOOKUP(年度マスタ!$K$4&amp;"_"&amp;AD$33,データシート1!$A:$BT,MATCH("aa_"&amp;$S43,データシート1!$A$1:$BT$1,0),0)</f>
        <v>128.90530551895066</v>
      </c>
      <c r="AE43" s="900">
        <f>VLOOKUP(年度マスタ!$K$4&amp;"_"&amp;AE$33,データシート1!$A:$BT,MATCH("aa_"&amp;$S43,データシート1!$A$1:$BT$1,0),0)</f>
        <v>128.34481876719769</v>
      </c>
      <c r="AF43" s="900">
        <f>VLOOKUP(年度マスタ!$K$4&amp;"_"&amp;AF$33,データシート1!$A:$BT,MATCH("aa_"&amp;$S43,データシート1!$A$1:$BT$1,0),0)</f>
        <v>127.09015572768263</v>
      </c>
      <c r="AG43" s="900">
        <f>VLOOKUP(年度マスタ!$K$4&amp;"_"&amp;AG$33,データシート1!$A:$BT,MATCH("aa_"&amp;$S43,データシート1!$A$1:$BT$1,0),0)</f>
        <v>125.80688517349016</v>
      </c>
      <c r="AH43" s="900">
        <f>VLOOKUP(年度マスタ!$K$4&amp;"_"&amp;AH$33,データシート1!$A:$BT,MATCH("aa_"&amp;$S43,データシート1!$A$1:$BT$1,0),0)</f>
        <v>122.8159258172675</v>
      </c>
      <c r="AI43" s="900">
        <f>VLOOKUP(年度マスタ!$K$4&amp;"_"&amp;AI$33,データシート1!$A:$BT,MATCH("aa_"&amp;$S43,データシート1!$A$1:$BT$1,0),0)</f>
        <v>108.14989555227496</v>
      </c>
      <c r="AJ43" s="900">
        <f>VLOOKUP(年度マスタ!$K$4&amp;"_"&amp;AJ$33,データシート1!$A:$BT,MATCH("aa_"&amp;$S43,データシート1!$A$1:$BT$1,0),0)</f>
        <v>105.24059298631987</v>
      </c>
      <c r="AK43" s="901">
        <f>VLOOKUP(年度マスタ!$K$4&amp;"_"&amp;AK$33,データシート1!$A:$BT,MATCH("aa_"&amp;$S43,データシート1!$A$1:$BT$1,0),0)</f>
        <v>111.42073680290855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84.920864965253401</v>
      </c>
      <c r="Y44" s="900">
        <f>VLOOKUP(年度マスタ!$K$4&amp;"_"&amp;Y$33,データシート1!$A:$BT,MATCH("aa_"&amp;$S44,データシート1!$A$1:$BT$1,0),0)</f>
        <v>86.774942656707637</v>
      </c>
      <c r="Z44" s="900">
        <f>VLOOKUP(年度マスタ!$K$4&amp;"_"&amp;Z$33,データシート1!$A:$BT,MATCH("aa_"&amp;$S44,データシート1!$A$1:$BT$1,0),0)</f>
        <v>83.500275874271864</v>
      </c>
      <c r="AA44" s="900">
        <f>VLOOKUP(年度マスタ!$K$4&amp;"_"&amp;AA$33,データシート1!$A:$BT,MATCH("aa_"&amp;$S44,データシート1!$A$1:$BT$1,0),0)</f>
        <v>82.656548869842666</v>
      </c>
      <c r="AB44" s="900">
        <f>VLOOKUP(年度マスタ!$K$4&amp;"_"&amp;AB$33,データシート1!$A:$BT,MATCH("aa_"&amp;$S44,データシート1!$A$1:$BT$1,0),0)</f>
        <v>82.418509314221083</v>
      </c>
      <c r="AC44" s="900">
        <f>VLOOKUP(年度マスタ!$K$4&amp;"_"&amp;AC$33,データシート1!$A:$BT,MATCH("aa_"&amp;$S44,データシート1!$A$1:$BT$1,0),0)</f>
        <v>81.963154223621018</v>
      </c>
      <c r="AD44" s="900">
        <f>VLOOKUP(年度マスタ!$K$4&amp;"_"&amp;AD$33,データシート1!$A:$BT,MATCH("aa_"&amp;$S44,データシート1!$A$1:$BT$1,0),0)</f>
        <v>81.897252203819519</v>
      </c>
      <c r="AE44" s="900">
        <f>VLOOKUP(年度マスタ!$K$4&amp;"_"&amp;AE$33,データシート1!$A:$BT,MATCH("aa_"&amp;$S44,データシート1!$A$1:$BT$1,0),0)</f>
        <v>81.266983069099567</v>
      </c>
      <c r="AF44" s="900">
        <f>VLOOKUP(年度マスタ!$K$4&amp;"_"&amp;AF$33,データシート1!$A:$BT,MATCH("aa_"&amp;$S44,データシート1!$A$1:$BT$1,0),0)</f>
        <v>81.070830032677065</v>
      </c>
      <c r="AG44" s="900">
        <f>VLOOKUP(年度マスタ!$K$4&amp;"_"&amp;AG$33,データシート1!$A:$BT,MATCH("aa_"&amp;$S44,データシート1!$A$1:$BT$1,0),0)</f>
        <v>81.157670274302347</v>
      </c>
      <c r="AH44" s="900">
        <f>VLOOKUP(年度マスタ!$K$4&amp;"_"&amp;AH$33,データシート1!$A:$BT,MATCH("aa_"&amp;$S44,データシート1!$A$1:$BT$1,0),0)</f>
        <v>79.530313642366224</v>
      </c>
      <c r="AI44" s="900">
        <f>VLOOKUP(年度マスタ!$K$4&amp;"_"&amp;AI$33,データシート1!$A:$BT,MATCH("aa_"&amp;$S44,データシート1!$A$1:$BT$1,0),0)</f>
        <v>75.263769258353079</v>
      </c>
      <c r="AJ44" s="900">
        <f>VLOOKUP(年度マスタ!$K$4&amp;"_"&amp;AJ$33,データシート1!$A:$BT,MATCH("aa_"&amp;$S44,データシート1!$A$1:$BT$1,0),0)</f>
        <v>77.751723483940424</v>
      </c>
      <c r="AK44" s="901">
        <f>VLOOKUP(年度マスタ!$K$4&amp;"_"&amp;AK$33,データシート1!$A:$BT,MATCH("aa_"&amp;$S44,データシート1!$A$1:$BT$1,0),0)</f>
        <v>77.398918332138905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6.6074225961364101</v>
      </c>
      <c r="Y45" s="900">
        <f>VLOOKUP(年度マスタ!$K$4&amp;"_"&amp;Y$33,データシート1!$A:$BT,MATCH("aa_"&amp;$S45,データシート1!$A$1:$BT$1,0),0)</f>
        <v>6.8877618805182097</v>
      </c>
      <c r="Z45" s="900">
        <f>VLOOKUP(年度マスタ!$K$4&amp;"_"&amp;Z$33,データシート1!$A:$BT,MATCH("aa_"&amp;$S45,データシート1!$A$1:$BT$1,0),0)</f>
        <v>7.9149176598241304</v>
      </c>
      <c r="AA45" s="900">
        <f>VLOOKUP(年度マスタ!$K$4&amp;"_"&amp;AA$33,データシート1!$A:$BT,MATCH("aa_"&amp;$S45,データシート1!$A$1:$BT$1,0),0)</f>
        <v>8.6282195179121093</v>
      </c>
      <c r="AB45" s="900">
        <f>VLOOKUP(年度マスタ!$K$4&amp;"_"&amp;AB$33,データシート1!$A:$BT,MATCH("aa_"&amp;$S45,データシート1!$A$1:$BT$1,0),0)</f>
        <v>8.7418765481121508</v>
      </c>
      <c r="AC45" s="900">
        <f>VLOOKUP(年度マスタ!$K$4&amp;"_"&amp;AC$33,データシート1!$A:$BT,MATCH("aa_"&amp;$S45,データシート1!$A$1:$BT$1,0),0)</f>
        <v>8.3637087154974807</v>
      </c>
      <c r="AD45" s="900">
        <f>VLOOKUP(年度マスタ!$K$4&amp;"_"&amp;AD$33,データシート1!$A:$BT,MATCH("aa_"&amp;$S45,データシート1!$A$1:$BT$1,0),0)</f>
        <v>8.1974854080631694</v>
      </c>
      <c r="AE45" s="900">
        <f>VLOOKUP(年度マスタ!$K$4&amp;"_"&amp;AE$33,データシート1!$A:$BT,MATCH("aa_"&amp;$S45,データシート1!$A$1:$BT$1,0),0)</f>
        <v>7.9826905236989099</v>
      </c>
      <c r="AF45" s="900">
        <f>VLOOKUP(年度マスタ!$K$4&amp;"_"&amp;AF$33,データシート1!$A:$BT,MATCH("aa_"&amp;$S45,データシート1!$A$1:$BT$1,0),0)</f>
        <v>7.7462140983986796</v>
      </c>
      <c r="AG45" s="900">
        <f>VLOOKUP(年度マスタ!$K$4&amp;"_"&amp;AG$33,データシート1!$A:$BT,MATCH("aa_"&amp;$S45,データシート1!$A$1:$BT$1,0),0)</f>
        <v>7.2064007553286498</v>
      </c>
      <c r="AH45" s="900">
        <f>VLOOKUP(年度マスタ!$K$4&amp;"_"&amp;AH$33,データシート1!$A:$BT,MATCH("aa_"&amp;$S45,データシート1!$A$1:$BT$1,0),0)</f>
        <v>7.0173776154430501</v>
      </c>
      <c r="AI45" s="900">
        <f>VLOOKUP(年度マスタ!$K$4&amp;"_"&amp;AI$33,データシート1!$A:$BT,MATCH("aa_"&amp;$S45,データシート1!$A$1:$BT$1,0),0)</f>
        <v>6.6918062628838104</v>
      </c>
      <c r="AJ45" s="900">
        <f>VLOOKUP(年度マスタ!$K$4&amp;"_"&amp;AJ$33,データシート1!$A:$BT,MATCH("aa_"&amp;$S45,データシート1!$A$1:$BT$1,0),0)</f>
        <v>6.6056837825163202</v>
      </c>
      <c r="AK45" s="901">
        <f>VLOOKUP(年度マスタ!$K$4&amp;"_"&amp;AK$33,データシート1!$A:$BT,MATCH("aa_"&amp;$S45,データシート1!$A$1:$BT$1,0),0)</f>
        <v>6.6473471365299268</v>
      </c>
      <c r="AL45" s="330"/>
      <c r="AW45" s="17" t="str">
        <f>AW48</f>
        <v>白山市</v>
      </c>
      <c r="AX45" s="1010">
        <f t="shared" ref="AX45:BB45" si="15">AX48/$BC48</f>
        <v>0.39597151082066923</v>
      </c>
      <c r="AY45" s="1010">
        <f t="shared" si="15"/>
        <v>0.16617926375512293</v>
      </c>
      <c r="AZ45" s="1010">
        <f t="shared" si="15"/>
        <v>0.20301216215224141</v>
      </c>
      <c r="BA45" s="1010">
        <f t="shared" si="15"/>
        <v>0.21840999987297721</v>
      </c>
      <c r="BB45" s="1010">
        <f t="shared" si="15"/>
        <v>1.6427063398989295E-2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21.67193841114198</v>
      </c>
      <c r="Y47" s="903">
        <f>VLOOKUP(年度マスタ!$K$4&amp;"_"&amp;Y$33,データシート1!$A:$BT,MATCH("aa_"&amp;$S47,データシート1!$A$1:$BT$1,0),0)</f>
        <v>19.896752690135909</v>
      </c>
      <c r="Z47" s="903">
        <f>VLOOKUP(年度マスタ!$K$4&amp;"_"&amp;Z$33,データシート1!$A:$BT,MATCH("aa_"&amp;$S47,データシート1!$A$1:$BT$1,0),0)</f>
        <v>20.72684786626731</v>
      </c>
      <c r="AA47" s="903">
        <f>VLOOKUP(年度マスタ!$K$4&amp;"_"&amp;AA$33,データシート1!$A:$BT,MATCH("aa_"&amp;$S47,データシート1!$A$1:$BT$1,0),0)</f>
        <v>16.680107563792671</v>
      </c>
      <c r="AB47" s="903">
        <f>VLOOKUP(年度マスタ!$K$4&amp;"_"&amp;AB$33,データシート1!$A:$BT,MATCH("aa_"&amp;$S47,データシート1!$A$1:$BT$1,0),0)</f>
        <v>15.879588395828209</v>
      </c>
      <c r="AC47" s="903">
        <f>VLOOKUP(年度マスタ!$K$4&amp;"_"&amp;AC$33,データシート1!$A:$BT,MATCH("aa_"&amp;$S47,データシート1!$A$1:$BT$1,0),0)</f>
        <v>15.67667479174216</v>
      </c>
      <c r="AD47" s="903">
        <f>VLOOKUP(年度マスタ!$K$4&amp;"_"&amp;AD$33,データシート1!$A:$BT,MATCH("aa_"&amp;$S47,データシート1!$A$1:$BT$1,0),0)</f>
        <v>17.863358638958491</v>
      </c>
      <c r="AE47" s="903">
        <f>VLOOKUP(年度マスタ!$K$4&amp;"_"&amp;AE$33,データシート1!$A:$BT,MATCH("aa_"&amp;$S47,データシート1!$A$1:$BT$1,0),0)</f>
        <v>15.735834377117213</v>
      </c>
      <c r="AF47" s="903">
        <f>VLOOKUP(年度マスタ!$K$4&amp;"_"&amp;AF$33,データシート1!$A:$BT,MATCH("aa_"&amp;$S47,データシート1!$A$1:$BT$1,0),0)</f>
        <v>13.287733208916208</v>
      </c>
      <c r="AG47" s="903">
        <f>VLOOKUP(年度マスタ!$K$4&amp;"_"&amp;AG$33,データシート1!$A:$BT,MATCH("aa_"&amp;$S47,データシート1!$A$1:$BT$1,0),0)</f>
        <v>13.596119980475637</v>
      </c>
      <c r="AH47" s="903">
        <f>VLOOKUP(年度マスタ!$K$4&amp;"_"&amp;AH$33,データシート1!$A:$BT,MATCH("aa_"&amp;$S47,データシート1!$A$1:$BT$1,0),0)</f>
        <v>16.688023727792135</v>
      </c>
      <c r="AI47" s="903">
        <f>VLOOKUP(年度マスタ!$K$4&amp;"_"&amp;AI$33,データシート1!$A:$BT,MATCH("aa_"&amp;$S47,データシート1!$A$1:$BT$1,0),0)</f>
        <v>14.770072320887939</v>
      </c>
      <c r="AJ47" s="903">
        <f>VLOOKUP(年度マスタ!$K$4&amp;"_"&amp;AJ$33,データシート1!$A:$BT,MATCH("aa_"&amp;$S47,データシート1!$A$1:$BT$1,0),0)</f>
        <v>13.259793892864369</v>
      </c>
      <c r="AK47" s="904">
        <f>VLOOKUP(年度マスタ!$K$4&amp;"_"&amp;AK$33,データシート1!$A:$BT,MATCH("aa_"&amp;$S47,データシート1!$A$1:$BT$1,0),0)</f>
        <v>14.7014735616181</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白山市</v>
      </c>
      <c r="AX48" s="1011">
        <f>SUM(AY39:BA39)</f>
        <v>354.37646742400796</v>
      </c>
      <c r="AY48" s="1011">
        <f>BB39</f>
        <v>148.72287232637183</v>
      </c>
      <c r="AZ48" s="1011">
        <f>BC39</f>
        <v>181.68663881529397</v>
      </c>
      <c r="BA48" s="1011">
        <f>SUM(BD39:BG39)</f>
        <v>195.4670022715774</v>
      </c>
      <c r="BB48" s="1011">
        <f>BH39</f>
        <v>14.7014735616181</v>
      </c>
      <c r="BC48" s="1011">
        <f>SUM(AX48:BB48)</f>
        <v>894.95445439886919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894.95445439886919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354.37646742400796</v>
      </c>
      <c r="P52" s="453">
        <f t="shared" ref="P52:P64" si="18">O52/$O$51</f>
        <v>0.39597151082066923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306.26343552374931</v>
      </c>
      <c r="P53" s="454">
        <f t="shared" si="18"/>
        <v>0.34221119747313061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7.6880955379285938</v>
      </c>
      <c r="P54" s="454">
        <f t="shared" si="18"/>
        <v>8.5904880411960191E-3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40.424936362330058</v>
      </c>
      <c r="P55" s="454">
        <f t="shared" si="18"/>
        <v>4.516982530634258E-2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148.72287232637183</v>
      </c>
      <c r="P56" s="453">
        <f t="shared" si="18"/>
        <v>0.16617926375512293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181.68663881529397</v>
      </c>
      <c r="P57" s="453">
        <f t="shared" si="18"/>
        <v>0.20301216215224141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195.4670022715774</v>
      </c>
      <c r="P58" s="453">
        <f t="shared" si="18"/>
        <v>0.21840999987297721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188.81965513504747</v>
      </c>
      <c r="P59" s="454">
        <f t="shared" si="18"/>
        <v>0.21098241838672729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111.42073680290855</v>
      </c>
      <c r="P60" s="454">
        <f t="shared" si="18"/>
        <v>0.12449877896607443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77.398918332138905</v>
      </c>
      <c r="P61" s="454">
        <f t="shared" si="18"/>
        <v>8.6483639420652847E-2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6.6473471365299268</v>
      </c>
      <c r="P62" s="454">
        <f t="shared" si="18"/>
        <v>7.4275814862499066E-3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14.7014735616181</v>
      </c>
      <c r="P64" s="612">
        <f t="shared" si="18"/>
        <v>1.6427063398989295E-2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4321.1333999999997</v>
      </c>
      <c r="AI7" s="78">
        <f>VLOOKUP(年度マスタ!$K$4&amp;"_"&amp;$AG7,データシート1!$A:$BT,MATCH("ab_"&amp;AI$2,データシート1!$A$1:$BT$1,0),0)</f>
        <v>4247</v>
      </c>
      <c r="AJ7" s="78">
        <f>VLOOKUP(年度マスタ!$K$4&amp;"_"&amp;$AG7,データシート1!$A:$BT,MATCH("ab_"&amp;AJ$2,データシート1!$A$1:$BT$1,0),0)</f>
        <v>689</v>
      </c>
      <c r="AK7" s="78">
        <f>VLOOKUP(年度マスタ!$K$4&amp;"_"&amp;$AG7,データシート1!$A:$BT,MATCH("ab_"&amp;AK$2,データシート1!$A$1:$BT$1,0),0)</f>
        <v>32724</v>
      </c>
      <c r="AL7" s="78">
        <f>VLOOKUP(年度マスタ!$K$4&amp;"_"&amp;$AG7,データシート1!$A:$BT,MATCH("ab_"&amp;AL$2,データシート1!$A$1:$BT$1,0),0)</f>
        <v>38677</v>
      </c>
      <c r="AM7" s="78">
        <f>VLOOKUP(年度マスタ!$K$4&amp;"_"&amp;$AG7,データシート1!$A:$BT,MATCH("ab_"&amp;AM$2,データシート1!$A$1:$BT$1,0),0)</f>
        <v>70931</v>
      </c>
      <c r="AN7" s="78">
        <f>VLOOKUP(年度マスタ!$K$4&amp;"_"&amp;$AG7,データシート1!$A:$BT,MATCH("ab_"&amp;AN$2,データシート1!$A$1:$BT$1,0),0)</f>
        <v>17092</v>
      </c>
      <c r="AO7" s="78">
        <f>VLOOKUP(年度マスタ!$K$4&amp;"_"&amp;$AG7,データシート1!$A:$BT,MATCH("ab_"&amp;AO$2,データシート1!$A$1:$BT$1,0),0)</f>
        <v>113340</v>
      </c>
      <c r="AP7" s="78">
        <f>VLOOKUP(年度マスタ!$K$4&amp;"_"&amp;$AG7,データシート1!$A:$BT,MATCH("ab_"&amp;AP$2,データシート1!$A$1:$BT$1,0),0)</f>
        <v>0</v>
      </c>
      <c r="AQ7" s="954">
        <f>VLOOKUP(年度マスタ!$K$4&amp;"_"&amp;$AG7,データシート1!$A:$BT,MATCH("ab_"&amp;AQ$2,データシート1!$A$1:$BT$1,0),0)</f>
        <v>21.67193841114198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4118.4648999999999</v>
      </c>
      <c r="AI8" s="78">
        <f>VLOOKUP(年度マスタ!$K$4&amp;"_"&amp;$AG8,データシート1!$A:$BT,MATCH("ab_"&amp;AI$2,データシート1!$A$1:$BT$1,0),0)</f>
        <v>4247</v>
      </c>
      <c r="AJ8" s="78">
        <f>VLOOKUP(年度マスタ!$K$4&amp;"_"&amp;$AG8,データシート1!$A:$BT,MATCH("ab_"&amp;AJ$2,データシート1!$A$1:$BT$1,0),0)</f>
        <v>689</v>
      </c>
      <c r="AK8" s="78">
        <f>VLOOKUP(年度マスタ!$K$4&amp;"_"&amp;$AG8,データシート1!$A:$BT,MATCH("ab_"&amp;AK$2,データシート1!$A$1:$BT$1,0),0)</f>
        <v>32724</v>
      </c>
      <c r="AL8" s="78">
        <f>VLOOKUP(年度マスタ!$K$4&amp;"_"&amp;$AG8,データシート1!$A:$BT,MATCH("ab_"&amp;AL$2,データシート1!$A$1:$BT$1,0),0)</f>
        <v>39159</v>
      </c>
      <c r="AM8" s="78">
        <f>VLOOKUP(年度マスタ!$K$4&amp;"_"&amp;$AG8,データシート1!$A:$BT,MATCH("ab_"&amp;AM$2,データシート1!$A$1:$BT$1,0),0)</f>
        <v>71382</v>
      </c>
      <c r="AN8" s="78">
        <f>VLOOKUP(年度マスタ!$K$4&amp;"_"&amp;$AG8,データシート1!$A:$BT,MATCH("ab_"&amp;AN$2,データシート1!$A$1:$BT$1,0),0)</f>
        <v>17029</v>
      </c>
      <c r="AO8" s="78">
        <f>VLOOKUP(年度マスタ!$K$4&amp;"_"&amp;$AG8,データシート1!$A:$BT,MATCH("ab_"&amp;AO$2,データシート1!$A$1:$BT$1,0),0)</f>
        <v>113213</v>
      </c>
      <c r="AP8" s="78">
        <f>VLOOKUP(年度マスタ!$K$4&amp;"_"&amp;$AG8,データシート1!$A:$BT,MATCH("ab_"&amp;AP$2,データシート1!$A$1:$BT$1,0),0)</f>
        <v>0</v>
      </c>
      <c r="AQ8" s="954">
        <f>VLOOKUP(年度マスタ!$K$4&amp;"_"&amp;$AG8,データシート1!$A:$BT,MATCH("ab_"&amp;AQ$2,データシート1!$A$1:$BT$1,0),0)</f>
        <v>19.896752690135909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4351.9129999999996</v>
      </c>
      <c r="AI9" s="78">
        <f>VLOOKUP(年度マスタ!$K$4&amp;"_"&amp;$AG9,データシート1!$A:$BT,MATCH("ab_"&amp;AI$2,データシート1!$A$1:$BT$1,0),0)</f>
        <v>4247</v>
      </c>
      <c r="AJ9" s="78">
        <f>VLOOKUP(年度マスタ!$K$4&amp;"_"&amp;$AG9,データシート1!$A:$BT,MATCH("ab_"&amp;AJ$2,データシート1!$A$1:$BT$1,0),0)</f>
        <v>689</v>
      </c>
      <c r="AK9" s="78">
        <f>VLOOKUP(年度マスタ!$K$4&amp;"_"&amp;$AG9,データシート1!$A:$BT,MATCH("ab_"&amp;AK$2,データシート1!$A$1:$BT$1,0),0)</f>
        <v>32724</v>
      </c>
      <c r="AL9" s="78">
        <f>VLOOKUP(年度マスタ!$K$4&amp;"_"&amp;$AG9,データシート1!$A:$BT,MATCH("ab_"&amp;AL$2,データシート1!$A$1:$BT$1,0),0)</f>
        <v>39568</v>
      </c>
      <c r="AM9" s="78">
        <f>VLOOKUP(年度マスタ!$K$4&amp;"_"&amp;$AG9,データシート1!$A:$BT,MATCH("ab_"&amp;AM$2,データシート1!$A$1:$BT$1,0),0)</f>
        <v>72434</v>
      </c>
      <c r="AN9" s="78">
        <f>VLOOKUP(年度マスタ!$K$4&amp;"_"&amp;$AG9,データシート1!$A:$BT,MATCH("ab_"&amp;AN$2,データシート1!$A$1:$BT$1,0),0)</f>
        <v>16874</v>
      </c>
      <c r="AO9" s="78">
        <f>VLOOKUP(年度マスタ!$K$4&amp;"_"&amp;$AG9,データシート1!$A:$BT,MATCH("ab_"&amp;AO$2,データシート1!$A$1:$BT$1,0),0)</f>
        <v>112785</v>
      </c>
      <c r="AP9" s="78">
        <f>VLOOKUP(年度マスタ!$K$4&amp;"_"&amp;$AG9,データシート1!$A:$BT,MATCH("ab_"&amp;AP$2,データシート1!$A$1:$BT$1,0),0)</f>
        <v>0</v>
      </c>
      <c r="AQ9" s="954">
        <f>VLOOKUP(年度マスタ!$K$4&amp;"_"&amp;$AG9,データシート1!$A:$BT,MATCH("ab_"&amp;AQ$2,データシート1!$A$1:$BT$1,0),0)</f>
        <v>20.72684786626731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4321.8402999999998</v>
      </c>
      <c r="AI10" s="78">
        <f>VLOOKUP(年度マスタ!$K$4&amp;"_"&amp;$AG10,データシート1!$A:$BT,MATCH("ab_"&amp;AI$2,データシート1!$A$1:$BT$1,0),0)</f>
        <v>4247</v>
      </c>
      <c r="AJ10" s="78">
        <f>VLOOKUP(年度マスタ!$K$4&amp;"_"&amp;$AG10,データシート1!$A:$BT,MATCH("ab_"&amp;AJ$2,データシート1!$A$1:$BT$1,0),0)</f>
        <v>689</v>
      </c>
      <c r="AK10" s="78">
        <f>VLOOKUP(年度マスタ!$K$4&amp;"_"&amp;$AG10,データシート1!$A:$BT,MATCH("ab_"&amp;AK$2,データシート1!$A$1:$BT$1,0),0)</f>
        <v>32724</v>
      </c>
      <c r="AL10" s="78">
        <f>VLOOKUP(年度マスタ!$K$4&amp;"_"&amp;$AG10,データシート1!$A:$BT,MATCH("ab_"&amp;AL$2,データシート1!$A$1:$BT$1,0),0)</f>
        <v>40406</v>
      </c>
      <c r="AM10" s="78">
        <f>VLOOKUP(年度マスタ!$K$4&amp;"_"&amp;$AG10,データシート1!$A:$BT,MATCH("ab_"&amp;AM$2,データシート1!$A$1:$BT$1,0),0)</f>
        <v>73226</v>
      </c>
      <c r="AN10" s="78">
        <f>VLOOKUP(年度マスタ!$K$4&amp;"_"&amp;$AG10,データシート1!$A:$BT,MATCH("ab_"&amp;AN$2,データシート1!$A$1:$BT$1,0),0)</f>
        <v>16609</v>
      </c>
      <c r="AO10" s="78">
        <f>VLOOKUP(年度マスタ!$K$4&amp;"_"&amp;$AG10,データシート1!$A:$BT,MATCH("ab_"&amp;AO$2,データシート1!$A$1:$BT$1,0),0)</f>
        <v>113163</v>
      </c>
      <c r="AP10" s="78">
        <f>VLOOKUP(年度マスタ!$K$4&amp;"_"&amp;$AG10,データシート1!$A:$BT,MATCH("ab_"&amp;AP$2,データシート1!$A$1:$BT$1,0),0)</f>
        <v>0</v>
      </c>
      <c r="AQ10" s="954">
        <f>VLOOKUP(年度マスタ!$K$4&amp;"_"&amp;$AG10,データシート1!$A:$BT,MATCH("ab_"&amp;AQ$2,データシート1!$A$1:$BT$1,0),0)</f>
        <v>16.680107563792671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4607.4949999999999</v>
      </c>
      <c r="AI11" s="78">
        <f>VLOOKUP(年度マスタ!$K$4&amp;"_"&amp;$AG11,データシート1!$A:$BT,MATCH("ab_"&amp;AI$2,データシート1!$A$1:$BT$1,0),0)</f>
        <v>4247</v>
      </c>
      <c r="AJ11" s="78">
        <f>VLOOKUP(年度マスタ!$K$4&amp;"_"&amp;$AG11,データシート1!$A:$BT,MATCH("ab_"&amp;AJ$2,データシート1!$A$1:$BT$1,0),0)</f>
        <v>689</v>
      </c>
      <c r="AK11" s="78">
        <f>VLOOKUP(年度マスタ!$K$4&amp;"_"&amp;$AG11,データシート1!$A:$BT,MATCH("ab_"&amp;AK$2,データシート1!$A$1:$BT$1,0),0)</f>
        <v>32724</v>
      </c>
      <c r="AL11" s="78">
        <f>VLOOKUP(年度マスタ!$K$4&amp;"_"&amp;$AG11,データシート1!$A:$BT,MATCH("ab_"&amp;AL$2,データシート1!$A$1:$BT$1,0),0)</f>
        <v>40681</v>
      </c>
      <c r="AM11" s="78">
        <f>VLOOKUP(年度マスタ!$K$4&amp;"_"&amp;$AG11,データシート1!$A:$BT,MATCH("ab_"&amp;AM$2,データシート1!$A$1:$BT$1,0),0)</f>
        <v>73954</v>
      </c>
      <c r="AN11" s="78">
        <f>VLOOKUP(年度マスタ!$K$4&amp;"_"&amp;$AG11,データシート1!$A:$BT,MATCH("ab_"&amp;AN$2,データシート1!$A$1:$BT$1,0),0)</f>
        <v>16499</v>
      </c>
      <c r="AO11" s="78">
        <f>VLOOKUP(年度マスタ!$K$4&amp;"_"&amp;$AG11,データシート1!$A:$BT,MATCH("ab_"&amp;AO$2,データシート1!$A$1:$BT$1,0),0)</f>
        <v>113010</v>
      </c>
      <c r="AP11" s="78">
        <f>VLOOKUP(年度マスタ!$K$4&amp;"_"&amp;$AG11,データシート1!$A:$BT,MATCH("ab_"&amp;AP$2,データシート1!$A$1:$BT$1,0),0)</f>
        <v>0</v>
      </c>
      <c r="AQ11" s="954">
        <f>VLOOKUP(年度マスタ!$K$4&amp;"_"&amp;$AG11,データシート1!$A:$BT,MATCH("ab_"&amp;AQ$2,データシート1!$A$1:$BT$1,0),0)</f>
        <v>15.879588395828209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4944.5546999999997</v>
      </c>
      <c r="AI12" s="78">
        <f>VLOOKUP(年度マスタ!$K$4&amp;"_"&amp;$AG12,データシート1!$A:$BT,MATCH("ab_"&amp;AI$2,データシート1!$A$1:$BT$1,0),0)</f>
        <v>3543</v>
      </c>
      <c r="AJ12" s="78">
        <f>VLOOKUP(年度マスタ!$K$4&amp;"_"&amp;$AG12,データシート1!$A:$BT,MATCH("ab_"&amp;AJ$2,データシート1!$A$1:$BT$1,0),0)</f>
        <v>885</v>
      </c>
      <c r="AK12" s="78">
        <f>VLOOKUP(年度マスタ!$K$4&amp;"_"&amp;$AG12,データシート1!$A:$BT,MATCH("ab_"&amp;AK$2,データシート1!$A$1:$BT$1,0),0)</f>
        <v>32804</v>
      </c>
      <c r="AL12" s="78">
        <f>VLOOKUP(年度マスタ!$K$4&amp;"_"&amp;$AG12,データシート1!$A:$BT,MATCH("ab_"&amp;AL$2,データシート1!$A$1:$BT$1,0),0)</f>
        <v>41146</v>
      </c>
      <c r="AM12" s="78">
        <f>VLOOKUP(年度マスタ!$K$4&amp;"_"&amp;$AG12,データシート1!$A:$BT,MATCH("ab_"&amp;AM$2,データシート1!$A$1:$BT$1,0),0)</f>
        <v>74574</v>
      </c>
      <c r="AN12" s="78">
        <f>VLOOKUP(年度マスタ!$K$4&amp;"_"&amp;$AG12,データシート1!$A:$BT,MATCH("ab_"&amp;AN$2,データシート1!$A$1:$BT$1,0),0)</f>
        <v>16323</v>
      </c>
      <c r="AO12" s="78">
        <f>VLOOKUP(年度マスタ!$K$4&amp;"_"&amp;$AG12,データシート1!$A:$BT,MATCH("ab_"&amp;AO$2,データシート1!$A$1:$BT$1,0),0)</f>
        <v>112692</v>
      </c>
      <c r="AP12" s="78">
        <f>VLOOKUP(年度マスタ!$K$4&amp;"_"&amp;$AG12,データシート1!$A:$BT,MATCH("ab_"&amp;AP$2,データシート1!$A$1:$BT$1,0),0)</f>
        <v>0</v>
      </c>
      <c r="AQ12" s="954">
        <f>VLOOKUP(年度マスタ!$K$4&amp;"_"&amp;$AG12,データシート1!$A:$BT,MATCH("ab_"&amp;AQ$2,データシート1!$A$1:$BT$1,0),0)</f>
        <v>15.67667479174216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5835.4296999999997</v>
      </c>
      <c r="AI13" s="78">
        <f>VLOOKUP(年度マスタ!$K$4&amp;"_"&amp;$AG13,データシート1!$A:$BT,MATCH("ab_"&amp;AI$2,データシート1!$A$1:$BT$1,0),0)</f>
        <v>3543</v>
      </c>
      <c r="AJ13" s="78">
        <f>VLOOKUP(年度マスタ!$K$4&amp;"_"&amp;$AG13,データシート1!$A:$BT,MATCH("ab_"&amp;AJ$2,データシート1!$A$1:$BT$1,0),0)</f>
        <v>885</v>
      </c>
      <c r="AK13" s="78">
        <f>VLOOKUP(年度マスタ!$K$4&amp;"_"&amp;$AG13,データシート1!$A:$BT,MATCH("ab_"&amp;AK$2,データシート1!$A$1:$BT$1,0),0)</f>
        <v>32804</v>
      </c>
      <c r="AL13" s="78">
        <f>VLOOKUP(年度マスタ!$K$4&amp;"_"&amp;$AG13,データシート1!$A:$BT,MATCH("ab_"&amp;AL$2,データシート1!$A$1:$BT$1,0),0)</f>
        <v>41785</v>
      </c>
      <c r="AM13" s="78">
        <f>VLOOKUP(年度マスタ!$K$4&amp;"_"&amp;$AG13,データシート1!$A:$BT,MATCH("ab_"&amp;AM$2,データシート1!$A$1:$BT$1,0),0)</f>
        <v>74893</v>
      </c>
      <c r="AN13" s="78">
        <f>VLOOKUP(年度マスタ!$K$4&amp;"_"&amp;$AG13,データシート1!$A:$BT,MATCH("ab_"&amp;AN$2,データシート1!$A$1:$BT$1,0),0)</f>
        <v>16297</v>
      </c>
      <c r="AO13" s="78">
        <f>VLOOKUP(年度マスタ!$K$4&amp;"_"&amp;$AG13,データシート1!$A:$BT,MATCH("ab_"&amp;AO$2,データシート1!$A$1:$BT$1,0),0)</f>
        <v>112829</v>
      </c>
      <c r="AP13" s="78">
        <f>VLOOKUP(年度マスタ!$K$4&amp;"_"&amp;$AG13,データシート1!$A:$BT,MATCH("ab_"&amp;AP$2,データシート1!$A$1:$BT$1,0),0)</f>
        <v>0</v>
      </c>
      <c r="AQ13" s="954">
        <f>VLOOKUP(年度マスタ!$K$4&amp;"_"&amp;$AG13,データシート1!$A:$BT,MATCH("ab_"&amp;AQ$2,データシート1!$A$1:$BT$1,0),0)</f>
        <v>17.863358638958491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5737.1887999999999</v>
      </c>
      <c r="AI14" s="78">
        <f>VLOOKUP(年度マスタ!$K$4&amp;"_"&amp;$AG14,データシート1!$A:$BT,MATCH("ab_"&amp;AI$2,データシート1!$A$1:$BT$1,0),0)</f>
        <v>3543</v>
      </c>
      <c r="AJ14" s="78">
        <f>VLOOKUP(年度マスタ!$K$4&amp;"_"&amp;$AG14,データシート1!$A:$BT,MATCH("ab_"&amp;AJ$2,データシート1!$A$1:$BT$1,0),0)</f>
        <v>885</v>
      </c>
      <c r="AK14" s="78">
        <f>VLOOKUP(年度マスタ!$K$4&amp;"_"&amp;$AG14,データシート1!$A:$BT,MATCH("ab_"&amp;AK$2,データシート1!$A$1:$BT$1,0),0)</f>
        <v>32804</v>
      </c>
      <c r="AL14" s="78">
        <f>VLOOKUP(年度マスタ!$K$4&amp;"_"&amp;$AG14,データシート1!$A:$BT,MATCH("ab_"&amp;AL$2,データシート1!$A$1:$BT$1,0),0)</f>
        <v>42473</v>
      </c>
      <c r="AM14" s="78">
        <f>VLOOKUP(年度マスタ!$K$4&amp;"_"&amp;$AG14,データシート1!$A:$BT,MATCH("ab_"&amp;AM$2,データシート1!$A$1:$BT$1,0),0)</f>
        <v>75484</v>
      </c>
      <c r="AN14" s="78">
        <f>VLOOKUP(年度マスタ!$K$4&amp;"_"&amp;$AG14,データシート1!$A:$BT,MATCH("ab_"&amp;AN$2,データシート1!$A$1:$BT$1,0),0)</f>
        <v>16726</v>
      </c>
      <c r="AO14" s="78">
        <f>VLOOKUP(年度マスタ!$K$4&amp;"_"&amp;$AG14,データシート1!$A:$BT,MATCH("ab_"&amp;AO$2,データシート1!$A$1:$BT$1,0),0)</f>
        <v>113018</v>
      </c>
      <c r="AP14" s="78">
        <f>VLOOKUP(年度マスタ!$K$4&amp;"_"&amp;$AG14,データシート1!$A:$BT,MATCH("ab_"&amp;AP$2,データシート1!$A$1:$BT$1,0),0)</f>
        <v>0</v>
      </c>
      <c r="AQ14" s="954">
        <f>VLOOKUP(年度マスタ!$K$4&amp;"_"&amp;$AG14,データシート1!$A:$BT,MATCH("ab_"&amp;AQ$2,データシート1!$A$1:$BT$1,0),0)</f>
        <v>15.735834377117209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6314.8024999999998</v>
      </c>
      <c r="AI15" s="78">
        <f>VLOOKUP(年度マスタ!$K$4&amp;"_"&amp;$AG15,データシート1!$A:$BT,MATCH("ab_"&amp;AI$2,データシート1!$A$1:$BT$1,0),0)</f>
        <v>3543</v>
      </c>
      <c r="AJ15" s="78">
        <f>VLOOKUP(年度マスタ!$K$4&amp;"_"&amp;$AG15,データシート1!$A:$BT,MATCH("ab_"&amp;AJ$2,データシート1!$A$1:$BT$1,0),0)</f>
        <v>885</v>
      </c>
      <c r="AK15" s="78">
        <f>VLOOKUP(年度マスタ!$K$4&amp;"_"&amp;$AG15,データシート1!$A:$BT,MATCH("ab_"&amp;AK$2,データシート1!$A$1:$BT$1,0),0)</f>
        <v>32804</v>
      </c>
      <c r="AL15" s="78">
        <f>VLOOKUP(年度マスタ!$K$4&amp;"_"&amp;$AG15,データシート1!$A:$BT,MATCH("ab_"&amp;AL$2,データシート1!$A$1:$BT$1,0),0)</f>
        <v>43214</v>
      </c>
      <c r="AM15" s="78">
        <f>VLOOKUP(年度マスタ!$K$4&amp;"_"&amp;$AG15,データシート1!$A:$BT,MATCH("ab_"&amp;AM$2,データシート1!$A$1:$BT$1,0),0)</f>
        <v>75986</v>
      </c>
      <c r="AN15" s="78">
        <f>VLOOKUP(年度マスタ!$K$4&amp;"_"&amp;$AG15,データシート1!$A:$BT,MATCH("ab_"&amp;AN$2,データシート1!$A$1:$BT$1,0),0)</f>
        <v>16792</v>
      </c>
      <c r="AO15" s="78">
        <f>VLOOKUP(年度マスタ!$K$4&amp;"_"&amp;$AG15,データシート1!$A:$BT,MATCH("ab_"&amp;AO$2,データシート1!$A$1:$BT$1,0),0)</f>
        <v>113410</v>
      </c>
      <c r="AP15" s="78">
        <f>VLOOKUP(年度マスタ!$K$4&amp;"_"&amp;$AG15,データシート1!$A:$BT,MATCH("ab_"&amp;AP$2,データシート1!$A$1:$BT$1,0),0)</f>
        <v>0</v>
      </c>
      <c r="AQ15" s="954">
        <f>VLOOKUP(年度マスタ!$K$4&amp;"_"&amp;$AG15,データシート1!$A:$BT,MATCH("ab_"&amp;AQ$2,データシート1!$A$1:$BT$1,0),0)</f>
        <v>13.28773320891621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6630.8459999999995</v>
      </c>
      <c r="AI16" s="78">
        <f>VLOOKUP(年度マスタ!$K$4&amp;"_"&amp;$AG16,データシート1!$A:$BT,MATCH("ab_"&amp;AI$2,データシート1!$A$1:$BT$1,0),0)</f>
        <v>3543</v>
      </c>
      <c r="AJ16" s="78">
        <f>VLOOKUP(年度マスタ!$K$4&amp;"_"&amp;$AG16,データシート1!$A:$BT,MATCH("ab_"&amp;AJ$2,データシート1!$A$1:$BT$1,0),0)</f>
        <v>885</v>
      </c>
      <c r="AK16" s="78">
        <f>VLOOKUP(年度マスタ!$K$4&amp;"_"&amp;$AG16,データシート1!$A:$BT,MATCH("ab_"&amp;AK$2,データシート1!$A$1:$BT$1,0),0)</f>
        <v>32804</v>
      </c>
      <c r="AL16" s="78">
        <f>VLOOKUP(年度マスタ!$K$4&amp;"_"&amp;$AG16,データシート1!$A:$BT,MATCH("ab_"&amp;AL$2,データシート1!$A$1:$BT$1,0),0)</f>
        <v>43952</v>
      </c>
      <c r="AM16" s="78">
        <f>VLOOKUP(年度マスタ!$K$4&amp;"_"&amp;$AG16,データシート1!$A:$BT,MATCH("ab_"&amp;AM$2,データシート1!$A$1:$BT$1,0),0)</f>
        <v>76659</v>
      </c>
      <c r="AN16" s="78">
        <f>VLOOKUP(年度マスタ!$K$4&amp;"_"&amp;$AG16,データシート1!$A:$BT,MATCH("ab_"&amp;AN$2,データシート1!$A$1:$BT$1,0),0)</f>
        <v>16979</v>
      </c>
      <c r="AO16" s="78">
        <f>VLOOKUP(年度マスタ!$K$4&amp;"_"&amp;$AG16,データシート1!$A:$BT,MATCH("ab_"&amp;AO$2,データシート1!$A$1:$BT$1,0),0)</f>
        <v>113700</v>
      </c>
      <c r="AP16" s="78">
        <f>VLOOKUP(年度マスタ!$K$4&amp;"_"&amp;$AG16,データシート1!$A:$BT,MATCH("ab_"&amp;AP$2,データシート1!$A$1:$BT$1,0),0)</f>
        <v>0</v>
      </c>
      <c r="AQ16" s="954">
        <f>VLOOKUP(年度マスタ!$K$4&amp;"_"&amp;$AG16,データシート1!$A:$BT,MATCH("ab_"&amp;AQ$2,データシート1!$A$1:$BT$1,0),0)</f>
        <v>13.59611998047564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6245.223</v>
      </c>
      <c r="AI17" s="151">
        <f>VLOOKUP(年度マスタ!$K$4&amp;"_"&amp;$AG17,データシート1!$A:$BT,MATCH("ab_"&amp;AI$2,データシート1!$A$1:$BT$1,0),0)</f>
        <v>3543</v>
      </c>
      <c r="AJ17" s="151">
        <f>VLOOKUP(年度マスタ!$K$4&amp;"_"&amp;$AG17,データシート1!$A:$BT,MATCH("ab_"&amp;AJ$2,データシート1!$A$1:$BT$1,0),0)</f>
        <v>885</v>
      </c>
      <c r="AK17" s="151">
        <f>VLOOKUP(年度マスタ!$K$4&amp;"_"&amp;$AG17,データシート1!$A:$BT,MATCH("ab_"&amp;AK$2,データシート1!$A$1:$BT$1,0),0)</f>
        <v>32804</v>
      </c>
      <c r="AL17" s="151">
        <f>VLOOKUP(年度マスタ!$K$4&amp;"_"&amp;$AG17,データシート1!$A:$BT,MATCH("ab_"&amp;AL$2,データシート1!$A$1:$BT$1,0),0)</f>
        <v>44601</v>
      </c>
      <c r="AM17" s="151">
        <f>VLOOKUP(年度マスタ!$K$4&amp;"_"&amp;$AG17,データシート1!$A:$BT,MATCH("ab_"&amp;AM$2,データシート1!$A$1:$BT$1,0),0)</f>
        <v>76891</v>
      </c>
      <c r="AN17" s="151">
        <f>VLOOKUP(年度マスタ!$K$4&amp;"_"&amp;$AG17,データシート1!$A:$BT,MATCH("ab_"&amp;AN$2,データシート1!$A$1:$BT$1,0),0)</f>
        <v>16514</v>
      </c>
      <c r="AO17" s="151">
        <f>VLOOKUP(年度マスタ!$K$4&amp;"_"&amp;$AG17,データシート1!$A:$BT,MATCH("ab_"&amp;AO$2,データシート1!$A$1:$BT$1,0),0)</f>
        <v>113715</v>
      </c>
      <c r="AP17" s="151">
        <f>VLOOKUP(年度マスタ!$K$4&amp;"_"&amp;$AG17,データシート1!$A:$BT,MATCH("ab_"&amp;AP$2,データシート1!$A$1:$BT$1,0),0)</f>
        <v>0</v>
      </c>
      <c r="AQ17" s="955">
        <f>VLOOKUP(年度マスタ!$K$4&amp;"_"&amp;$AG17,データシート1!$A:$BT,MATCH("ab_"&amp;AQ$2,データシート1!$A$1:$BT$1,0),0)</f>
        <v>16.688023727792139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5536.9684999999999</v>
      </c>
      <c r="AI18" s="78">
        <f>VLOOKUP(年度マスタ!$K$4&amp;"_"&amp;$AG18,データシート1!$A:$BT,MATCH("ab_"&amp;AI$2,データシート1!$A$1:$BT$1,0),0)</f>
        <v>3632</v>
      </c>
      <c r="AJ18" s="78">
        <f>VLOOKUP(年度マスタ!$K$4&amp;"_"&amp;$AG18,データシート1!$A:$BT,MATCH("ab_"&amp;AJ$2,データシート1!$A$1:$BT$1,0),0)</f>
        <v>888</v>
      </c>
      <c r="AK18" s="78">
        <f>VLOOKUP(年度マスタ!$K$4&amp;"_"&amp;$AG18,データシート1!$A:$BT,MATCH("ab_"&amp;AK$2,データシート1!$A$1:$BT$1,0),0)</f>
        <v>35994</v>
      </c>
      <c r="AL18" s="78">
        <f>VLOOKUP(年度マスタ!$K$4&amp;"_"&amp;$AG18,データシート1!$A:$BT,MATCH("ab_"&amp;AL$2,データシート1!$A$1:$BT$1,0),0)</f>
        <v>44918</v>
      </c>
      <c r="AM18" s="78">
        <f>VLOOKUP(年度マスタ!$K$4&amp;"_"&amp;$AG18,データシート1!$A:$BT,MATCH("ab_"&amp;AM$2,データシート1!$A$1:$BT$1,0),0)</f>
        <v>77281</v>
      </c>
      <c r="AN18" s="78">
        <f>VLOOKUP(年度マスタ!$K$4&amp;"_"&amp;$AG18,データシート1!$A:$BT,MATCH("ab_"&amp;AN$2,データシート1!$A$1:$BT$1,0),0)</f>
        <v>16611</v>
      </c>
      <c r="AO18" s="78">
        <f>VLOOKUP(年度マスタ!$K$4&amp;"_"&amp;$AG18,データシート1!$A:$BT,MATCH("ab_"&amp;AO$2,データシート1!$A$1:$BT$1,0),0)</f>
        <v>113496</v>
      </c>
      <c r="AP18" s="78">
        <f>VLOOKUP(年度マスタ!$K$4&amp;"_"&amp;$AG18,データシート1!$A:$BT,MATCH("ab_"&amp;AP$2,データシート1!$A$1:$BT$1,0),0)</f>
        <v>0</v>
      </c>
      <c r="AQ18" s="954">
        <f>VLOOKUP(年度マスタ!$K$4&amp;"_"&amp;$AG18,データシート1!$A:$BT,MATCH("ab_"&amp;AQ$2,データシート1!$A$1:$BT$1,0),0)</f>
        <v>14.770072320887939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5838.0264999999999</v>
      </c>
      <c r="AI19" s="78">
        <f>VLOOKUP(年度マスタ!$K$4&amp;"_"&amp;$AG19,データシート1!$A:$BT,MATCH("ab_"&amp;AI$2,データシート1!$A$1:$BT$1,0),0)</f>
        <v>3632</v>
      </c>
      <c r="AJ19" s="78">
        <f>VLOOKUP(年度マスタ!$K$4&amp;"_"&amp;$AG19,データシート1!$A:$BT,MATCH("ab_"&amp;AJ$2,データシート1!$A$1:$BT$1,0),0)</f>
        <v>888</v>
      </c>
      <c r="AK19" s="78">
        <f>VLOOKUP(年度マスタ!$K$4&amp;"_"&amp;$AG19,データシート1!$A:$BT,MATCH("ab_"&amp;AK$2,データシート1!$A$1:$BT$1,0),0)</f>
        <v>35994</v>
      </c>
      <c r="AL19" s="78">
        <f>VLOOKUP(年度マスタ!$K$4&amp;"_"&amp;$AG19,データシート1!$A:$BT,MATCH("ab_"&amp;AL$2,データシート1!$A$1:$BT$1,0),0)</f>
        <v>45281</v>
      </c>
      <c r="AM19" s="78">
        <f>VLOOKUP(年度マスタ!$K$4&amp;"_"&amp;$AG19,データシート1!$A:$BT,MATCH("ab_"&amp;AM$2,データシート1!$A$1:$BT$1,0),0)</f>
        <v>77432</v>
      </c>
      <c r="AN19" s="78">
        <f>VLOOKUP(年度マスタ!$K$4&amp;"_"&amp;$AG19,データシート1!$A:$BT,MATCH("ab_"&amp;AN$2,データシート1!$A$1:$BT$1,0),0)</f>
        <v>16733</v>
      </c>
      <c r="AO19" s="78">
        <f>VLOOKUP(年度マスタ!$K$4&amp;"_"&amp;$AG19,データシート1!$A:$BT,MATCH("ab_"&amp;AO$2,データシート1!$A$1:$BT$1,0),0)</f>
        <v>113136</v>
      </c>
      <c r="AP19" s="78">
        <f>VLOOKUP(年度マスタ!$K$4&amp;"_"&amp;$AG19,データシート1!$A:$BT,MATCH("ab_"&amp;AP$2,データシート1!$A$1:$BT$1,0),0)</f>
        <v>0</v>
      </c>
      <c r="AQ19" s="954">
        <f>VLOOKUP(年度マスタ!$K$4&amp;"_"&amp;$AG19,データシート1!$A:$BT,MATCH("ab_"&amp;AQ$2,データシート1!$A$1:$BT$1,0),0)</f>
        <v>13.259793892864369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5881.5884999999998</v>
      </c>
      <c r="AI20" s="78">
        <f>VLOOKUP(年度マスタ!$K$4&amp;"_"&amp;$AG20,データシート1!$A:$BT,MATCH("ab_"&amp;AI$2,データシート1!$A$1:$BT$1,0),0)</f>
        <v>3632</v>
      </c>
      <c r="AJ20" s="78">
        <f>VLOOKUP(年度マスタ!$K$4&amp;"_"&amp;$AG20,データシート1!$A:$BT,MATCH("ab_"&amp;AJ$2,データシート1!$A$1:$BT$1,0),0)</f>
        <v>888</v>
      </c>
      <c r="AK20" s="78">
        <f>VLOOKUP(年度マスタ!$K$4&amp;"_"&amp;$AG20,データシート1!$A:$BT,MATCH("ab_"&amp;AK$2,データシート1!$A$1:$BT$1,0),0)</f>
        <v>35994</v>
      </c>
      <c r="AL20" s="78">
        <f>VLOOKUP(年度マスタ!$K$4&amp;"_"&amp;$AG20,データシート1!$A:$BT,MATCH("ab_"&amp;AL$2,データシート1!$A$1:$BT$1,0),0)</f>
        <v>45778</v>
      </c>
      <c r="AM20" s="78">
        <f>VLOOKUP(年度マスタ!$K$4&amp;"_"&amp;$AG20,データシート1!$A:$BT,MATCH("ab_"&amp;AM$2,データシート1!$A$1:$BT$1,0),0)</f>
        <v>77889</v>
      </c>
      <c r="AN20" s="78">
        <f>VLOOKUP(年度マスタ!$K$4&amp;"_"&amp;$AG20,データシート1!$A:$BT,MATCH("ab_"&amp;AN$2,データシート1!$A$1:$BT$1,0),0)</f>
        <v>16911</v>
      </c>
      <c r="AO20" s="78">
        <f>VLOOKUP(年度マスタ!$K$4&amp;"_"&amp;$AG20,データシート1!$A:$BT,MATCH("ab_"&amp;AO$2,データシート1!$A$1:$BT$1,0),0)</f>
        <v>112916</v>
      </c>
      <c r="AP20" s="78">
        <f>VLOOKUP(年度マスタ!$K$4&amp;"_"&amp;$AG20,データシート1!$A:$BT,MATCH("ab_"&amp;AP$2,データシート1!$A$1:$BT$1,0),0)</f>
        <v>0</v>
      </c>
      <c r="AQ20" s="954">
        <f>VLOOKUP(年度マスタ!$K$4&amp;"_"&amp;$AG20,データシート1!$A:$BT,MATCH("ab_"&amp;AQ$2,データシート1!$A$1:$BT$1,0),0)</f>
        <v>14.7014735616181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353.16699999999997</v>
      </c>
      <c r="BE13" s="70" t="str">
        <f>年度マスタ!K4</f>
        <v>17210</v>
      </c>
      <c r="BF13" s="70" t="str">
        <f>年度マスタ!K4</f>
        <v>17210</v>
      </c>
      <c r="BG13" s="70" t="str">
        <f>年度マスタ!K4</f>
        <v>17210</v>
      </c>
      <c r="BH13" s="278" t="s">
        <v>195</v>
      </c>
      <c r="BI13" s="278" t="s">
        <v>195</v>
      </c>
      <c r="BJ13" s="278" t="s">
        <v>195</v>
      </c>
      <c r="BK13" s="278" t="str">
        <f>年度マスタ!K4</f>
        <v>17210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353.16699999999997</v>
      </c>
      <c r="AY14" s="70"/>
      <c r="BE14" s="70" t="str">
        <f>AP2</f>
        <v>白山市</v>
      </c>
      <c r="BF14" s="70" t="str">
        <f>AP2</f>
        <v>白山市</v>
      </c>
      <c r="BG14" s="70" t="str">
        <f>AP2</f>
        <v>白山市</v>
      </c>
      <c r="BH14" s="70" t="s">
        <v>205</v>
      </c>
      <c r="BI14" s="70" t="s">
        <v>205</v>
      </c>
      <c r="BJ14" s="70" t="s">
        <v>205</v>
      </c>
      <c r="BK14" s="70" t="str">
        <f>AP2</f>
        <v>白山市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6.508</v>
      </c>
      <c r="BG16" s="952">
        <f>BF16/BE16</f>
        <v>6.508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0.10974149231255684</v>
      </c>
    </row>
    <row r="17" spans="2:63" ht="15.95" customHeight="1">
      <c r="B17" s="272"/>
      <c r="D17" s="13"/>
      <c r="E17" s="166"/>
      <c r="F17" s="166"/>
      <c r="G17" s="13"/>
      <c r="O17" s="280"/>
      <c r="P17" s="280"/>
      <c r="Z17" s="273"/>
      <c r="AB17" s="272"/>
      <c r="AQ17" s="273"/>
      <c r="AV17" s="276"/>
      <c r="AW17" s="277" t="s">
        <v>113</v>
      </c>
      <c r="AX17" s="165">
        <f>P26</f>
        <v>11.559000000000001</v>
      </c>
      <c r="AY17" s="165">
        <f>AX17</f>
        <v>11.559000000000001</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57.643000000000001</v>
      </c>
      <c r="BG17" s="952">
        <f t="shared" ref="BG17:BG39" si="2">BF17/BE17</f>
        <v>14.41075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0.24909684052925812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13.151999999999999</v>
      </c>
      <c r="BG19" s="952">
        <f t="shared" si="2"/>
        <v>6.5759999999999996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5.7165946920080472E-2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v>
      </c>
      <c r="BG20" s="952">
        <f t="shared" si="2"/>
        <v>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1.6573220742198719E-2</v>
      </c>
    </row>
    <row r="21" spans="2:63" ht="15.95" customHeight="1" thickTop="1" thickBot="1">
      <c r="B21" s="283"/>
      <c r="C21" s="407" t="s">
        <v>204</v>
      </c>
      <c r="D21" s="522"/>
      <c r="E21" s="522"/>
      <c r="F21" s="877">
        <f>SUM(F22,F26,F27,F28)</f>
        <v>226.54300000000001</v>
      </c>
      <c r="G21" s="877">
        <f t="shared" ref="G21:O21" si="5">SUM(G22,G26,G27,G28)</f>
        <v>295.15600000000001</v>
      </c>
      <c r="H21" s="877">
        <f t="shared" si="5"/>
        <v>290.73</v>
      </c>
      <c r="I21" s="877">
        <f t="shared" si="5"/>
        <v>288.27199999999999</v>
      </c>
      <c r="J21" s="877">
        <f t="shared" si="5"/>
        <v>304.54300000000001</v>
      </c>
      <c r="K21" s="877">
        <f t="shared" si="5"/>
        <v>409.50799999999998</v>
      </c>
      <c r="L21" s="877">
        <f t="shared" si="5"/>
        <v>447.512</v>
      </c>
      <c r="M21" s="877">
        <f t="shared" si="5"/>
        <v>429.11900000000003</v>
      </c>
      <c r="N21" s="877">
        <f t="shared" si="5"/>
        <v>329.36200000000002</v>
      </c>
      <c r="O21" s="877">
        <f t="shared" si="5"/>
        <v>318.54500000000002</v>
      </c>
      <c r="P21" s="878">
        <f>SUM(P22,P26,P27,P28)</f>
        <v>364.726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5.4729999999999999</v>
      </c>
      <c r="BG21" s="952">
        <f t="shared" si="2"/>
        <v>5.4729999999999999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0.63306782148113083</v>
      </c>
    </row>
    <row r="22" spans="2:63" ht="15.95" customHeight="1" thickBot="1">
      <c r="B22" s="285"/>
      <c r="C22" s="522"/>
      <c r="D22" s="408" t="s">
        <v>114</v>
      </c>
      <c r="E22" s="409"/>
      <c r="F22" s="879">
        <f>SUM(F23:F25)</f>
        <v>202.678</v>
      </c>
      <c r="G22" s="879">
        <f t="shared" ref="G22:P22" si="6">SUM(G23:G25)</f>
        <v>263.392</v>
      </c>
      <c r="H22" s="879">
        <f t="shared" si="6"/>
        <v>263.202</v>
      </c>
      <c r="I22" s="879">
        <f t="shared" si="6"/>
        <v>262.327</v>
      </c>
      <c r="J22" s="879">
        <f t="shared" si="6"/>
        <v>281.04399999999998</v>
      </c>
      <c r="K22" s="879">
        <f t="shared" si="6"/>
        <v>385.601</v>
      </c>
      <c r="L22" s="879">
        <f t="shared" si="6"/>
        <v>425.22300000000001</v>
      </c>
      <c r="M22" s="879">
        <f t="shared" si="6"/>
        <v>405.87900000000002</v>
      </c>
      <c r="N22" s="879">
        <f t="shared" si="6"/>
        <v>310.57100000000003</v>
      </c>
      <c r="O22" s="879">
        <f t="shared" si="6"/>
        <v>306.185</v>
      </c>
      <c r="P22" s="880">
        <f t="shared" si="6"/>
        <v>353.16699999999997</v>
      </c>
      <c r="Z22" s="273"/>
      <c r="AB22" s="272"/>
      <c r="AC22" s="521" t="s">
        <v>286</v>
      </c>
      <c r="AP22" s="16" t="s">
        <v>287</v>
      </c>
      <c r="AQ22" s="273"/>
      <c r="AV22" s="70" t="str">
        <f>AW22</f>
        <v>エネルギー起源CO2</v>
      </c>
      <c r="AW22" s="70" t="str">
        <f>D56</f>
        <v>エネルギー起源CO2</v>
      </c>
      <c r="AX22" s="165">
        <f>P56</f>
        <v>333.48399999999998</v>
      </c>
      <c r="AY22" s="165">
        <f>AX22</f>
        <v>333.48399999999998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202.678</v>
      </c>
      <c r="G23" s="881">
        <f>IFERROR(VLOOKUP(年度マスタ!$K$4&amp;"_"&amp;G$20,データシート1!$A:$BU,MATCH("ba_"&amp;$E23,データシート1!$A$1:$BU$1,0),0),0)</f>
        <v>263.392</v>
      </c>
      <c r="H23" s="881">
        <f>IFERROR(VLOOKUP(年度マスタ!$K$4&amp;"_"&amp;H$20,データシート1!$A:$BU,MATCH("ba_"&amp;$E23,データシート1!$A$1:$BU$1,0),0),0)</f>
        <v>263.202</v>
      </c>
      <c r="I23" s="881">
        <f>IFERROR(VLOOKUP(年度マスタ!$K$4&amp;"_"&amp;I$20,データシート1!$A:$BU,MATCH("ba_"&amp;$E23,データシート1!$A$1:$BU$1,0),0),0)</f>
        <v>262.327</v>
      </c>
      <c r="J23" s="881">
        <f>IFERROR(VLOOKUP(年度マスタ!$K$4&amp;"_"&amp;J$20,データシート1!$A:$BU,MATCH("ba_"&amp;$E23,データシート1!$A$1:$BU$1,0),0),0)</f>
        <v>281.04399999999998</v>
      </c>
      <c r="K23" s="881">
        <f>IFERROR(VLOOKUP(年度マスタ!$K$4&amp;"_"&amp;K$20,データシート1!$A:$BU,MATCH("ba_"&amp;$E23,データシート1!$A$1:$BU$1,0),0),0)</f>
        <v>385.601</v>
      </c>
      <c r="L23" s="881">
        <f>IFERROR(VLOOKUP(年度マスタ!$K$4&amp;"_"&amp;L$20,データシート1!$A:$BU,MATCH("ba_"&amp;$E23,データシート1!$A$1:$BU$1,0),0),0)</f>
        <v>425.22300000000001</v>
      </c>
      <c r="M23" s="881">
        <f>IFERROR(VLOOKUP(年度マスタ!$K$4&amp;"_"&amp;M$20,データシート1!$A:$BU,MATCH("ba_"&amp;$E23,データシート1!$A$1:$BU$1,0),0),0)</f>
        <v>405.87900000000002</v>
      </c>
      <c r="N23" s="881">
        <f>IFERROR(VLOOKUP(年度マスタ!$K$4&amp;"_"&amp;N$20,データシート1!$A:$BU,MATCH("ba_"&amp;$E23,データシート1!$A$1:$BU$1,0),0),0)</f>
        <v>310.57100000000003</v>
      </c>
      <c r="O23" s="881">
        <f>IFERROR(VLOOKUP(年度マスタ!$K$4&amp;"_"&amp;O$20,データシート1!$A:$BU,MATCH("ba_"&amp;$E23,データシート1!$A$1:$BU$1,0),0),0)</f>
        <v>306.185</v>
      </c>
      <c r="P23" s="882">
        <f>IFERROR(VLOOKUP(年度マスタ!$K$4&amp;"_"&amp;P$20,データシート1!$A:$BU,MATCH("ba_"&amp;$E23,データシート1!$A$1:$BU$1,0),0),0)</f>
        <v>353.16699999999997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8.6490000000000009</v>
      </c>
      <c r="AZ23" s="164"/>
      <c r="BA23" s="70">
        <v>11</v>
      </c>
      <c r="BB23" s="70"/>
      <c r="BC23" s="70" t="s">
        <v>1627</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37.515000000000001</v>
      </c>
      <c r="BG23" s="952">
        <f t="shared" ref="BG23" si="8">BF23/BE23</f>
        <v>12.505000000000001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0.63029579185545159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598.85788395535576</v>
      </c>
      <c r="AG24" s="877">
        <f t="shared" ref="AG24:AP24" si="11">AG25+AG29</f>
        <v>588.44116964989996</v>
      </c>
      <c r="AH24" s="877">
        <f t="shared" si="11"/>
        <v>612.44762267143005</v>
      </c>
      <c r="AI24" s="877">
        <f t="shared" si="11"/>
        <v>596.15190068397874</v>
      </c>
      <c r="AJ24" s="877">
        <f t="shared" si="11"/>
        <v>690.04458808493473</v>
      </c>
      <c r="AK24" s="877">
        <f t="shared" si="11"/>
        <v>663.93304015222884</v>
      </c>
      <c r="AL24" s="877">
        <f t="shared" si="11"/>
        <v>624.76040710129075</v>
      </c>
      <c r="AM24" s="877">
        <f t="shared" si="11"/>
        <v>609.42946936502858</v>
      </c>
      <c r="AN24" s="877">
        <f t="shared" si="11"/>
        <v>547.86942257333897</v>
      </c>
      <c r="AO24" s="877">
        <f t="shared" si="11"/>
        <v>541.27262802960399</v>
      </c>
      <c r="AP24" s="878">
        <f t="shared" si="11"/>
        <v>636.42891365963339</v>
      </c>
      <c r="AQ24" s="273"/>
      <c r="AV24" s="70" t="str">
        <f>AW24</f>
        <v>廃棄物原燃料</v>
      </c>
      <c r="AW24" s="70" t="str">
        <f>E58</f>
        <v>廃棄物原燃料</v>
      </c>
      <c r="AX24" s="287">
        <f t="shared" ref="AX24:AX31" si="12">P58</f>
        <v>5.0609999999999999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404.58667041290937</v>
      </c>
      <c r="AG25" s="879">
        <f>①CO2排出量の現状把握!AA35</f>
        <v>393.70719052725519</v>
      </c>
      <c r="AH25" s="879">
        <f>①CO2排出量の現状把握!AB35</f>
        <v>414.91691773572762</v>
      </c>
      <c r="AI25" s="879">
        <f>①CO2排出量の現状把握!AC35</f>
        <v>402.90358693437679</v>
      </c>
      <c r="AJ25" s="879">
        <f>①CO2排出量の現状把握!AD35</f>
        <v>501.77639179374677</v>
      </c>
      <c r="AK25" s="879">
        <f>①CO2排出量の現状把握!AE35</f>
        <v>486.83075685073914</v>
      </c>
      <c r="AL25" s="879">
        <f>①CO2排出量の現状把握!AF35</f>
        <v>468.70829295867458</v>
      </c>
      <c r="AM25" s="879">
        <f>①CO2排出量の現状把握!AG35</f>
        <v>460.72146146028871</v>
      </c>
      <c r="AN25" s="879">
        <f>①CO2排出量の現状把握!AH35</f>
        <v>408.6304939844635</v>
      </c>
      <c r="AO25" s="879">
        <f>①CO2排出量の現状把握!AI35</f>
        <v>401.6701566687708</v>
      </c>
      <c r="AP25" s="880">
        <f>①CO2排出量の現状把握!AJ35</f>
        <v>489.22662260858198</v>
      </c>
      <c r="AQ25" s="273"/>
      <c r="AV25" s="70" t="str">
        <f>AW25</f>
        <v>廃棄物原燃料以外</v>
      </c>
      <c r="AW25" s="70" t="str">
        <f>E59</f>
        <v>廃棄物原燃料以外</v>
      </c>
      <c r="AX25" s="287">
        <f t="shared" si="12"/>
        <v>3.5880000000000001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23.864999999999998</v>
      </c>
      <c r="G26" s="879">
        <f>IFERROR(VLOOKUP(年度マスタ!$K$4&amp;"_"&amp;G$20,データシート1!$A:$BU,MATCH("ba_"&amp;$D26,データシート1!$A$1:$BU$1,0),0),0)</f>
        <v>31.764000000000003</v>
      </c>
      <c r="H26" s="879">
        <f>IFERROR(VLOOKUP(年度マスタ!$K$4&amp;"_"&amp;H$20,データシート1!$A:$BU,MATCH("ba_"&amp;$D26,データシート1!$A$1:$BU$1,0),0),0)</f>
        <v>27.527999999999999</v>
      </c>
      <c r="I26" s="879">
        <f>IFERROR(VLOOKUP(年度マスタ!$K$4&amp;"_"&amp;I$20,データシート1!$A:$BU,MATCH("ba_"&amp;$D26,データシート1!$A$1:$BU$1,0),0),0)</f>
        <v>25.945</v>
      </c>
      <c r="J26" s="879">
        <f>IFERROR(VLOOKUP(年度マスタ!$K$4&amp;"_"&amp;J$20,データシート1!$A:$BU,MATCH("ba_"&amp;$D26,データシート1!$A$1:$BU$1,0),0),0)</f>
        <v>23.499000000000002</v>
      </c>
      <c r="K26" s="879">
        <f>IFERROR(VLOOKUP(年度マスタ!$K$4&amp;"_"&amp;K$20,データシート1!$A:$BU,MATCH("ba_"&amp;$D26,データシート1!$A$1:$BU$1,0),0),0)</f>
        <v>23.906999999999996</v>
      </c>
      <c r="L26" s="879">
        <f>IFERROR(VLOOKUP(年度マスタ!$K$4&amp;"_"&amp;L$20,データシート1!$A:$BU,MATCH("ba_"&amp;$D26,データシート1!$A$1:$BU$1,0),0),0)</f>
        <v>22.289000000000001</v>
      </c>
      <c r="M26" s="879">
        <f>IFERROR(VLOOKUP(年度マスタ!$K$4&amp;"_"&amp;M$20,データシート1!$A:$BU,MATCH("ba_"&amp;$D26,データシート1!$A$1:$BU$1,0),0),0)</f>
        <v>23.240000000000002</v>
      </c>
      <c r="N26" s="879">
        <f>IFERROR(VLOOKUP(年度マスタ!$K$4&amp;"_"&amp;N$20,データシート1!$A:$BU,MATCH("ba_"&amp;$D26,データシート1!$A$1:$BU$1,0),0),0)</f>
        <v>18.791</v>
      </c>
      <c r="O26" s="879">
        <f>IFERROR(VLOOKUP(年度マスタ!$K$4&amp;"_"&amp;O$20,データシート1!$A:$BU,MATCH("ba_"&amp;$D26,データシート1!$A$1:$BU$1,0),0),0)</f>
        <v>12.36</v>
      </c>
      <c r="P26" s="880">
        <f>IFERROR(VLOOKUP(年度マスタ!$K$4&amp;"_"&amp;P$20,データシート1!$A:$BU,MATCH("ba_"&amp;$D26,データシート1!$A$1:$BU$1,0),0),0)</f>
        <v>11.559000000000001</v>
      </c>
      <c r="Z26" s="273"/>
      <c r="AB26" s="272"/>
      <c r="AC26" s="522"/>
      <c r="AD26" s="410"/>
      <c r="AE26" s="409" t="s">
        <v>184</v>
      </c>
      <c r="AF26" s="881">
        <f>①CO2排出量の現状把握!Z36</f>
        <v>344.62421753716887</v>
      </c>
      <c r="AG26" s="881">
        <f>①CO2排出量の現状把握!AA36</f>
        <v>336.69433610877297</v>
      </c>
      <c r="AH26" s="881">
        <f>①CO2排出量の現状把握!AB36</f>
        <v>364.54244498604811</v>
      </c>
      <c r="AI26" s="881">
        <f>①CO2排出量の現状把握!AC36</f>
        <v>344.51347162083709</v>
      </c>
      <c r="AJ26" s="881">
        <f>①CO2排出量の現状把握!AD36</f>
        <v>439.25936956920202</v>
      </c>
      <c r="AK26" s="881">
        <f>①CO2排出量の現状把握!AE36</f>
        <v>421.46572244299608</v>
      </c>
      <c r="AL26" s="881">
        <f>①CO2排出量の現状把握!AF36</f>
        <v>406.01367299193208</v>
      </c>
      <c r="AM26" s="881">
        <f>①CO2排出量の現状把握!AG36</f>
        <v>402.99239014893516</v>
      </c>
      <c r="AN26" s="881">
        <f>①CO2排出量の現状把握!AH36</f>
        <v>351.25498490225618</v>
      </c>
      <c r="AO26" s="881">
        <f>①CO2排出量の現状把握!AI36</f>
        <v>342.32350990215929</v>
      </c>
      <c r="AP26" s="882">
        <f>①CO2排出量の現状把握!AJ36</f>
        <v>430.10569939921123</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10.215999999999999</v>
      </c>
      <c r="BG26" s="952">
        <f t="shared" si="2"/>
        <v>5.1079999999999997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0.68356801927051569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11.829748776990829</v>
      </c>
      <c r="AG27" s="881">
        <f>①CO2排出量の現状把握!AA37</f>
        <v>10.71276413924171</v>
      </c>
      <c r="AH27" s="881">
        <f>①CO2排出量の現状把握!AB37</f>
        <v>8.2579939419533073</v>
      </c>
      <c r="AI27" s="881">
        <f>①CO2排出量の現状把握!AC37</f>
        <v>8.5021904410521323</v>
      </c>
      <c r="AJ27" s="881">
        <f>①CO2排出量の現状把握!AD37</f>
        <v>8.4805038203850742</v>
      </c>
      <c r="AK27" s="881">
        <f>①CO2排出量の現状把握!AE37</f>
        <v>8.5009211726361826</v>
      </c>
      <c r="AL27" s="881">
        <f>①CO2排出量の現状把握!AF37</f>
        <v>8.1704625285300168</v>
      </c>
      <c r="AM27" s="881">
        <f>①CO2排出量の現状把握!AG37</f>
        <v>7.4584749441149736</v>
      </c>
      <c r="AN27" s="881">
        <f>①CO2排出量の現状把握!AH37</f>
        <v>6.7324862165794803</v>
      </c>
      <c r="AO27" s="881">
        <f>①CO2排出量の現状把握!AI37</f>
        <v>7.5593133985614358</v>
      </c>
      <c r="AP27" s="882">
        <f>①CO2排出量の現状把握!AJ37</f>
        <v>8.0130792878951347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6.2679999999999998</v>
      </c>
      <c r="BG27" s="952">
        <f t="shared" si="2"/>
        <v>3.1339999999999999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0.36134736628938607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48.13270409874967</v>
      </c>
      <c r="AG28" s="881">
        <f>①CO2排出量の現状把握!AA38</f>
        <v>46.300090279240543</v>
      </c>
      <c r="AH28" s="881">
        <f>①CO2排出量の現状把握!AB38</f>
        <v>42.116478807726203</v>
      </c>
      <c r="AI28" s="881">
        <f>①CO2排出量の現状把握!AC38</f>
        <v>49.887924872487602</v>
      </c>
      <c r="AJ28" s="881">
        <f>①CO2排出量の現状把握!AD38</f>
        <v>54.036518404159658</v>
      </c>
      <c r="AK28" s="881">
        <f>①CO2排出量の現状把握!AE38</f>
        <v>56.864113235106878</v>
      </c>
      <c r="AL28" s="881">
        <f>①CO2排出量の現状把握!AF38</f>
        <v>54.524157438212434</v>
      </c>
      <c r="AM28" s="881">
        <f>①CO2排出量の現状把握!AG38</f>
        <v>50.270596367238554</v>
      </c>
      <c r="AN28" s="881">
        <f>①CO2排出量の現状把握!AH38</f>
        <v>50.643022865627827</v>
      </c>
      <c r="AO28" s="881">
        <f>①CO2排出量の現状把握!AI38</f>
        <v>51.787333368050085</v>
      </c>
      <c r="AP28" s="882">
        <f>①CO2排出量の現状把握!AJ38</f>
        <v>51.107843921475613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194.27121354244639</v>
      </c>
      <c r="AG29" s="883">
        <f>①CO2排出量の現状把握!AA39</f>
        <v>194.7339791226448</v>
      </c>
      <c r="AH29" s="883">
        <f>①CO2排出量の現状把握!AB39</f>
        <v>197.5307049357024</v>
      </c>
      <c r="AI29" s="883">
        <f>①CO2排出量の現状把握!AC39</f>
        <v>193.24831374960189</v>
      </c>
      <c r="AJ29" s="883">
        <f>①CO2排出量の現状把握!AD39</f>
        <v>188.26819629118799</v>
      </c>
      <c r="AK29" s="883">
        <f>①CO2排出量の現状把握!AE39</f>
        <v>177.10228330148973</v>
      </c>
      <c r="AL29" s="883">
        <f>①CO2排出量の現状把握!AF39</f>
        <v>156.05211414261615</v>
      </c>
      <c r="AM29" s="883">
        <f>①CO2排出量の現状把握!AG39</f>
        <v>148.7080079047399</v>
      </c>
      <c r="AN29" s="883">
        <f>①CO2排出量の現状把握!AH39</f>
        <v>139.23892858887547</v>
      </c>
      <c r="AO29" s="883">
        <f>①CO2排出量の現状把握!AI39</f>
        <v>139.60247136083325</v>
      </c>
      <c r="AP29" s="884">
        <f>①CO2排出量の現状把握!AJ39</f>
        <v>147.20229105105142</v>
      </c>
      <c r="AQ29" s="273"/>
      <c r="AV29" s="70" t="str">
        <f t="shared" si="14"/>
        <v>PFC</v>
      </c>
      <c r="AW29" s="70" t="str">
        <f t="shared" si="13"/>
        <v>PFC</v>
      </c>
      <c r="AX29" s="287">
        <f t="shared" si="12"/>
        <v>11.808</v>
      </c>
      <c r="AY29" s="287">
        <f t="shared" si="15"/>
        <v>11.808</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10.785</v>
      </c>
      <c r="AY30" s="287">
        <f t="shared" si="15"/>
        <v>10.785</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8.0890000000000004</v>
      </c>
      <c r="BG30" s="952">
        <f t="shared" si="2"/>
        <v>4.0445000000000002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0.14815616116153238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0.37829175513850055</v>
      </c>
      <c r="AG32" s="461">
        <f t="shared" si="16"/>
        <v>0.50158964943871376</v>
      </c>
      <c r="AH32" s="461">
        <f t="shared" si="16"/>
        <v>0.47470181814383949</v>
      </c>
      <c r="AI32" s="461">
        <f t="shared" si="16"/>
        <v>0.48355461027509755</v>
      </c>
      <c r="AJ32" s="461">
        <f t="shared" si="16"/>
        <v>0.44133814721334363</v>
      </c>
      <c r="AK32" s="461">
        <f t="shared" si="16"/>
        <v>0.61679111481800419</v>
      </c>
      <c r="AL32" s="461">
        <f t="shared" si="16"/>
        <v>0.71629379024885309</v>
      </c>
      <c r="AM32" s="461">
        <f t="shared" si="16"/>
        <v>0.70413234274198122</v>
      </c>
      <c r="AN32" s="461">
        <f t="shared" si="16"/>
        <v>0.60116879393084022</v>
      </c>
      <c r="AO32" s="461">
        <f t="shared" si="16"/>
        <v>0.58851119288924714</v>
      </c>
      <c r="AP32" s="461">
        <f t="shared" si="16"/>
        <v>0.57308207118172827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3.0750000000000002</v>
      </c>
      <c r="BG32" s="952">
        <f t="shared" si="2"/>
        <v>3.0750000000000002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0.19342292999493718</v>
      </c>
    </row>
    <row r="33" spans="2:63" ht="15.95" customHeight="1" thickBot="1">
      <c r="B33" s="285"/>
      <c r="Z33" s="273"/>
      <c r="AB33" s="272"/>
      <c r="AC33" s="522"/>
      <c r="AD33" s="408" t="s">
        <v>114</v>
      </c>
      <c r="AE33" s="409"/>
      <c r="AF33" s="458">
        <f>IFERROR(IF(F22/AF25&gt;1,1,F22/AF25),0)</f>
        <v>0.50095075992778693</v>
      </c>
      <c r="AG33" s="458">
        <f t="shared" ref="AG33:AP33" si="17">IFERROR(IF(G22/AG25&gt;1,1,G22/AG25),0)</f>
        <v>0.66900479934660007</v>
      </c>
      <c r="AH33" s="458">
        <f t="shared" si="17"/>
        <v>0.63434868222857288</v>
      </c>
      <c r="AI33" s="458">
        <f t="shared" si="17"/>
        <v>0.65109124988437173</v>
      </c>
      <c r="AJ33" s="458">
        <f t="shared" si="17"/>
        <v>0.56009809268890842</v>
      </c>
      <c r="AK33" s="458">
        <f t="shared" si="17"/>
        <v>0.79206376050357907</v>
      </c>
      <c r="AL33" s="458">
        <f t="shared" si="17"/>
        <v>0.90722312019661955</v>
      </c>
      <c r="AM33" s="458">
        <f t="shared" si="17"/>
        <v>0.88096395317365572</v>
      </c>
      <c r="AN33" s="458">
        <f>IFERROR(IF(N22/AN25&gt;1,1,N22/AN25),0)</f>
        <v>0.76002893707636077</v>
      </c>
      <c r="AO33" s="458">
        <f t="shared" si="17"/>
        <v>0.76227968375676292</v>
      </c>
      <c r="AP33" s="458">
        <f t="shared" si="17"/>
        <v>0.72188835128573958</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10.32</v>
      </c>
      <c r="BG33" s="952">
        <f t="shared" si="2"/>
        <v>5.16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0.65939431348355038</v>
      </c>
    </row>
    <row r="34" spans="2:63" ht="15.95" customHeight="1" thickBot="1">
      <c r="B34" s="285"/>
      <c r="Z34" s="273"/>
      <c r="AB34" s="272"/>
      <c r="AC34" s="522"/>
      <c r="AD34" s="410"/>
      <c r="AE34" s="409" t="s">
        <v>184</v>
      </c>
      <c r="AF34" s="459">
        <f>IFERROR(IF(F23/AF26&gt;1,1,F23/AF26),0)</f>
        <v>0.58811305092956934</v>
      </c>
      <c r="AG34" s="459">
        <f t="shared" ref="AG34:AP36" si="18">IFERROR(IF(G23/AG26&gt;1,1,G23/AG26),0)</f>
        <v>0.7822881817498355</v>
      </c>
      <c r="AH34" s="459">
        <f t="shared" si="18"/>
        <v>0.72200645938519825</v>
      </c>
      <c r="AI34" s="459">
        <f t="shared" si="18"/>
        <v>0.76144192204103567</v>
      </c>
      <c r="AJ34" s="459">
        <f t="shared" si="18"/>
        <v>0.6398133300506037</v>
      </c>
      <c r="AK34" s="459">
        <f t="shared" si="18"/>
        <v>0.91490477034500273</v>
      </c>
      <c r="AL34" s="459">
        <f t="shared" si="18"/>
        <v>1</v>
      </c>
      <c r="AM34" s="459">
        <f t="shared" si="18"/>
        <v>1</v>
      </c>
      <c r="AN34" s="459">
        <f t="shared" si="18"/>
        <v>0.88417535223428279</v>
      </c>
      <c r="AO34" s="459">
        <f t="shared" si="18"/>
        <v>0.89443170317899534</v>
      </c>
      <c r="AP34" s="459">
        <f t="shared" si="18"/>
        <v>0.8211167638404181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177.845</v>
      </c>
      <c r="BG35" s="952">
        <f t="shared" si="2"/>
        <v>88.922499999999999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2.6176881888246584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3.585</v>
      </c>
      <c r="BG36" s="952">
        <f t="shared" si="2"/>
        <v>3.585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0.29617100041306976</v>
      </c>
    </row>
    <row r="37" spans="2:63" ht="15.95" customHeight="1">
      <c r="B37" s="290"/>
      <c r="C37" s="29"/>
      <c r="Z37" s="273"/>
      <c r="AB37" s="272"/>
      <c r="AC37" s="522"/>
      <c r="AD37" s="408" t="s">
        <v>199</v>
      </c>
      <c r="AE37" s="413"/>
      <c r="AF37" s="460">
        <f>IFERROR(IF(F26/AF29&gt;1,1,F26/AF29),0)</f>
        <v>0.12284372740990639</v>
      </c>
      <c r="AG37" s="460">
        <f t="shared" ref="AG37:AP37" si="21">IFERROR(IF(G26/AG29&gt;1,1,G26/AG29),0)</f>
        <v>0.16311483051447748</v>
      </c>
      <c r="AH37" s="460">
        <f t="shared" si="21"/>
        <v>0.13936061236130631</v>
      </c>
      <c r="AI37" s="460">
        <f t="shared" si="21"/>
        <v>0.13425731638526883</v>
      </c>
      <c r="AJ37" s="460">
        <f t="shared" si="21"/>
        <v>0.12481662045380677</v>
      </c>
      <c r="AK37" s="460">
        <f t="shared" si="21"/>
        <v>0.13498978982276563</v>
      </c>
      <c r="AL37" s="460">
        <f t="shared" si="21"/>
        <v>0.14283049045801499</v>
      </c>
      <c r="AM37" s="460">
        <f t="shared" si="21"/>
        <v>0.15627941176434287</v>
      </c>
      <c r="AN37" s="460">
        <f t="shared" si="21"/>
        <v>0.13495507463637085</v>
      </c>
      <c r="AO37" s="460">
        <f t="shared" si="21"/>
        <v>8.8537114561911046E-2</v>
      </c>
      <c r="AP37" s="460">
        <f t="shared" si="21"/>
        <v>7.852459304448739E-2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2.1480000000000001</v>
      </c>
      <c r="BG37" s="952">
        <f t="shared" si="2"/>
        <v>2.1480000000000001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0.319360829868237</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5.33</v>
      </c>
      <c r="BG38" s="952">
        <f t="shared" si="2"/>
        <v>5.33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0.38727213943346711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5.3129999999999997</v>
      </c>
      <c r="BG40" s="952">
        <f t="shared" ref="BG40:BG51" si="22">BF40/BE40</f>
        <v>5.3129999999999997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0.5375893548041969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6.2460000000000004</v>
      </c>
      <c r="BG50" s="952">
        <f t="shared" si="22"/>
        <v>6.2460000000000004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1.1266761199815136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226.54300000000001</v>
      </c>
      <c r="G55" s="885">
        <f t="shared" ref="G55:P55" si="32">SUM(G56,G57,G60,G61,G62,G63,G64,G65,)</f>
        <v>295.15600000000001</v>
      </c>
      <c r="H55" s="885">
        <f t="shared" si="32"/>
        <v>290.73</v>
      </c>
      <c r="I55" s="885">
        <f t="shared" si="32"/>
        <v>288.27199999999999</v>
      </c>
      <c r="J55" s="885">
        <f t="shared" si="32"/>
        <v>304.54300000000001</v>
      </c>
      <c r="K55" s="885">
        <f t="shared" si="32"/>
        <v>409.50799999999998</v>
      </c>
      <c r="L55" s="885">
        <f t="shared" si="32"/>
        <v>447.512</v>
      </c>
      <c r="M55" s="885">
        <f t="shared" si="32"/>
        <v>429.11900000000003</v>
      </c>
      <c r="N55" s="885">
        <f t="shared" si="32"/>
        <v>329.36200000000002</v>
      </c>
      <c r="O55" s="885">
        <f t="shared" si="32"/>
        <v>318.54500000000002</v>
      </c>
      <c r="P55" s="886">
        <f t="shared" si="32"/>
        <v>364.726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220.55</v>
      </c>
      <c r="G56" s="887">
        <f>IFERROR(VLOOKUP(年度マスタ!$K$4&amp;"_"&amp;G$54,データシート1!$A:$CE,MATCH("bc_"&amp;$C56,データシート1!$A$1:$CE$1,0),0),0)</f>
        <v>287.91399999999999</v>
      </c>
      <c r="H56" s="887">
        <f>IFERROR(VLOOKUP(年度マスタ!$K$4&amp;"_"&amp;H$54,データシート1!$A:$CE,MATCH("bc_"&amp;$C56,データシート1!$A$1:$CE$1,0),0),0)</f>
        <v>282.57900000000001</v>
      </c>
      <c r="I56" s="887">
        <f>IFERROR(VLOOKUP(年度マスタ!$K$4&amp;"_"&amp;I$54,データシート1!$A:$CE,MATCH("bc_"&amp;$C56,データシート1!$A$1:$CE$1,0),0),0)</f>
        <v>280.31299999999999</v>
      </c>
      <c r="J56" s="887">
        <f>IFERROR(VLOOKUP(年度マスタ!$K$4&amp;"_"&amp;J$54,データシート1!$A:$CE,MATCH("bc_"&amp;$C56,データシート1!$A$1:$CE$1,0),0),0)</f>
        <v>296.8</v>
      </c>
      <c r="K56" s="887">
        <f>IFERROR(VLOOKUP(年度マスタ!$K$4&amp;"_"&amp;K$54,データシート1!$A:$CE,MATCH("bc_"&amp;$C56,データシート1!$A$1:$CE$1,0),0),0)</f>
        <v>401.40899999999999</v>
      </c>
      <c r="L56" s="887">
        <f>IFERROR(VLOOKUP(年度マスタ!$K$4&amp;"_"&amp;L$54,データシート1!$A:$CE,MATCH("bc_"&amp;$C56,データシート1!$A$1:$CE$1,0),0),0)</f>
        <v>439.10700000000003</v>
      </c>
      <c r="M56" s="887">
        <f>IFERROR(VLOOKUP(年度マスタ!$K$4&amp;"_"&amp;M$54,データシート1!$A:$CE,MATCH("bc_"&amp;$C56,データシート1!$A$1:$CE$1,0),0),0)</f>
        <v>400.80099999999999</v>
      </c>
      <c r="N56" s="887">
        <f>IFERROR(VLOOKUP(年度マスタ!$K$4&amp;"_"&amp;N$54,データシート1!$A:$CE,MATCH("bc_"&amp;$C56,データシート1!$A$1:$CE$1,0),0),0)</f>
        <v>322.096</v>
      </c>
      <c r="O56" s="887">
        <f>IFERROR(VLOOKUP(年度マスタ!$K$4&amp;"_"&amp;O$54,データシート1!$A:$CE,MATCH("bc_"&amp;$C56,データシート1!$A$1:$CE$1,0),0),0)</f>
        <v>309.91300000000001</v>
      </c>
      <c r="P56" s="888">
        <f>IFERROR(VLOOKUP(年度マスタ!$K$4&amp;"_"&amp;P$54,データシート1!$A:$CE,MATCH("bc_"&amp;$C56,データシート1!$A$1:$CE$1,0),0),0)</f>
        <v>333.48399999999998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5.9930000000000003</v>
      </c>
      <c r="G57" s="887">
        <f t="shared" ref="G57:J57" si="34">SUM(G58:G59)</f>
        <v>7.242</v>
      </c>
      <c r="H57" s="887">
        <f t="shared" si="34"/>
        <v>8.1509999999999998</v>
      </c>
      <c r="I57" s="887">
        <f t="shared" si="34"/>
        <v>7.9589999999999996</v>
      </c>
      <c r="J57" s="887">
        <f t="shared" si="34"/>
        <v>7.7430000000000003</v>
      </c>
      <c r="K57" s="887">
        <f t="shared" ref="K57:O57" si="35">SUM(K58:K59)</f>
        <v>8.0990000000000002</v>
      </c>
      <c r="L57" s="887">
        <f t="shared" si="35"/>
        <v>8.4049999999999994</v>
      </c>
      <c r="M57" s="887">
        <f t="shared" si="35"/>
        <v>8.5689999999999991</v>
      </c>
      <c r="N57" s="887">
        <f t="shared" si="35"/>
        <v>7.266</v>
      </c>
      <c r="O57" s="887">
        <f t="shared" si="35"/>
        <v>8.6319999999999997</v>
      </c>
      <c r="P57" s="888">
        <f>SUM(P58:P59)</f>
        <v>8.6490000000000009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2.5249999999999999</v>
      </c>
      <c r="G58" s="889">
        <f>IFERROR(VLOOKUP(年度マスタ!$K$4&amp;"_"&amp;G$54,データシート1!$A:$CE,MATCH("bc_"&amp;$C58,データシート1!$A$1:$CE$1,0),0),0)</f>
        <v>3.97</v>
      </c>
      <c r="H58" s="889">
        <f>IFERROR(VLOOKUP(年度マスタ!$K$4&amp;"_"&amp;H$54,データシート1!$A:$CE,MATCH("bc_"&amp;$C58,データシート1!$A$1:$CE$1,0),0),0)</f>
        <v>3.9649999999999999</v>
      </c>
      <c r="I58" s="889">
        <f>IFERROR(VLOOKUP(年度マスタ!$K$4&amp;"_"&amp;I$54,データシート1!$A:$CE,MATCH("bc_"&amp;$C58,データシート1!$A$1:$CE$1,0),0),0)</f>
        <v>4.8730000000000002</v>
      </c>
      <c r="J58" s="889">
        <f>IFERROR(VLOOKUP(年度マスタ!$K$4&amp;"_"&amp;J$54,データシート1!$A:$CE,MATCH("bc_"&amp;$C58,データシート1!$A$1:$CE$1,0),0),0)</f>
        <v>4.7930000000000001</v>
      </c>
      <c r="K58" s="889">
        <f>IFERROR(VLOOKUP(年度マスタ!$K$4&amp;"_"&amp;K$54,データシート1!$A:$CE,MATCH("bc_"&amp;$C58,データシート1!$A$1:$CE$1,0),0),0)</f>
        <v>4.9269999999999996</v>
      </c>
      <c r="L58" s="889">
        <f>IFERROR(VLOOKUP(年度マスタ!$K$4&amp;"_"&amp;L$54,データシート1!$A:$CE,MATCH("bc_"&amp;$C58,データシート1!$A$1:$CE$1,0),0),0)</f>
        <v>5.077</v>
      </c>
      <c r="M58" s="889">
        <f>IFERROR(VLOOKUP(年度マスタ!$K$4&amp;"_"&amp;M$54,データシート1!$A:$CE,MATCH("bc_"&amp;$C58,データシート1!$A$1:$CE$1,0),0),0)</f>
        <v>5.1139999999999999</v>
      </c>
      <c r="N58" s="889">
        <f>IFERROR(VLOOKUP(年度マスタ!$K$4&amp;"_"&amp;N$54,データシート1!$A:$CE,MATCH("bc_"&amp;$C58,データシート1!$A$1:$CE$1,0),0),0)</f>
        <v>3.8580000000000001</v>
      </c>
      <c r="O58" s="889">
        <f>IFERROR(VLOOKUP(年度マスタ!$K$4&amp;"_"&amp;O$54,データシート1!$A:$CE,MATCH("bc_"&amp;$C58,データシート1!$A$1:$CE$1,0),0),0)</f>
        <v>4.984</v>
      </c>
      <c r="P58" s="890">
        <f>IFERROR(VLOOKUP(年度マスタ!$K$4&amp;"_"&amp;P$54,データシート1!$A:$CE,MATCH("bc_"&amp;$C58,データシート1!$A$1:$CE$1,0),0),0)</f>
        <v>5.0609999999999999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3.468</v>
      </c>
      <c r="G59" s="889">
        <f>IFERROR(VLOOKUP(年度マスタ!$K$4&amp;"_"&amp;G$54,データシート1!$A:$CE,MATCH("bc_"&amp;$C59,データシート1!$A$1:$CE$1,0),0),0)</f>
        <v>3.2719999999999998</v>
      </c>
      <c r="H59" s="889">
        <f>IFERROR(VLOOKUP(年度マスタ!$K$4&amp;"_"&amp;H$54,データシート1!$A:$CE,MATCH("bc_"&amp;$C59,データシート1!$A$1:$CE$1,0),0),0)</f>
        <v>4.1859999999999999</v>
      </c>
      <c r="I59" s="889">
        <f>IFERROR(VLOOKUP(年度マスタ!$K$4&amp;"_"&amp;I$54,データシート1!$A:$CE,MATCH("bc_"&amp;$C59,データシート1!$A$1:$CE$1,0),0),0)</f>
        <v>3.0859999999999999</v>
      </c>
      <c r="J59" s="889">
        <f>IFERROR(VLOOKUP(年度マスタ!$K$4&amp;"_"&amp;J$54,データシート1!$A:$CE,MATCH("bc_"&amp;$C59,データシート1!$A$1:$CE$1,0),0),0)</f>
        <v>2.95</v>
      </c>
      <c r="K59" s="889">
        <f>IFERROR(VLOOKUP(年度マスタ!$K$4&amp;"_"&amp;K$54,データシート1!$A:$CE,MATCH("bc_"&amp;$C59,データシート1!$A$1:$CE$1,0),0),0)</f>
        <v>3.1720000000000002</v>
      </c>
      <c r="L59" s="889">
        <f>IFERROR(VLOOKUP(年度マスタ!$K$4&amp;"_"&amp;L$54,データシート1!$A:$CE,MATCH("bc_"&amp;$C59,データシート1!$A$1:$CE$1,0),0),0)</f>
        <v>3.3279999999999998</v>
      </c>
      <c r="M59" s="889">
        <f>IFERROR(VLOOKUP(年度マスタ!$K$4&amp;"_"&amp;M$54,データシート1!$A:$CE,MATCH("bc_"&amp;$C59,データシート1!$A$1:$CE$1,0),0),0)</f>
        <v>3.4550000000000001</v>
      </c>
      <c r="N59" s="889">
        <f>IFERROR(VLOOKUP(年度マスタ!$K$4&amp;"_"&amp;N$54,データシート1!$A:$CE,MATCH("bc_"&amp;$C59,データシート1!$A$1:$CE$1,0),0),0)</f>
        <v>3.4079999999999999</v>
      </c>
      <c r="O59" s="889">
        <f>IFERROR(VLOOKUP(年度マスタ!$K$4&amp;"_"&amp;O$54,データシート1!$A:$CE,MATCH("bc_"&amp;$C59,データシート1!$A$1:$CE$1,0),0),0)</f>
        <v>3.6480000000000001</v>
      </c>
      <c r="P59" s="890">
        <f>IFERROR(VLOOKUP(年度マスタ!$K$4&amp;"_"&amp;P$54,データシート1!$A:$CE,MATCH("bc_"&amp;$C59,データシート1!$A$1:$CE$1,0),0),0)</f>
        <v>3.5880000000000001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5.6289999999999996</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11.808</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14.12</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10.785</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5362.5469999999996</v>
      </c>
      <c r="K6" s="619">
        <f>VLOOKUP(年度マスタ!$K$4&amp;"_"&amp;K$5,データシート1!$A:$BT,MATCH("cb_"&amp;$G6,データシート1!$A$1:$BT$1,0),0)</f>
        <v>6114.2110000000002</v>
      </c>
      <c r="L6" s="619">
        <f>VLOOKUP(年度マスタ!$K$4&amp;"_"&amp;L$5,データシート1!$A:$BT,MATCH("cb_"&amp;$G6,データシート1!$A$1:$BT$1,0),0)</f>
        <v>6870.8850000000002</v>
      </c>
      <c r="M6" s="619">
        <f>VLOOKUP(年度マスタ!$K$4&amp;"_"&amp;M$5,データシート1!$A:$BT,MATCH("cb_"&amp;$G6,データシート1!$A$1:$BT$1,0),0)</f>
        <v>7552.7149999999965</v>
      </c>
      <c r="N6" s="619">
        <f>VLOOKUP(年度マスタ!$K$4&amp;"_"&amp;N$5,データシート1!$A:$BT,MATCH("cb_"&amp;$G6,データシート1!$A$1:$BT$1,0),0)</f>
        <v>8434.6900000000023</v>
      </c>
      <c r="O6" s="619">
        <f>VLOOKUP(年度マスタ!$K$4&amp;"_"&amp;O$5,データシート1!$A:$BT,MATCH("cb_"&amp;$G6,データシート1!$A$1:$BT$1,0),0)</f>
        <v>9043.5070000000014</v>
      </c>
      <c r="P6" s="619">
        <f>VLOOKUP(年度マスタ!$K$4&amp;"_"&amp;P$5,データシート1!$A:$BT,MATCH("cb_"&amp;$G6,データシート1!$A$1:$BT$1,0),0)</f>
        <v>9541.9389999999912</v>
      </c>
      <c r="Q6" s="619">
        <f>VLOOKUP(年度マスタ!$K$4&amp;"_"&amp;Q$5,データシート1!$A:$BT,MATCH("cb_"&amp;$G6,データシート1!$A$1:$BT$1,0),0)</f>
        <v>10084.857999999987</v>
      </c>
      <c r="R6" s="633">
        <f>VLOOKUP(年度マスタ!$K$4&amp;"_"&amp;R$5,データシート1!$A:$BT,MATCH("cb_"&amp;$G6,データシート1!$A$1:$BT$1,0),0)</f>
        <v>10713.549999999979</v>
      </c>
      <c r="S6" s="568"/>
      <c r="T6" s="190"/>
      <c r="U6" s="581"/>
      <c r="V6" s="195"/>
      <c r="W6" s="195"/>
      <c r="X6" s="195"/>
      <c r="Y6" s="196" t="s">
        <v>372</v>
      </c>
      <c r="Z6" s="663" t="s">
        <v>373</v>
      </c>
      <c r="AA6" s="663"/>
      <c r="AB6" s="663"/>
      <c r="AC6" s="664">
        <f>SUM(AC7:AC8)</f>
        <v>1821339</v>
      </c>
      <c r="AD6" s="664">
        <f>SUM(AD7:AD8)</f>
        <v>2210941.392</v>
      </c>
      <c r="AE6" s="665">
        <f>$AD6*3600/100000000</f>
        <v>79.593890111999997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14264.92</v>
      </c>
      <c r="K7" s="617">
        <f>VLOOKUP(年度マスタ!$K$4&amp;"_"&amp;K$5,データシート1!$A:$BT,MATCH("cb_"&amp;$G7,データシート1!$A$1:$BT$1,0),0)</f>
        <v>16260.12</v>
      </c>
      <c r="L7" s="617">
        <f>VLOOKUP(年度マスタ!$K$4&amp;"_"&amp;L$5,データシート1!$A:$BT,MATCH("cb_"&amp;$G7,データシート1!$A$1:$BT$1,0),0)</f>
        <v>16687.72</v>
      </c>
      <c r="M7" s="617">
        <f>VLOOKUP(年度マスタ!$K$4&amp;"_"&amp;M$5,データシート1!$A:$BT,MATCH("cb_"&amp;$G7,データシート1!$A$1:$BT$1,0),0)</f>
        <v>17399.02</v>
      </c>
      <c r="N7" s="617">
        <f>VLOOKUP(年度マスタ!$K$4&amp;"_"&amp;N$5,データシート1!$A:$BT,MATCH("cb_"&amp;$G7,データシート1!$A$1:$BT$1,0),0)</f>
        <v>18167.22</v>
      </c>
      <c r="O7" s="617">
        <f>VLOOKUP(年度マスタ!$K$4&amp;"_"&amp;O$5,データシート1!$A:$BT,MATCH("cb_"&amp;$G7,データシート1!$A$1:$BT$1,0),0)</f>
        <v>18315.71999999999</v>
      </c>
      <c r="P7" s="617">
        <f>VLOOKUP(年度マスタ!$K$4&amp;"_"&amp;P$5,データシート1!$A:$BT,MATCH("cb_"&amp;$G7,データシート1!$A$1:$BT$1,0),0)</f>
        <v>18336.51999999999</v>
      </c>
      <c r="Q7" s="617">
        <f>VLOOKUP(年度マスタ!$K$4&amp;"_"&amp;Q$5,データシート1!$A:$BT,MATCH("cb_"&amp;$G7,データシート1!$A$1:$BT$1,0),0)</f>
        <v>19836.51999999999</v>
      </c>
      <c r="R7" s="634">
        <f>VLOOKUP(年度マスタ!$K$4&amp;"_"&amp;R$5,データシート1!$A:$BT,MATCH("cb_"&amp;$G7,データシート1!$A$1:$BT$1,0),0)</f>
        <v>19958.51999999999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557925</v>
      </c>
      <c r="AD7" s="1022">
        <f>VLOOKUP(年度マスタ!$K$4&amp;"_"&amp;年度マスタ!$K$9,データシート3!A:AB,MATCH("ea_"&amp;$Y7&amp;"_年間発電",データシート3!$A$1:$AB$1,0),0)/10^3</f>
        <v>676902.42599999998</v>
      </c>
      <c r="AE7" s="554">
        <f t="shared" ref="AE7:AE16" si="0">$AD7*3600/100000000</f>
        <v>24.368487335999998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1263414</v>
      </c>
      <c r="AD8" s="1022">
        <f>VLOOKUP(年度マスタ!$K$4&amp;"_"&amp;年度マスタ!$K$9,データシート3!A:AB,MATCH("ea_"&amp;$Y8&amp;"_年間発電",データシート3!$A$1:$AB$1,0),0)/10^3</f>
        <v>1534038.966</v>
      </c>
      <c r="AE8" s="554">
        <f t="shared" si="0"/>
        <v>55.225402776000003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v>
      </c>
      <c r="K9" s="617">
        <f>VLOOKUP(年度マスタ!$K$4&amp;"_"&amp;K$5,データシート1!$A:$BT,MATCH("cb_"&amp;$G9,データシート1!$A$1:$BT$1,0),0)</f>
        <v>199</v>
      </c>
      <c r="L9" s="617">
        <f>VLOOKUP(年度マスタ!$K$4&amp;"_"&amp;L$5,データシート1!$A:$BT,MATCH("cb_"&amp;$G9,データシート1!$A$1:$BT$1,0),0)</f>
        <v>206.1</v>
      </c>
      <c r="M9" s="617">
        <f>VLOOKUP(年度マスタ!$K$4&amp;"_"&amp;M$5,データシート1!$A:$BT,MATCH("cb_"&amp;$G9,データシート1!$A$1:$BT$1,0),0)</f>
        <v>206</v>
      </c>
      <c r="N9" s="617">
        <f>VLOOKUP(年度マスタ!$K$4&amp;"_"&amp;N$5,データシート1!$A:$BT,MATCH("cb_"&amp;$G9,データシート1!$A$1:$BT$1,0),0)</f>
        <v>206.1</v>
      </c>
      <c r="O9" s="617">
        <f>VLOOKUP(年度マスタ!$K$4&amp;"_"&amp;O$5,データシート1!$A:$BT,MATCH("cb_"&amp;$G9,データシート1!$A$1:$BT$1,0),0)</f>
        <v>206.1</v>
      </c>
      <c r="P9" s="617">
        <f>VLOOKUP(年度マスタ!$K$4&amp;"_"&amp;P$5,データシート1!$A:$BT,MATCH("cb_"&amp;$G9,データシート1!$A$1:$BT$1,0),0)</f>
        <v>206.1</v>
      </c>
      <c r="Q9" s="617">
        <f>VLOOKUP(年度マスタ!$K$4&amp;"_"&amp;Q$5,データシート1!$A:$BT,MATCH("cb_"&amp;$G9,データシート1!$A$1:$BT$1,0),0)</f>
        <v>206.1</v>
      </c>
      <c r="R9" s="634">
        <f>VLOOKUP(年度マスタ!$K$4&amp;"_"&amp;R$5,データシート1!$A:$BT,MATCH("cb_"&amp;$G9,データシート1!$A$1:$BT$1,0),0)</f>
        <v>206.1</v>
      </c>
      <c r="S9" s="568"/>
      <c r="T9" s="190"/>
      <c r="U9" s="581"/>
      <c r="V9" s="195"/>
      <c r="W9" s="195"/>
      <c r="X9" s="195"/>
      <c r="Y9" s="196" t="s">
        <v>381</v>
      </c>
      <c r="Z9" s="208" t="s">
        <v>377</v>
      </c>
      <c r="AA9" s="208"/>
      <c r="AB9" s="208"/>
      <c r="AC9" s="666">
        <f>VLOOKUP(年度マスタ!$K$4&amp;"_"&amp;年度マスタ!$K$9,データシート3!A:AB,MATCH("ea_"&amp;$Y9&amp;"_設備",データシート3!$A$1:$AB$1,0),0)</f>
        <v>415300</v>
      </c>
      <c r="AD9" s="666">
        <f>VLOOKUP(年度マスタ!$K$4&amp;"_"&amp;年度マスタ!$K$9,データシート3!A:AB,MATCH("ea_"&amp;$Y9&amp;"_年間発電",データシート3!$A$1:$AB$1,0),0)/10^3</f>
        <v>963679.53</v>
      </c>
      <c r="AE9" s="667">
        <f t="shared" si="0"/>
        <v>34.692463080000003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88531</v>
      </c>
      <c r="AD10" s="666">
        <f>SUM(AD11:AD12)</f>
        <v>530885.86100000003</v>
      </c>
      <c r="AE10" s="667">
        <f t="shared" si="0"/>
        <v>19.111890996000003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1595</v>
      </c>
      <c r="K11" s="654">
        <f>VLOOKUP(年度マスタ!$K$4&amp;"_"&amp;K$5,データシート1!$A:$BT,MATCH("cb_"&amp;$G11,データシート1!$A$1:$BT$1,0),0)</f>
        <v>1595</v>
      </c>
      <c r="L11" s="654">
        <f>VLOOKUP(年度マスタ!$K$4&amp;"_"&amp;L$5,データシート1!$A:$BT,MATCH("cb_"&amp;$G11,データシート1!$A$1:$BT$1,0),0)</f>
        <v>1595</v>
      </c>
      <c r="M11" s="654">
        <f>VLOOKUP(年度マスタ!$K$4&amp;"_"&amp;M$5,データシート1!$A:$BT,MATCH("cb_"&amp;$G11,データシート1!$A$1:$BT$1,0),0)</f>
        <v>1595</v>
      </c>
      <c r="N11" s="654">
        <f>VLOOKUP(年度マスタ!$K$4&amp;"_"&amp;N$5,データシート1!$A:$BT,MATCH("cb_"&amp;$G11,データシート1!$A$1:$BT$1,0),0)</f>
        <v>1595</v>
      </c>
      <c r="O11" s="654">
        <f>VLOOKUP(年度マスタ!$K$4&amp;"_"&amp;O$5,データシート1!$A:$BT,MATCH("cb_"&amp;$G11,データシート1!$A$1:$BT$1,0),0)</f>
        <v>1595</v>
      </c>
      <c r="P11" s="654">
        <f>VLOOKUP(年度マスタ!$K$4&amp;"_"&amp;P$5,データシート1!$A:$BT,MATCH("cb_"&amp;$G11,データシート1!$A$1:$BT$1,0),0)</f>
        <v>1595</v>
      </c>
      <c r="Q11" s="654">
        <f>VLOOKUP(年度マスタ!$K$4&amp;"_"&amp;Q$5,データシート1!$A:$BT,MATCH("cb_"&amp;$G11,データシート1!$A$1:$BT$1,0),0)</f>
        <v>1595</v>
      </c>
      <c r="R11" s="655">
        <f>VLOOKUP(年度マスタ!$K$4&amp;"_"&amp;R$5,データシート1!$A:$BT,MATCH("cb_"&amp;$G11,データシート1!$A$1:$BT$1,0),0)</f>
        <v>1595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80691</v>
      </c>
      <c r="AD11" s="1022">
        <f>VLOOKUP(年度マスタ!$K$4&amp;"_"&amp;年度マスタ!$K$9,データシート3!A:AB,MATCH("ea_"&amp;$Y11&amp;"_年間発電",データシート3!$A$1:$AB$1,0),0)/10^3</f>
        <v>483699.85800000001</v>
      </c>
      <c r="AE11" s="554">
        <f t="shared" si="0"/>
        <v>17.413194888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21421.467000000001</v>
      </c>
      <c r="K12" s="651">
        <f t="shared" ref="K12:Q12" si="1">SUM(K6:K11)</f>
        <v>24168.331000000002</v>
      </c>
      <c r="L12" s="651">
        <f t="shared" si="1"/>
        <v>25359.705000000002</v>
      </c>
      <c r="M12" s="651">
        <f t="shared" si="1"/>
        <v>26752.734999999997</v>
      </c>
      <c r="N12" s="651">
        <f t="shared" si="1"/>
        <v>28403.010000000002</v>
      </c>
      <c r="O12" s="651">
        <f t="shared" si="1"/>
        <v>29160.32699999999</v>
      </c>
      <c r="P12" s="651">
        <f t="shared" si="1"/>
        <v>29679.558999999979</v>
      </c>
      <c r="Q12" s="651">
        <f t="shared" si="1"/>
        <v>31722.477999999974</v>
      </c>
      <c r="R12" s="652">
        <f t="shared" ref="R12" si="2">SUM(R6:R11)</f>
        <v>32473.169999999969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7840</v>
      </c>
      <c r="AD12" s="1022">
        <f>VLOOKUP(年度マスタ!$K$4&amp;"_"&amp;年度マスタ!$K$9,データシート3!A:AB,MATCH("ea_"&amp;$Y12&amp;"_年間発電",データシート3!$A$1:$AB$1,0),0)/10^3</f>
        <v>47186.002999999997</v>
      </c>
      <c r="AE12" s="554">
        <f t="shared" si="0"/>
        <v>1.6986961079999998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133</v>
      </c>
      <c r="AD13" s="666">
        <f>SUM(AD14:AD16)</f>
        <v>810.65099999999984</v>
      </c>
      <c r="AE13" s="667">
        <f t="shared" si="0"/>
        <v>2.9183435999999997E-2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v>
      </c>
      <c r="AD15" s="1022">
        <f>VLOOKUP(年度マスタ!$K$4&amp;"_"&amp;年度マスタ!$K$9,データシート3!A:AB,MATCH("ea_"&amp;$Y15&amp;"_年間発電",データシート3!$A$1:$AB$1,0),0)/10^3</f>
        <v>53.225999999999999</v>
      </c>
      <c r="AE15" s="554">
        <f t="shared" si="0"/>
        <v>1.9161360000000001E-3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124</v>
      </c>
      <c r="AD16" s="1022">
        <f>VLOOKUP(年度マスタ!$K$4&amp;"_"&amp;年度マスタ!$K$9,データシート3!A:AB,MATCH("ea_"&amp;$Y16&amp;"_年間発電",データシート3!$A$1:$AB$1,0),0)/10^3</f>
        <v>757.42499999999984</v>
      </c>
      <c r="AE16" s="554">
        <f t="shared" si="0"/>
        <v>2.7267299999999994E-2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15.516206820000001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65.009744710000007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6435.69990564</v>
      </c>
      <c r="K19" s="615">
        <f>K6*別紙!$C5/100*別紙!$E5/10^3</f>
        <v>7337.7869053200002</v>
      </c>
      <c r="L19" s="615">
        <f>L6*別紙!$C5/100*別紙!$E5/10^3</f>
        <v>8245.8865062000004</v>
      </c>
      <c r="M19" s="615">
        <f>M6*別紙!$C5/100*別紙!$E5/10^3</f>
        <v>9064.1643257999967</v>
      </c>
      <c r="N19" s="615">
        <f>N6*別紙!$C5/100*別紙!$E5/10^3</f>
        <v>10122.6401628</v>
      </c>
      <c r="O19" s="615">
        <f>O6*別紙!$C5/100*別紙!$E5/10^3</f>
        <v>10853.293620840002</v>
      </c>
      <c r="P19" s="615">
        <f>P6*別紙!$C5/100*別紙!$E5/10^3</f>
        <v>11451.471832679987</v>
      </c>
      <c r="Q19" s="615">
        <f>Q6*別紙!$C5/100*別紙!$E5/10^3</f>
        <v>12103.039782959986</v>
      </c>
      <c r="R19" s="639">
        <f>R6*別紙!$C5/100*別紙!$E5/10^3</f>
        <v>12857.545625999976</v>
      </c>
      <c r="S19" s="572"/>
      <c r="T19" s="191"/>
      <c r="U19" s="588"/>
      <c r="W19" s="201"/>
      <c r="X19" s="201"/>
      <c r="Y19" s="173"/>
      <c r="Z19" s="628" t="s">
        <v>389</v>
      </c>
      <c r="AA19" s="671"/>
      <c r="AB19" s="672"/>
      <c r="AC19" s="673">
        <f>SUM($AC$6,$AC$9,$AC$10,$AC$13)</f>
        <v>2325303</v>
      </c>
      <c r="AD19" s="673">
        <f>SUM($AD$6,$AD$9,$AD$10,$AD$13)</f>
        <v>3706317.4340000004</v>
      </c>
      <c r="AE19" s="674">
        <f>SUM($AE$6,$AE$9,$AE$10,$AE$13,$AE$17,$AE$18)</f>
        <v>213.95337915400003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18869.0655792</v>
      </c>
      <c r="K20" s="617">
        <f>K7*別紙!$C6/100*別紙!$E6/10^3</f>
        <v>21508.236331200002</v>
      </c>
      <c r="L20" s="617">
        <f>L7*別紙!$C6/100*別紙!$E6/10^3</f>
        <v>22073.848507200004</v>
      </c>
      <c r="M20" s="617">
        <f>M7*別紙!$C6/100*別紙!$E6/10^3</f>
        <v>23014.727695199999</v>
      </c>
      <c r="N20" s="617">
        <f>N7*別紙!$C6/100*別紙!$E6/10^3</f>
        <v>24030.871927200002</v>
      </c>
      <c r="O20" s="617">
        <f>O7*別紙!$C6/100*別紙!$E6/10^3</f>
        <v>24227.301787199984</v>
      </c>
      <c r="P20" s="617">
        <f>P7*別紙!$C6/100*別紙!$E6/10^3</f>
        <v>24254.815195199986</v>
      </c>
      <c r="Q20" s="617">
        <f>Q7*別紙!$C6/100*別紙!$E6/10^3</f>
        <v>26238.955195199986</v>
      </c>
      <c r="R20" s="634">
        <f>R7*別紙!$C6/100*別紙!$E6/10^3</f>
        <v>26400.331915199982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1045.944</v>
      </c>
      <c r="K22" s="617">
        <f>K9*別紙!$C8/100*別紙!$E8/10^3</f>
        <v>1045.944</v>
      </c>
      <c r="L22" s="617">
        <f>L9*別紙!$C8/100*別紙!$E8/10^3</f>
        <v>1083.2615999999998</v>
      </c>
      <c r="M22" s="617">
        <f>M9*別紙!$C8/100*別紙!$E8/10^3</f>
        <v>1082.7360000000001</v>
      </c>
      <c r="N22" s="617">
        <f>N9*別紙!$C8/100*別紙!$E8/10^3</f>
        <v>1083.2615999999998</v>
      </c>
      <c r="O22" s="617">
        <f>O9*別紙!$C8/100*別紙!$E8/10^3</f>
        <v>1083.2615999999998</v>
      </c>
      <c r="P22" s="617">
        <f>P9*別紙!$C8/100*別紙!$E8/10^3</f>
        <v>1083.2615999999998</v>
      </c>
      <c r="Q22" s="617">
        <f>Q9*別紙!$C8/100*別紙!$E8/10^3</f>
        <v>1083.2615999999998</v>
      </c>
      <c r="R22" s="634">
        <f>R9*別紙!$C8/100*別紙!$E8/10^3</f>
        <v>1083.2615999999998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11177.76</v>
      </c>
      <c r="K24" s="654">
        <f>K11*別紙!$C10/100*別紙!$E10/10^3</f>
        <v>11177.76</v>
      </c>
      <c r="L24" s="654">
        <f>L11*別紙!$C10/100*別紙!$E10/10^3</f>
        <v>11177.76</v>
      </c>
      <c r="M24" s="654">
        <f>M11*別紙!$C10/100*別紙!$E10/10^3</f>
        <v>11177.76</v>
      </c>
      <c r="N24" s="654">
        <f>N11*別紙!$C10/100*別紙!$E10/10^3</f>
        <v>11177.76</v>
      </c>
      <c r="O24" s="654">
        <f>O11*別紙!$C10/100*別紙!$E10/10^3</f>
        <v>11177.76</v>
      </c>
      <c r="P24" s="654">
        <f>P11*別紙!$C10/100*別紙!$E10/10^3</f>
        <v>11177.76</v>
      </c>
      <c r="Q24" s="654">
        <f>Q11*別紙!$C10/100*別紙!$E10/10^3</f>
        <v>11177.76</v>
      </c>
      <c r="R24" s="655">
        <f>R11*別紙!$C10/100*別紙!$E10/10^3</f>
        <v>11177.76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37528.469484839996</v>
      </c>
      <c r="K25" s="657">
        <f t="shared" si="3"/>
        <v>41069.727236520004</v>
      </c>
      <c r="L25" s="657">
        <f t="shared" si="3"/>
        <v>42580.756613400008</v>
      </c>
      <c r="M25" s="657">
        <f t="shared" si="3"/>
        <v>44339.388020999999</v>
      </c>
      <c r="N25" s="657">
        <f t="shared" si="3"/>
        <v>46414.533690000004</v>
      </c>
      <c r="O25" s="657">
        <f t="shared" si="3"/>
        <v>47341.617008039982</v>
      </c>
      <c r="P25" s="657">
        <f t="shared" si="3"/>
        <v>47967.308627879975</v>
      </c>
      <c r="Q25" s="657">
        <f t="shared" si="3"/>
        <v>50603.016578159972</v>
      </c>
      <c r="R25" s="658">
        <f t="shared" ref="R25" si="4">SUM(R19:R24)</f>
        <v>51518.89914119996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1041939.7520255646</v>
      </c>
      <c r="K26" s="654">
        <f>(VLOOKUP(年度マスタ!$K$4&amp;"_"&amp;K$18,データシート1!$A:$BT,MATCH("da_合計",データシート1!$A$1:$BT$1,0),0))/10^3</f>
        <v>1014314.6291115991</v>
      </c>
      <c r="L26" s="654">
        <f>(VLOOKUP(年度マスタ!$K$4&amp;"_"&amp;L$18,データシート1!$A:$BT,MATCH("da_合計",データシート1!$A$1:$BT$1,0),0))/10^3</f>
        <v>1036651.9627816059</v>
      </c>
      <c r="M26" s="654">
        <f>(VLOOKUP(年度マスタ!$K$4&amp;"_"&amp;M$18,データシート1!$A:$BT,MATCH("da_合計",データシート1!$A$1:$BT$1,0),0))/10^3</f>
        <v>1036173.1331580232</v>
      </c>
      <c r="N26" s="654">
        <f>(VLOOKUP(年度マスタ!$K$4&amp;"_"&amp;N$18,データシート1!$A:$BT,MATCH("da_合計",データシート1!$A$1:$BT$1,0),0))/10^3</f>
        <v>982059.12772966723</v>
      </c>
      <c r="O26" s="654">
        <f>(VLOOKUP(年度マスタ!$K$4&amp;"_"&amp;O$18,データシート1!$A:$BT,MATCH("da_合計",データシート1!$A$1:$BT$1,0),0))/10^3</f>
        <v>1034925.0267534357</v>
      </c>
      <c r="P26" s="654">
        <f>(VLOOKUP(年度マスタ!$K$4&amp;"_"&amp;P$18,データシート1!$A:$BT,MATCH("da_合計",データシート1!$A$1:$BT$1,0),0))/10^3</f>
        <v>1192122.1468212409</v>
      </c>
      <c r="Q26" s="654">
        <f>(VLOOKUP(年度マスタ!$K$4&amp;"_"&amp;Q$18,データシート1!$A:$BT,MATCH("da_合計",データシート1!$A$1:$BT$1,0),0))/10^3</f>
        <v>992855.19465242059</v>
      </c>
      <c r="R26" s="655">
        <f>Q26</f>
        <v>992855.19465242059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3.6017888185841299E-2</v>
      </c>
      <c r="K27" s="839">
        <f t="shared" ref="K27:P27" si="5">K25/K26</f>
        <v>4.0490126098734737E-2</v>
      </c>
      <c r="L27" s="839">
        <f t="shared" si="5"/>
        <v>4.1075267439946578E-2</v>
      </c>
      <c r="M27" s="839">
        <f t="shared" si="5"/>
        <v>4.2791485903387105E-2</v>
      </c>
      <c r="N27" s="839">
        <f t="shared" si="5"/>
        <v>4.7262463511032707E-2</v>
      </c>
      <c r="O27" s="839">
        <f t="shared" si="5"/>
        <v>4.5744006362036523E-2</v>
      </c>
      <c r="P27" s="839">
        <f t="shared" si="5"/>
        <v>4.02369075650372E-2</v>
      </c>
      <c r="Q27" s="839">
        <f>Q25/Q26</f>
        <v>5.0967167065963846E-2</v>
      </c>
      <c r="R27" s="840">
        <f>R25/R26</f>
        <v>5.1889640522287575E-2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5.1889640522287575E-2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3.7329889131491227</v>
      </c>
      <c r="AA52" s="173"/>
      <c r="AB52" s="678" t="s">
        <v>413</v>
      </c>
      <c r="AC52" s="679">
        <f>$AD6</f>
        <v>2210941.392</v>
      </c>
      <c r="AD52" s="680">
        <f>R19+R20</f>
        <v>39257.87754119996</v>
      </c>
      <c r="AE52" s="681">
        <f t="shared" ref="AE52:AE54" si="6">IFERROR(AD52/AC52,"-")</f>
        <v>1.7756181906607483E-2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2713462.2393475799</v>
      </c>
      <c r="Z53" s="1130"/>
      <c r="AA53" s="173"/>
      <c r="AB53" s="678" t="s">
        <v>377</v>
      </c>
      <c r="AC53" s="679">
        <f>$AD9</f>
        <v>963679.53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530885.86100000003</v>
      </c>
      <c r="AD54" s="679">
        <f>R22</f>
        <v>1083.2615999999998</v>
      </c>
      <c r="AE54" s="681">
        <f t="shared" si="6"/>
        <v>2.0404792811010647E-3</v>
      </c>
      <c r="AF54" s="473"/>
      <c r="AG54" s="41"/>
      <c r="AH54" s="420"/>
      <c r="AI54" s="442" t="s">
        <v>440</v>
      </c>
      <c r="AJ54" s="443">
        <f>VLOOKUP(年度マスタ!$K$4&amp;"_"&amp;AJ$53,データシート1!$A$1:$BT$2000,MATCH("ca_太陽光発電（10kW未満）",データシート1!$A$1:$BT$1,0),0)</f>
        <v>1261</v>
      </c>
      <c r="AK54" s="443">
        <f>VLOOKUP(年度マスタ!$K$4&amp;"_"&amp;AK$53,データシート1!$A$1:$BT$2000,MATCH("ca_太陽光発電（10kW未満）",データシート1!$A$1:$BT$1,0),0)</f>
        <v>1415</v>
      </c>
      <c r="AL54" s="443">
        <f>VLOOKUP(年度マスタ!$K$4&amp;"_"&amp;AL$53,データシート1!$A$1:$BT$2000,MATCH("ca_太陽光発電（10kW未満）",データシート1!$A$1:$BT$1,0),0)</f>
        <v>1561</v>
      </c>
      <c r="AM54" s="443">
        <f>VLOOKUP(年度マスタ!$K$4&amp;"_"&amp;AM$53,データシート1!$A$1:$BT$2000,MATCH("ca_太陽光発電（10kW未満）",データシート1!$A$1:$BT$1,0),0)</f>
        <v>1685</v>
      </c>
      <c r="AN54" s="443">
        <f>VLOOKUP(年度マスタ!$K$4&amp;"_"&amp;AN$53,データシート1!$A$1:$BT$2000,MATCH("ca_太陽光発電（10kW未満）",データシート1!$A$1:$BT$1,0),0)</f>
        <v>1862</v>
      </c>
      <c r="AO54" s="443">
        <f>VLOOKUP(年度マスタ!$K$4&amp;"_"&amp;AO$53,データシート1!$A$1:$BT$2000,MATCH("ca_太陽光発電（10kW未満）",データシート1!$A$1:$BT$1,0),0)</f>
        <v>1984</v>
      </c>
      <c r="AP54" s="443">
        <f>VLOOKUP(年度マスタ!$K$4&amp;"_"&amp;AP$53,データシート1!$A$1:$BT$2000,MATCH("ca_太陽光発電（10kW未満）",データシート1!$A$1:$BT$1,0),0)</f>
        <v>2090</v>
      </c>
      <c r="AQ54" s="443">
        <f>VLOOKUP(年度マスタ!$K$4&amp;"_"&amp;AQ$53,データシート1!$A$1:$BT$2000,MATCH("ca_太陽光発電（10kW未満）",データシート1!$A$1:$BT$1,0),0)</f>
        <v>2189</v>
      </c>
      <c r="AR54" s="443">
        <f>VLOOKUP(年度マスタ!$K$4&amp;"_"&amp;AR$53,データシート1!$A$1:$BT$2000,MATCH("ca_太陽光発電（10kW未満）",データシート1!$A$1:$BT$1,0),0)</f>
        <v>2311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810.65099999999984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白山市</v>
      </c>
      <c r="AZ12" s="1023" t="str">
        <f>年度マスタ!$K4</f>
        <v>17210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白山市</v>
      </c>
      <c r="AZ4" s="1038" t="str">
        <f>年度マスタ!$K4</f>
        <v>17210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27</v>
      </c>
      <c r="H7" s="701">
        <f t="shared" si="0"/>
        <v>28</v>
      </c>
      <c r="I7" s="701">
        <f t="shared" si="0"/>
        <v>26</v>
      </c>
      <c r="J7" s="701">
        <f t="shared" si="0"/>
        <v>27</v>
      </c>
      <c r="K7" s="702">
        <f t="shared" si="0"/>
        <v>26</v>
      </c>
      <c r="L7" s="702">
        <f t="shared" si="0"/>
        <v>29</v>
      </c>
      <c r="M7" s="702">
        <f t="shared" si="0"/>
        <v>29</v>
      </c>
      <c r="N7" s="702">
        <f t="shared" si="0"/>
        <v>29</v>
      </c>
      <c r="O7" s="702">
        <f>SUM(O8:O13)</f>
        <v>29</v>
      </c>
      <c r="P7" s="702">
        <f t="shared" si="0"/>
        <v>26</v>
      </c>
      <c r="Q7" s="703">
        <f>SUM(Q8:Q13)</f>
        <v>28</v>
      </c>
      <c r="R7" s="909">
        <f t="shared" si="0"/>
        <v>226.54300000000001</v>
      </c>
      <c r="S7" s="910">
        <f t="shared" si="0"/>
        <v>295.15600000000001</v>
      </c>
      <c r="T7" s="910">
        <f t="shared" si="0"/>
        <v>290.73</v>
      </c>
      <c r="U7" s="910">
        <f t="shared" si="0"/>
        <v>288.27199999999999</v>
      </c>
      <c r="V7" s="910">
        <f t="shared" si="0"/>
        <v>304.54300000000001</v>
      </c>
      <c r="W7" s="910">
        <f t="shared" si="0"/>
        <v>409.50799999999998</v>
      </c>
      <c r="X7" s="910">
        <f t="shared" si="0"/>
        <v>447.512</v>
      </c>
      <c r="Y7" s="910">
        <f t="shared" si="0"/>
        <v>429.11900000000003</v>
      </c>
      <c r="Z7" s="910">
        <f>SUM(Z8:Z13)</f>
        <v>329.36200000000002</v>
      </c>
      <c r="AA7" s="910">
        <f>SUM(AA8:AA13)</f>
        <v>318.54500000000002</v>
      </c>
      <c r="AB7" s="911">
        <f t="shared" si="0"/>
        <v>364.726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22</v>
      </c>
      <c r="I10" s="714">
        <f>VLOOKUP($D$3&amp;"_"&amp;I$3,データシート1!$A:$BU,MATCH($G$2&amp;"_"&amp;$C10,データシート1!$A$1:$BU$1,0),0)</f>
        <v>21</v>
      </c>
      <c r="J10" s="714">
        <f>VLOOKUP($D$3&amp;"_"&amp;J$3,データシート1!$A:$BU,MATCH($G$2&amp;"_"&amp;$C10,データシート1!$A$1:$BU$1,0),0)</f>
        <v>22</v>
      </c>
      <c r="K10" s="715">
        <f>VLOOKUP($D$3&amp;"_"&amp;K$3,データシート1!$A:$BU,MATCH($G$2&amp;"_"&amp;$C10,データシート1!$A$1:$BU$1,0),0)</f>
        <v>22</v>
      </c>
      <c r="L10" s="715">
        <f>VLOOKUP($D$3&amp;"_"&amp;L$3,データシート1!$A:$BU,MATCH($G$2&amp;"_"&amp;$C10,データシート1!$A$1:$BU$1,0),0)</f>
        <v>25</v>
      </c>
      <c r="M10" s="715">
        <f>VLOOKUP($D$3&amp;"_"&amp;M$3,データシート1!$A:$BU,MATCH($G$2&amp;"_"&amp;$C10,データシート1!$A$1:$BU$1,0),0)</f>
        <v>25</v>
      </c>
      <c r="N10" s="715">
        <f>VLOOKUP($D$3&amp;"_"&amp;N$3,データシート1!$A:$BU,MATCH($G$2&amp;"_"&amp;$C10,データシート1!$A$1:$BU$1,0),0)</f>
        <v>24</v>
      </c>
      <c r="O10" s="715">
        <f>VLOOKUP($D$3&amp;"_"&amp;O$3,データシート1!$A:$BU,MATCH($G$2&amp;"_"&amp;$C10,データシート1!$A$1:$BU$1,0),0)</f>
        <v>25</v>
      </c>
      <c r="P10" s="715">
        <f>VLOOKUP($D$3&amp;"_"&amp;P$3,データシート1!$A:$BU,MATCH($G$2&amp;"_"&amp;$C10,データシート1!$A$1:$BU$1,0),0)</f>
        <v>24</v>
      </c>
      <c r="Q10" s="716">
        <f>VLOOKUP($D$3&amp;"_"&amp;Q$3,データシート1!$A:$BU,MATCH($G$2&amp;"_"&amp;$C10,データシート1!$A$1:$BU$1,0),0)</f>
        <v>26</v>
      </c>
      <c r="R10" s="915">
        <f>VLOOKUP($D$3&amp;"_"&amp;R$3,データシート1!$A:$BU,MATCH($R$2&amp;"_"&amp;$C10,データシート1!$A$1:$BU$1,0),0)</f>
        <v>202.678</v>
      </c>
      <c r="S10" s="916">
        <f>VLOOKUP($D$3&amp;"_"&amp;S$3,データシート1!$A:$BU,MATCH($R$2&amp;"_"&amp;$C10,データシート1!$A$1:$BU$1,0),0)</f>
        <v>263.392</v>
      </c>
      <c r="T10" s="916">
        <f>VLOOKUP($D$3&amp;"_"&amp;T$3,データシート1!$A:$BU,MATCH($R$2&amp;"_"&amp;$C10,データシート1!$A$1:$BU$1,0),0)</f>
        <v>263.202</v>
      </c>
      <c r="U10" s="916">
        <f>VLOOKUP($D$3&amp;"_"&amp;U$3,データシート1!$A:$BU,MATCH($R$2&amp;"_"&amp;$C10,データシート1!$A$1:$BU$1,0),0)</f>
        <v>262.327</v>
      </c>
      <c r="V10" s="916">
        <f>VLOOKUP($D$3&amp;"_"&amp;V$3,データシート1!$A:$BU,MATCH($R$2&amp;"_"&amp;$C10,データシート1!$A$1:$BU$1,0),0)</f>
        <v>281.04399999999998</v>
      </c>
      <c r="W10" s="916">
        <f>VLOOKUP($D$3&amp;"_"&amp;W$3,データシート1!$A:$BU,MATCH($R$2&amp;"_"&amp;$C10,データシート1!$A$1:$BU$1,0),0)</f>
        <v>385.601</v>
      </c>
      <c r="X10" s="916">
        <f>VLOOKUP($D$3&amp;"_"&amp;X$3,データシート1!$A:$BU,MATCH($R$2&amp;"_"&amp;$C10,データシート1!$A$1:$BU$1,0),0)</f>
        <v>425.22300000000001</v>
      </c>
      <c r="Y10" s="916">
        <f>VLOOKUP($D$3&amp;"_"&amp;Y$3,データシート1!$A:$BU,MATCH($R$2&amp;"_"&amp;$C10,データシート1!$A$1:$BU$1,0),0)</f>
        <v>405.87900000000002</v>
      </c>
      <c r="Z10" s="916">
        <f>VLOOKUP($D$3&amp;"_"&amp;Z$3,データシート1!$A:$BU,MATCH($R$2&amp;"_"&amp;$C10,データシート1!$A$1:$BU$1,0),0)</f>
        <v>310.57100000000003</v>
      </c>
      <c r="AA10" s="916">
        <f>VLOOKUP($D$3&amp;"_"&amp;AA$3,データシート1!$A:$BU,MATCH($R$2&amp;"_"&amp;$C10,データシート1!$A$1:$BU$1,0),0)</f>
        <v>306.185</v>
      </c>
      <c r="AB10" s="917">
        <f>VLOOKUP($D$3&amp;"_"&amp;AB$3,データシート1!$A:$BU,MATCH($R$2&amp;"_"&amp;$C10,データシート1!$A$1:$BU$1,0),0)</f>
        <v>353.16699999999997</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5</v>
      </c>
      <c r="O11" s="715">
        <f>VLOOKUP($D$3&amp;"_"&amp;O$3,データシート1!$A:$BU,MATCH($G$2&amp;"_"&amp;$C11,データシート1!$A$1:$BU$1,0),0)</f>
        <v>4</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23.864999999999998</v>
      </c>
      <c r="S11" s="916">
        <f>VLOOKUP($D$3&amp;"_"&amp;S$3,データシート1!$A:$BU,MATCH($R$2&amp;"_"&amp;$C11,データシート1!$A$1:$BU$1,0),0)</f>
        <v>31.764000000000003</v>
      </c>
      <c r="T11" s="916">
        <f>VLOOKUP($D$3&amp;"_"&amp;T$3,データシート1!$A:$BU,MATCH($R$2&amp;"_"&amp;$C11,データシート1!$A$1:$BU$1,0),0)</f>
        <v>27.527999999999999</v>
      </c>
      <c r="U11" s="916">
        <f>VLOOKUP($D$3&amp;"_"&amp;U$3,データシート1!$A:$BU,MATCH($R$2&amp;"_"&amp;$C11,データシート1!$A$1:$BU$1,0),0)</f>
        <v>25.945</v>
      </c>
      <c r="V11" s="916">
        <f>VLOOKUP($D$3&amp;"_"&amp;V$3,データシート1!$A:$BU,MATCH($R$2&amp;"_"&amp;$C11,データシート1!$A$1:$BU$1,0),0)</f>
        <v>23.499000000000002</v>
      </c>
      <c r="W11" s="916">
        <f>VLOOKUP($D$3&amp;"_"&amp;W$3,データシート1!$A:$BU,MATCH($R$2&amp;"_"&amp;$C11,データシート1!$A$1:$BU$1,0),0)</f>
        <v>23.906999999999996</v>
      </c>
      <c r="X11" s="916">
        <f>VLOOKUP($D$3&amp;"_"&amp;X$3,データシート1!$A:$BU,MATCH($R$2&amp;"_"&amp;$C11,データシート1!$A$1:$BU$1,0),0)</f>
        <v>22.289000000000001</v>
      </c>
      <c r="Y11" s="916">
        <f>VLOOKUP($D$3&amp;"_"&amp;Y$3,データシート1!$A:$BU,MATCH($R$2&amp;"_"&amp;$C11,データシート1!$A$1:$BU$1,0),0)</f>
        <v>23.240000000000002</v>
      </c>
      <c r="Z11" s="916">
        <f>VLOOKUP($D$3&amp;"_"&amp;Z$3,データシート1!$A:$BU,MATCH($R$2&amp;"_"&amp;$C11,データシート1!$A$1:$BU$1,0),0)</f>
        <v>18.791</v>
      </c>
      <c r="AA11" s="916">
        <f>VLOOKUP($D$3&amp;"_"&amp;AA$3,データシート1!$A:$BU,MATCH($R$2&amp;"_"&amp;$C11,データシート1!$A$1:$BU$1,0),0)</f>
        <v>12.36</v>
      </c>
      <c r="AB11" s="917">
        <f>VLOOKUP($D$3&amp;"_"&amp;AB$3,データシート1!$A:$BU,MATCH($R$2&amp;"_"&amp;$C11,データシート1!$A$1:$BU$1,0),0)</f>
        <v>11.559000000000001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22</v>
      </c>
      <c r="I26" s="734">
        <f>VLOOKUP($D$3&amp;"_"&amp;I$3,データシート2!$A:$SI,MATCH($G$2&amp;"_"&amp;$B26,データシート2!$A$1:$SI$1,0),0)</f>
        <v>21</v>
      </c>
      <c r="J26" s="734">
        <f>VLOOKUP($D$3&amp;"_"&amp;J$3,データシート2!$A:$SI,MATCH($G$2&amp;"_"&amp;$B26,データシート2!$A$1:$SI$1,0),0)</f>
        <v>22</v>
      </c>
      <c r="K26" s="735">
        <f>VLOOKUP($D$3&amp;"_"&amp;K$3,データシート2!$A:$SI,MATCH($G$2&amp;"_"&amp;$B26,データシート2!$A$1:$SI$1,0),0)</f>
        <v>22</v>
      </c>
      <c r="L26" s="735">
        <f>VLOOKUP($D$3&amp;"_"&amp;L$3,データシート2!$A:$SI,MATCH($G$2&amp;"_"&amp;$B26,データシート2!$A$1:$SI$1,0),0)</f>
        <v>25</v>
      </c>
      <c r="M26" s="735">
        <f>VLOOKUP($D$3&amp;"_"&amp;M$3,データシート2!$A:$SI,MATCH($G$2&amp;"_"&amp;$B26,データシート2!$A$1:$SI$1,0),0)</f>
        <v>25</v>
      </c>
      <c r="N26" s="735">
        <f>VLOOKUP($D$3&amp;"_"&amp;N$3,データシート2!$A:$SI,MATCH($G$2&amp;"_"&amp;$B26,データシート2!$A$1:$SI$1,0),0)</f>
        <v>24</v>
      </c>
      <c r="O26" s="735">
        <f>VLOOKUP($D$3&amp;"_"&amp;O$3,データシート2!$A:$SI,MATCH($G$2&amp;"_"&amp;$B26,データシート2!$A$1:$SI$1,0),0)</f>
        <v>25</v>
      </c>
      <c r="P26" s="735">
        <f>VLOOKUP($D$3&amp;"_"&amp;P$3,データシート2!$A:$SI,MATCH($G$2&amp;"_"&amp;$B26,データシート2!$A$1:$SI$1,0),0)</f>
        <v>24</v>
      </c>
      <c r="Q26" s="736">
        <f>VLOOKUP($D$3&amp;"_"&amp;Q$3,データシート2!$A:$SI,MATCH($G$2&amp;"_"&amp;$B26,データシート2!$A$1:$SI$1,0),0)</f>
        <v>26</v>
      </c>
      <c r="R26" s="924">
        <f>VLOOKUP($D$3&amp;"_"&amp;R$3,データシート2!$A:$SI,MATCH($R$2&amp;"_"&amp;$B26,データシート2!$A$1:$SI$1,0),0)</f>
        <v>202.678</v>
      </c>
      <c r="S26" s="925">
        <f>VLOOKUP($D$3&amp;"_"&amp;S$3,データシート2!$A:$SI,MATCH($R$2&amp;"_"&amp;$B26,データシート2!$A$1:$SI$1,0),0)</f>
        <v>263.392</v>
      </c>
      <c r="T26" s="925">
        <f>VLOOKUP($D$3&amp;"_"&amp;T$3,データシート2!$A:$SI,MATCH($R$2&amp;"_"&amp;$B26,データシート2!$A$1:$SI$1,0),0)</f>
        <v>263.202</v>
      </c>
      <c r="U26" s="925">
        <f>VLOOKUP($D$3&amp;"_"&amp;U$3,データシート2!$A:$SI,MATCH($R$2&amp;"_"&amp;$B26,データシート2!$A$1:$SI$1,0),0)</f>
        <v>262.327</v>
      </c>
      <c r="V26" s="925">
        <f>VLOOKUP($D$3&amp;"_"&amp;V$3,データシート2!$A:$SI,MATCH($R$2&amp;"_"&amp;$B26,データシート2!$A$1:$SI$1,0),0)</f>
        <v>281.04399999999998</v>
      </c>
      <c r="W26" s="925">
        <f>VLOOKUP($D$3&amp;"_"&amp;W$3,データシート2!$A:$SI,MATCH($R$2&amp;"_"&amp;$B26,データシート2!$A$1:$SI$1,0),0)</f>
        <v>385.601</v>
      </c>
      <c r="X26" s="925">
        <f>VLOOKUP($D$3&amp;"_"&amp;X$3,データシート2!$A:$SI,MATCH($R$2&amp;"_"&amp;$B26,データシート2!$A$1:$SI$1,0),0)</f>
        <v>425.22300000000001</v>
      </c>
      <c r="Y26" s="925">
        <f>VLOOKUP($D$3&amp;"_"&amp;Y$3,データシート2!$A:$SI,MATCH($R$2&amp;"_"&amp;$B26,データシート2!$A$1:$SI$1,0),0)</f>
        <v>405.87900000000002</v>
      </c>
      <c r="Z26" s="925">
        <f>VLOOKUP($D$3&amp;"_"&amp;Z$3,データシート2!$A:$SI,MATCH($R$2&amp;"_"&amp;$B26,データシート2!$A$1:$SI$1,0),0)</f>
        <v>310.57100000000003</v>
      </c>
      <c r="AA26" s="925">
        <f>VLOOKUP($D$3&amp;"_"&amp;AA$3,データシート2!$A:$SI,MATCH($R$2&amp;"_"&amp;$B26,データシート2!$A$1:$SI$1,0),0)</f>
        <v>306.185</v>
      </c>
      <c r="AB26" s="926">
        <f>VLOOKUP($D$3&amp;"_"&amp;AB$3,データシート2!$A:$SI,MATCH($R$2&amp;"_"&amp;$B26,データシート2!$A$1:$SI$1,0),0)</f>
        <v>353.16699999999997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5.6559999999999997</v>
      </c>
      <c r="T27" s="928">
        <f>VLOOKUP($D$3&amp;"_"&amp;T$3,データシート2!$A:$SI,MATCH($R$2&amp;"_"&amp;$C27,データシート2!$A$1:$SI$1,0),0)</f>
        <v>6.8460000000000001</v>
      </c>
      <c r="U27" s="928">
        <f>VLOOKUP($D$3&amp;"_"&amp;U$3,データシート2!$A:$SI,MATCH($R$2&amp;"_"&amp;$C27,データシート2!$A$1:$SI$1,0),0)</f>
        <v>7.3479999999999999</v>
      </c>
      <c r="V27" s="928">
        <f>VLOOKUP($D$3&amp;"_"&amp;V$3,データシート2!$A:$SI,MATCH($R$2&amp;"_"&amp;$C27,データシート2!$A$1:$SI$1,0),0)</f>
        <v>6.6429999999999998</v>
      </c>
      <c r="W27" s="928">
        <f>VLOOKUP($D$3&amp;"_"&amp;W$3,データシート2!$A:$SI,MATCH($R$2&amp;"_"&amp;$C27,データシート2!$A$1:$SI$1,0),0)</f>
        <v>3.718</v>
      </c>
      <c r="X27" s="928">
        <f>VLOOKUP($D$3&amp;"_"&amp;X$3,データシート2!$A:$SI,MATCH($R$2&amp;"_"&amp;$C27,データシート2!$A$1:$SI$1,0),0)</f>
        <v>6.7169999999999996</v>
      </c>
      <c r="Y27" s="928">
        <f>VLOOKUP($D$3&amp;"_"&amp;Y$3,データシート2!$A:$SI,MATCH($R$2&amp;"_"&amp;$C27,データシート2!$A$1:$SI$1,0),0)</f>
        <v>6.8730000000000002</v>
      </c>
      <c r="Z27" s="928">
        <f>VLOOKUP($D$3&amp;"_"&amp;Z$3,データシート2!$A:$SI,MATCH($R$2&amp;"_"&amp;$C27,データシート2!$A$1:$SI$1,0),0)</f>
        <v>6.3579999999999997</v>
      </c>
      <c r="AA27" s="928">
        <f>VLOOKUP($D$3&amp;"_"&amp;AA$3,データシート2!$A:$SI,MATCH($R$2&amp;"_"&amp;$C27,データシート2!$A$1:$SI$1,0),0)</f>
        <v>0</v>
      </c>
      <c r="AB27" s="929">
        <f>VLOOKUP($D$3&amp;"_"&amp;AB$3,データシート2!$A:$SI,MATCH($R$2&amp;"_"&amp;$C27,データシート2!$A$1:$SI$1,0),0)</f>
        <v>5.4729999999999999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2</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2</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48.274999999999999</v>
      </c>
      <c r="S29" s="938">
        <f>VLOOKUP($D$3&amp;"_"&amp;S$3,データシート2!$A:$SI,MATCH($R$2&amp;"_"&amp;$C29,データシート2!$A$1:$SI$1,0),0)</f>
        <v>59.94</v>
      </c>
      <c r="T29" s="938">
        <f>VLOOKUP($D$3&amp;"_"&amp;T$3,データシート2!$A:$SI,MATCH($R$2&amp;"_"&amp;$C29,データシート2!$A$1:$SI$1,0),0)</f>
        <v>40.094000000000001</v>
      </c>
      <c r="U29" s="938">
        <f>VLOOKUP($D$3&amp;"_"&amp;U$3,データシート2!$A:$SI,MATCH($R$2&amp;"_"&amp;$C29,データシート2!$A$1:$SI$1,0),0)</f>
        <v>52.238999999999997</v>
      </c>
      <c r="V29" s="938">
        <f>VLOOKUP($D$3&amp;"_"&amp;V$3,データシート2!$A:$SI,MATCH($R$2&amp;"_"&amp;$C29,データシート2!$A$1:$SI$1,0),0)</f>
        <v>55.823</v>
      </c>
      <c r="W29" s="938">
        <f>VLOOKUP($D$3&amp;"_"&amp;W$3,データシート2!$A:$SI,MATCH($R$2&amp;"_"&amp;$C29,データシート2!$A$1:$SI$1,0),0)</f>
        <v>52.856000000000002</v>
      </c>
      <c r="X29" s="938">
        <f>VLOOKUP($D$3&amp;"_"&amp;X$3,データシート2!$A:$SI,MATCH($R$2&amp;"_"&amp;$C29,データシート2!$A$1:$SI$1,0),0)</f>
        <v>51.128999999999998</v>
      </c>
      <c r="Y29" s="938">
        <f>VLOOKUP($D$3&amp;"_"&amp;Y$3,データシート2!$A:$SI,MATCH($R$2&amp;"_"&amp;$C29,データシート2!$A$1:$SI$1,0),0)</f>
        <v>26.777999999999999</v>
      </c>
      <c r="Z29" s="938">
        <f>VLOOKUP($D$3&amp;"_"&amp;Z$3,データシート2!$A:$SI,MATCH($R$2&amp;"_"&amp;$C29,データシート2!$A$1:$SI$1,0),0)</f>
        <v>42.451999999999998</v>
      </c>
      <c r="AA29" s="938">
        <f>VLOOKUP($D$3&amp;"_"&amp;AA$3,データシート2!$A:$SI,MATCH($R$2&amp;"_"&amp;$C29,データシート2!$A$1:$SI$1,0),0)</f>
        <v>43.7</v>
      </c>
      <c r="AB29" s="939">
        <f>VLOOKUP($D$3&amp;"_"&amp;AB$3,データシート2!$A:$SI,MATCH($R$2&amp;"_"&amp;$C29,データシート2!$A$1:$SI$1,0),0)</f>
        <v>37.515000000000001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12.349</v>
      </c>
      <c r="S32" s="938">
        <f>VLOOKUP($D$3&amp;"_"&amp;S$3,データシート2!$A:$SI,MATCH($R$2&amp;"_"&amp;$C32,データシート2!$A$1:$SI$1,0),0)</f>
        <v>14.573</v>
      </c>
      <c r="T32" s="938">
        <f>VLOOKUP($D$3&amp;"_"&amp;T$3,データシート2!$A:$SI,MATCH($R$2&amp;"_"&amp;$C32,データシート2!$A$1:$SI$1,0),0)</f>
        <v>14.621</v>
      </c>
      <c r="U32" s="938">
        <f>VLOOKUP($D$3&amp;"_"&amp;U$3,データシート2!$A:$SI,MATCH($R$2&amp;"_"&amp;$C32,データシート2!$A$1:$SI$1,0),0)</f>
        <v>14.377000000000001</v>
      </c>
      <c r="V32" s="938">
        <f>VLOOKUP($D$3&amp;"_"&amp;V$3,データシート2!$A:$SI,MATCH($R$2&amp;"_"&amp;$C32,データシート2!$A$1:$SI$1,0),0)</f>
        <v>14.754</v>
      </c>
      <c r="W32" s="938">
        <f>VLOOKUP($D$3&amp;"_"&amp;W$3,データシート2!$A:$SI,MATCH($R$2&amp;"_"&amp;$C32,データシート2!$A$1:$SI$1,0),0)</f>
        <v>10.489000000000001</v>
      </c>
      <c r="X32" s="938">
        <f>VLOOKUP($D$3&amp;"_"&amp;X$3,データシート2!$A:$SI,MATCH($R$2&amp;"_"&amp;$C32,データシート2!$A$1:$SI$1,0),0)</f>
        <v>9.91</v>
      </c>
      <c r="Y32" s="938">
        <f>VLOOKUP($D$3&amp;"_"&amp;Y$3,データシート2!$A:$SI,MATCH($R$2&amp;"_"&amp;$C32,データシート2!$A$1:$SI$1,0),0)</f>
        <v>7.4850000000000003</v>
      </c>
      <c r="Z32" s="938">
        <f>VLOOKUP($D$3&amp;"_"&amp;Z$3,データシート2!$A:$SI,MATCH($R$2&amp;"_"&amp;$C32,データシート2!$A$1:$SI$1,0),0)</f>
        <v>6.1379999999999999</v>
      </c>
      <c r="AA32" s="938">
        <f>VLOOKUP($D$3&amp;"_"&amp;AA$3,データシート2!$A:$SI,MATCH($R$2&amp;"_"&amp;$C32,データシート2!$A$1:$SI$1,0),0)</f>
        <v>5.593</v>
      </c>
      <c r="AB32" s="939">
        <f>VLOOKUP($D$3&amp;"_"&amp;AB$3,データシート2!$A:$SI,MATCH($R$2&amp;"_"&amp;$C32,データシート2!$A$1:$SI$1,0),0)</f>
        <v>6.508</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9.2739999999999991</v>
      </c>
      <c r="S33" s="938">
        <f>VLOOKUP($D$3&amp;"_"&amp;S$3,データシート2!$A:$SI,MATCH($R$2&amp;"_"&amp;$C33,データシート2!$A$1:$SI$1,0),0)</f>
        <v>12.226000000000001</v>
      </c>
      <c r="T33" s="938">
        <f>VLOOKUP($D$3&amp;"_"&amp;T$3,データシート2!$A:$SI,MATCH($R$2&amp;"_"&amp;$C33,データシート2!$A$1:$SI$1,0),0)</f>
        <v>16.972000000000001</v>
      </c>
      <c r="U33" s="938">
        <f>VLOOKUP($D$3&amp;"_"&amp;U$3,データシート2!$A:$SI,MATCH($R$2&amp;"_"&amp;$C33,データシート2!$A$1:$SI$1,0),0)</f>
        <v>15.839</v>
      </c>
      <c r="V33" s="938">
        <f>VLOOKUP($D$3&amp;"_"&amp;V$3,データシート2!$A:$SI,MATCH($R$2&amp;"_"&amp;$C33,データシート2!$A$1:$SI$1,0),0)</f>
        <v>15.769</v>
      </c>
      <c r="W33" s="938">
        <f>VLOOKUP($D$3&amp;"_"&amp;W$3,データシート2!$A:$SI,MATCH($R$2&amp;"_"&amp;$C33,データシート2!$A$1:$SI$1,0),0)</f>
        <v>14.856</v>
      </c>
      <c r="X33" s="938">
        <f>VLOOKUP($D$3&amp;"_"&amp;X$3,データシート2!$A:$SI,MATCH($R$2&amp;"_"&amp;$C33,データシート2!$A$1:$SI$1,0),0)</f>
        <v>14.569000000000001</v>
      </c>
      <c r="Y33" s="938">
        <f>VLOOKUP($D$3&amp;"_"&amp;Y$3,データシート2!$A:$SI,MATCH($R$2&amp;"_"&amp;$C33,データシート2!$A$1:$SI$1,0),0)</f>
        <v>12.728</v>
      </c>
      <c r="Z33" s="938">
        <f>VLOOKUP($D$3&amp;"_"&amp;Z$3,データシート2!$A:$SI,MATCH($R$2&amp;"_"&amp;$C33,データシート2!$A$1:$SI$1,0),0)</f>
        <v>12.138</v>
      </c>
      <c r="AA33" s="938">
        <f>VLOOKUP($D$3&amp;"_"&amp;AA$3,データシート2!$A:$SI,MATCH($R$2&amp;"_"&amp;$C33,データシート2!$A$1:$SI$1,0),0)</f>
        <v>10.629</v>
      </c>
      <c r="AB33" s="939">
        <f>VLOOKUP($D$3&amp;"_"&amp;AB$3,データシート2!$A:$SI,MATCH($R$2&amp;"_"&amp;$C33,データシート2!$A$1:$SI$1,0),0)</f>
        <v>10.215999999999999</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48.851999999999997</v>
      </c>
      <c r="S34" s="938">
        <f>VLOOKUP($D$3&amp;"_"&amp;S$3,データシート2!$A:$SI,MATCH($R$2&amp;"_"&amp;$C34,データシート2!$A$1:$SI$1,0),0)</f>
        <v>58.523000000000003</v>
      </c>
      <c r="T34" s="938">
        <f>VLOOKUP($D$3&amp;"_"&amp;T$3,データシート2!$A:$SI,MATCH($R$2&amp;"_"&amp;$C34,データシート2!$A$1:$SI$1,0),0)</f>
        <v>59.222000000000001</v>
      </c>
      <c r="U34" s="938">
        <f>VLOOKUP($D$3&amp;"_"&amp;U$3,データシート2!$A:$SI,MATCH($R$2&amp;"_"&amp;$C34,データシート2!$A$1:$SI$1,0),0)</f>
        <v>56.308</v>
      </c>
      <c r="V34" s="938">
        <f>VLOOKUP($D$3&amp;"_"&amp;V$3,データシート2!$A:$SI,MATCH($R$2&amp;"_"&amp;$C34,データシート2!$A$1:$SI$1,0),0)</f>
        <v>58.524000000000001</v>
      </c>
      <c r="W34" s="938">
        <f>VLOOKUP($D$3&amp;"_"&amp;W$3,データシート2!$A:$SI,MATCH($R$2&amp;"_"&amp;$C34,データシート2!$A$1:$SI$1,0),0)</f>
        <v>61.122</v>
      </c>
      <c r="X34" s="938">
        <f>VLOOKUP($D$3&amp;"_"&amp;X$3,データシート2!$A:$SI,MATCH($R$2&amp;"_"&amp;$C34,データシート2!$A$1:$SI$1,0),0)</f>
        <v>64.346999999999994</v>
      </c>
      <c r="Y34" s="938">
        <f>VLOOKUP($D$3&amp;"_"&amp;Y$3,データシート2!$A:$SI,MATCH($R$2&amp;"_"&amp;$C34,データシート2!$A$1:$SI$1,0),0)</f>
        <v>61.19</v>
      </c>
      <c r="Z34" s="938">
        <f>VLOOKUP($D$3&amp;"_"&amp;Z$3,データシート2!$A:$SI,MATCH($R$2&amp;"_"&amp;$C34,データシート2!$A$1:$SI$1,0),0)</f>
        <v>56.569000000000003</v>
      </c>
      <c r="AA34" s="938">
        <f>VLOOKUP($D$3&amp;"_"&amp;AA$3,データシート2!$A:$SI,MATCH($R$2&amp;"_"&amp;$C34,データシート2!$A$1:$SI$1,0),0)</f>
        <v>54.997999999999998</v>
      </c>
      <c r="AB34" s="939">
        <f>VLOOKUP($D$3&amp;"_"&amp;AB$3,データシート2!$A:$SI,MATCH($R$2&amp;"_"&amp;$C34,データシート2!$A$1:$SI$1,0),0)</f>
        <v>57.643000000000001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6.5129999999999999</v>
      </c>
      <c r="S38" s="938">
        <f>VLOOKUP($D$3&amp;"_"&amp;S$3,データシート2!$A:$SI,MATCH($R$2&amp;"_"&amp;$C38,データシート2!$A$1:$SI$1,0),0)</f>
        <v>10.199</v>
      </c>
      <c r="T38" s="938">
        <f>VLOOKUP($D$3&amp;"_"&amp;T$3,データシート2!$A:$SI,MATCH($R$2&amp;"_"&amp;$C38,データシート2!$A$1:$SI$1,0),0)</f>
        <v>10.938000000000001</v>
      </c>
      <c r="U38" s="938">
        <f>VLOOKUP($D$3&amp;"_"&amp;U$3,データシート2!$A:$SI,MATCH($R$2&amp;"_"&amp;$C38,データシート2!$A$1:$SI$1,0),0)</f>
        <v>10.641</v>
      </c>
      <c r="V38" s="938">
        <f>VLOOKUP($D$3&amp;"_"&amp;V$3,データシート2!$A:$SI,MATCH($R$2&amp;"_"&amp;$C38,データシート2!$A$1:$SI$1,0),0)</f>
        <v>10.484</v>
      </c>
      <c r="W38" s="938">
        <f>VLOOKUP($D$3&amp;"_"&amp;W$3,データシート2!$A:$SI,MATCH($R$2&amp;"_"&amp;$C38,データシート2!$A$1:$SI$1,0),0)</f>
        <v>9.7260000000000009</v>
      </c>
      <c r="X38" s="938">
        <f>VLOOKUP($D$3&amp;"_"&amp;X$3,データシート2!$A:$SI,MATCH($R$2&amp;"_"&amp;$C38,データシート2!$A$1:$SI$1,0),0)</f>
        <v>10.164</v>
      </c>
      <c r="Y38" s="938">
        <f>VLOOKUP($D$3&amp;"_"&amp;Y$3,データシート2!$A:$SI,MATCH($R$2&amp;"_"&amp;$C38,データシート2!$A$1:$SI$1,0),0)</f>
        <v>9.0259999999999998</v>
      </c>
      <c r="Z38" s="938">
        <f>VLOOKUP($D$3&amp;"_"&amp;Z$3,データシート2!$A:$SI,MATCH($R$2&amp;"_"&amp;$C38,データシート2!$A$1:$SI$1,0),0)</f>
        <v>7.94</v>
      </c>
      <c r="AA38" s="938">
        <f>VLOOKUP($D$3&amp;"_"&amp;AA$3,データシート2!$A:$SI,MATCH($R$2&amp;"_"&amp;$C38,データシート2!$A$1:$SI$1,0),0)</f>
        <v>7.2130000000000001</v>
      </c>
      <c r="AB38" s="939">
        <f>VLOOKUP($D$3&amp;"_"&amp;AB$3,データシート2!$A:$SI,MATCH($R$2&amp;"_"&amp;$C38,データシート2!$A$1:$SI$1,0),0)</f>
        <v>6.2679999999999998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2</v>
      </c>
      <c r="R41" s="937">
        <f>VLOOKUP($D$3&amp;"_"&amp;R$3,データシート2!$A:$SI,MATCH($R$2&amp;"_"&amp;$C41,データシート2!$A$1:$SI$1,0),0)</f>
        <v>13.831</v>
      </c>
      <c r="S41" s="938">
        <f>VLOOKUP($D$3&amp;"_"&amp;S$3,データシート2!$A:$SI,MATCH($R$2&amp;"_"&amp;$C41,データシート2!$A$1:$SI$1,0),0)</f>
        <v>14.294</v>
      </c>
      <c r="T41" s="938">
        <f>VLOOKUP($D$3&amp;"_"&amp;T$3,データシート2!$A:$SI,MATCH($R$2&amp;"_"&amp;$C41,データシート2!$A$1:$SI$1,0),0)</f>
        <v>15.760999999999999</v>
      </c>
      <c r="U41" s="938">
        <f>VLOOKUP($D$3&amp;"_"&amp;U$3,データシート2!$A:$SI,MATCH($R$2&amp;"_"&amp;$C41,データシート2!$A$1:$SI$1,0),0)</f>
        <v>14.632999999999999</v>
      </c>
      <c r="V41" s="938">
        <f>VLOOKUP($D$3&amp;"_"&amp;V$3,データシート2!$A:$SI,MATCH($R$2&amp;"_"&amp;$C41,データシート2!$A$1:$SI$1,0),0)</f>
        <v>14.06</v>
      </c>
      <c r="W41" s="938">
        <f>VLOOKUP($D$3&amp;"_"&amp;W$3,データシート2!$A:$SI,MATCH($R$2&amp;"_"&amp;$C41,データシート2!$A$1:$SI$1,0),0)</f>
        <v>12.58</v>
      </c>
      <c r="X41" s="938">
        <f>VLOOKUP($D$3&amp;"_"&amp;X$3,データシート2!$A:$SI,MATCH($R$2&amp;"_"&amp;$C41,データシート2!$A$1:$SI$1,0),0)</f>
        <v>13.305</v>
      </c>
      <c r="Y41" s="938">
        <f>VLOOKUP($D$3&amp;"_"&amp;Y$3,データシート2!$A:$SI,MATCH($R$2&amp;"_"&amp;$C41,データシート2!$A$1:$SI$1,0),0)</f>
        <v>12.032999999999999</v>
      </c>
      <c r="Z41" s="938">
        <f>VLOOKUP($D$3&amp;"_"&amp;Z$3,データシート2!$A:$SI,MATCH($R$2&amp;"_"&amp;$C41,データシート2!$A$1:$SI$1,0),0)</f>
        <v>11.141</v>
      </c>
      <c r="AA41" s="938">
        <f>VLOOKUP($D$3&amp;"_"&amp;AA$3,データシート2!$A:$SI,MATCH($R$2&amp;"_"&amp;$C41,データシート2!$A$1:$SI$1,0),0)</f>
        <v>9.0860000000000003</v>
      </c>
      <c r="AB41" s="939">
        <f>VLOOKUP($D$3&amp;"_"&amp;AB$3,データシート2!$A:$SI,MATCH($R$2&amp;"_"&amp;$C41,データシート2!$A$1:$SI$1,0),0)</f>
        <v>13.151999999999999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7.8529999999999998</v>
      </c>
      <c r="S42" s="938">
        <f>VLOOKUP($D$3&amp;"_"&amp;S$3,データシート2!$A:$SI,MATCH($R$2&amp;"_"&amp;$C42,データシート2!$A$1:$SI$1,0),0)</f>
        <v>9.3580000000000005</v>
      </c>
      <c r="T42" s="938">
        <f>VLOOKUP($D$3&amp;"_"&amp;T$3,データシート2!$A:$SI,MATCH($R$2&amp;"_"&amp;$C42,データシート2!$A$1:$SI$1,0),0)</f>
        <v>12.499000000000001</v>
      </c>
      <c r="U42" s="938">
        <f>VLOOKUP($D$3&amp;"_"&amp;U$3,データシート2!$A:$SI,MATCH($R$2&amp;"_"&amp;$C42,データシート2!$A$1:$SI$1,0),0)</f>
        <v>7.8650000000000002</v>
      </c>
      <c r="V42" s="938">
        <f>VLOOKUP($D$3&amp;"_"&amp;V$3,データシート2!$A:$SI,MATCH($R$2&amp;"_"&amp;$C42,データシート2!$A$1:$SI$1,0),0)</f>
        <v>8.9339999999999993</v>
      </c>
      <c r="W42" s="938">
        <f>VLOOKUP($D$3&amp;"_"&amp;W$3,データシート2!$A:$SI,MATCH($R$2&amp;"_"&amp;$C42,データシート2!$A$1:$SI$1,0),0)</f>
        <v>8.17</v>
      </c>
      <c r="X42" s="938">
        <f>VLOOKUP($D$3&amp;"_"&amp;X$3,データシート2!$A:$SI,MATCH($R$2&amp;"_"&amp;$C42,データシート2!$A$1:$SI$1,0),0)</f>
        <v>9.36</v>
      </c>
      <c r="Y42" s="938">
        <f>VLOOKUP($D$3&amp;"_"&amp;Y$3,データシート2!$A:$SI,MATCH($R$2&amp;"_"&amp;$C42,データシート2!$A$1:$SI$1,0),0)</f>
        <v>9.3420000000000005</v>
      </c>
      <c r="Z42" s="938">
        <f>VLOOKUP($D$3&amp;"_"&amp;Z$3,データシート2!$A:$SI,MATCH($R$2&amp;"_"&amp;$C42,データシート2!$A$1:$SI$1,0),0)</f>
        <v>6.2960000000000003</v>
      </c>
      <c r="AA42" s="938">
        <f>VLOOKUP($D$3&amp;"_"&amp;AA$3,データシート2!$A:$SI,MATCH($R$2&amp;"_"&amp;$C42,データシート2!$A$1:$SI$1,0),0)</f>
        <v>4.2889999999999997</v>
      </c>
      <c r="AB42" s="939">
        <f>VLOOKUP($D$3&amp;"_"&amp;AB$3,データシート2!$A:$SI,MATCH($R$2&amp;"_"&amp;$C42,データシート2!$A$1:$SI$1,0),0)</f>
        <v>6</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7.6</v>
      </c>
      <c r="S43" s="938">
        <f>VLOOKUP($D$3&amp;"_"&amp;S$3,データシート2!$A:$SI,MATCH($R$2&amp;"_"&amp;$C43,データシート2!$A$1:$SI$1,0),0)</f>
        <v>9.9009999999999998</v>
      </c>
      <c r="T43" s="938">
        <f>VLOOKUP($D$3&amp;"_"&amp;T$3,データシート2!$A:$SI,MATCH($R$2&amp;"_"&amp;$C43,データシート2!$A$1:$SI$1,0),0)</f>
        <v>10.164</v>
      </c>
      <c r="U43" s="938">
        <f>VLOOKUP($D$3&amp;"_"&amp;U$3,データシート2!$A:$SI,MATCH($R$2&amp;"_"&amp;$C43,データシート2!$A$1:$SI$1,0),0)</f>
        <v>9.7509999999999994</v>
      </c>
      <c r="V43" s="938">
        <f>VLOOKUP($D$3&amp;"_"&amp;V$3,データシート2!$A:$SI,MATCH($R$2&amp;"_"&amp;$C43,データシート2!$A$1:$SI$1,0),0)</f>
        <v>9.359</v>
      </c>
      <c r="W43" s="938">
        <f>VLOOKUP($D$3&amp;"_"&amp;W$3,データシート2!$A:$SI,MATCH($R$2&amp;"_"&amp;$C43,データシート2!$A$1:$SI$1,0),0)</f>
        <v>9.923</v>
      </c>
      <c r="X43" s="938">
        <f>VLOOKUP($D$3&amp;"_"&amp;X$3,データシート2!$A:$SI,MATCH($R$2&amp;"_"&amp;$C43,データシート2!$A$1:$SI$1,0),0)</f>
        <v>11.404999999999999</v>
      </c>
      <c r="Y43" s="938">
        <f>VLOOKUP($D$3&amp;"_"&amp;Y$3,データシート2!$A:$SI,MATCH($R$2&amp;"_"&amp;$C43,データシート2!$A$1:$SI$1,0),0)</f>
        <v>9.1780000000000008</v>
      </c>
      <c r="Z43" s="938">
        <f>VLOOKUP($D$3&amp;"_"&amp;Z$3,データシート2!$A:$SI,MATCH($R$2&amp;"_"&amp;$C43,データシート2!$A$1:$SI$1,0),0)</f>
        <v>7.4969999999999999</v>
      </c>
      <c r="AA43" s="938">
        <f>VLOOKUP($D$3&amp;"_"&amp;AA$3,データシート2!$A:$SI,MATCH($R$2&amp;"_"&amp;$C43,データシート2!$A$1:$SI$1,0),0)</f>
        <v>7.5049999999999999</v>
      </c>
      <c r="AB43" s="939">
        <f>VLOOKUP($D$3&amp;"_"&amp;AB$3,データシート2!$A:$SI,MATCH($R$2&amp;"_"&amp;$C43,データシート2!$A$1:$SI$1,0),0)</f>
        <v>8.0890000000000004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3.629</v>
      </c>
      <c r="S45" s="938">
        <f>VLOOKUP($D$3&amp;"_"&amp;S$3,データシート2!$A:$SI,MATCH($R$2&amp;"_"&amp;$C45,データシート2!$A$1:$SI$1,0),0)</f>
        <v>4.5979999999999999</v>
      </c>
      <c r="T45" s="938">
        <f>VLOOKUP($D$3&amp;"_"&amp;T$3,データシート2!$A:$SI,MATCH($R$2&amp;"_"&amp;$C45,データシート2!$A$1:$SI$1,0),0)</f>
        <v>4.74</v>
      </c>
      <c r="U45" s="938">
        <f>VLOOKUP($D$3&amp;"_"&amp;U$3,データシート2!$A:$SI,MATCH($R$2&amp;"_"&amp;$C45,データシート2!$A$1:$SI$1,0),0)</f>
        <v>4.492</v>
      </c>
      <c r="V45" s="938">
        <f>VLOOKUP($D$3&amp;"_"&amp;V$3,データシート2!$A:$SI,MATCH($R$2&amp;"_"&amp;$C45,データシート2!$A$1:$SI$1,0),0)</f>
        <v>4.6189999999999998</v>
      </c>
      <c r="W45" s="938">
        <f>VLOOKUP($D$3&amp;"_"&amp;W$3,データシート2!$A:$SI,MATCH($R$2&amp;"_"&amp;$C45,データシート2!$A$1:$SI$1,0),0)</f>
        <v>4.2910000000000004</v>
      </c>
      <c r="X45" s="938">
        <f>VLOOKUP($D$3&amp;"_"&amp;X$3,データシート2!$A:$SI,MATCH($R$2&amp;"_"&amp;$C45,データシート2!$A$1:$SI$1,0),0)</f>
        <v>4.492</v>
      </c>
      <c r="Y45" s="938">
        <f>VLOOKUP($D$3&amp;"_"&amp;Y$3,データシート2!$A:$SI,MATCH($R$2&amp;"_"&amp;$C45,データシート2!$A$1:$SI$1,0),0)</f>
        <v>4.0880000000000001</v>
      </c>
      <c r="Z45" s="938">
        <f>VLOOKUP($D$3&amp;"_"&amp;Z$3,データシート2!$A:$SI,MATCH($R$2&amp;"_"&amp;$C45,データシート2!$A$1:$SI$1,0),0)</f>
        <v>3.552</v>
      </c>
      <c r="AA45" s="938">
        <f>VLOOKUP($D$3&amp;"_"&amp;AA$3,データシート2!$A:$SI,MATCH($R$2&amp;"_"&amp;$C45,データシート2!$A$1:$SI$1,0),0)</f>
        <v>0</v>
      </c>
      <c r="AB45" s="939">
        <f>VLOOKUP($D$3&amp;"_"&amp;AB$3,データシート2!$A:$SI,MATCH($R$2&amp;"_"&amp;$C45,データシート2!$A$1:$SI$1,0),0)</f>
        <v>3.0750000000000002</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5.23</v>
      </c>
      <c r="S46" s="938">
        <f>VLOOKUP($D$3&amp;"_"&amp;S$3,データシート2!$A:$SI,MATCH($R$2&amp;"_"&amp;$C46,データシート2!$A$1:$SI$1,0),0)</f>
        <v>6.59</v>
      </c>
      <c r="T46" s="938">
        <f>VLOOKUP($D$3&amp;"_"&amp;T$3,データシート2!$A:$SI,MATCH($R$2&amp;"_"&amp;$C46,データシート2!$A$1:$SI$1,0),0)</f>
        <v>7.3310000000000004</v>
      </c>
      <c r="U46" s="938">
        <f>VLOOKUP($D$3&amp;"_"&amp;U$3,データシート2!$A:$SI,MATCH($R$2&amp;"_"&amp;$C46,データシート2!$A$1:$SI$1,0),0)</f>
        <v>7.3129999999999997</v>
      </c>
      <c r="V46" s="938">
        <f>VLOOKUP($D$3&amp;"_"&amp;V$3,データシート2!$A:$SI,MATCH($R$2&amp;"_"&amp;$C46,データシート2!$A$1:$SI$1,0),0)</f>
        <v>8.3490000000000002</v>
      </c>
      <c r="W46" s="938">
        <f>VLOOKUP($D$3&amp;"_"&amp;W$3,データシート2!$A:$SI,MATCH($R$2&amp;"_"&amp;$C46,データシート2!$A$1:$SI$1,0),0)</f>
        <v>12.172000000000001</v>
      </c>
      <c r="X46" s="938">
        <f>VLOOKUP($D$3&amp;"_"&amp;X$3,データシート2!$A:$SI,MATCH($R$2&amp;"_"&amp;$C46,データシート2!$A$1:$SI$1,0),0)</f>
        <v>13.413</v>
      </c>
      <c r="Y46" s="938">
        <f>VLOOKUP($D$3&amp;"_"&amp;Y$3,データシート2!$A:$SI,MATCH($R$2&amp;"_"&amp;$C46,データシート2!$A$1:$SI$1,0),0)</f>
        <v>12.930999999999999</v>
      </c>
      <c r="Z46" s="938">
        <f>VLOOKUP($D$3&amp;"_"&amp;Z$3,データシート2!$A:$SI,MATCH($R$2&amp;"_"&amp;$C46,データシート2!$A$1:$SI$1,0),0)</f>
        <v>11.584</v>
      </c>
      <c r="AA46" s="938">
        <f>VLOOKUP($D$3&amp;"_"&amp;AA$3,データシート2!$A:$SI,MATCH($R$2&amp;"_"&amp;$C46,データシート2!$A$1:$SI$1,0),0)</f>
        <v>9.4380000000000006</v>
      </c>
      <c r="AB46" s="939">
        <f>VLOOKUP($D$3&amp;"_"&amp;AB$3,データシート2!$A:$SI,MATCH($R$2&amp;"_"&amp;$C46,データシート2!$A$1:$SI$1,0),0)</f>
        <v>10.32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3</v>
      </c>
      <c r="Q48" s="768">
        <f>VLOOKUP($D$3&amp;"_"&amp;Q$3,データシート2!$A:$SI,MATCH($G$2&amp;"_"&amp;$C48,データシート2!$A$1:$SI$1,0),0)</f>
        <v>2</v>
      </c>
      <c r="R48" s="937">
        <f>VLOOKUP($D$3&amp;"_"&amp;R$3,データシート2!$A:$SI,MATCH($R$2&amp;"_"&amp;$C48,データシート2!$A$1:$SI$1,0),0)</f>
        <v>31.238</v>
      </c>
      <c r="S48" s="938">
        <f>VLOOKUP($D$3&amp;"_"&amp;S$3,データシート2!$A:$SI,MATCH($R$2&amp;"_"&amp;$C48,データシート2!$A$1:$SI$1,0),0)</f>
        <v>45.658000000000001</v>
      </c>
      <c r="T48" s="938">
        <f>VLOOKUP($D$3&amp;"_"&amp;T$3,データシート2!$A:$SI,MATCH($R$2&amp;"_"&amp;$C48,データシート2!$A$1:$SI$1,0),0)</f>
        <v>51.709000000000003</v>
      </c>
      <c r="U48" s="938">
        <f>VLOOKUP($D$3&amp;"_"&amp;U$3,データシート2!$A:$SI,MATCH($R$2&amp;"_"&amp;$C48,データシート2!$A$1:$SI$1,0),0)</f>
        <v>50.156999999999996</v>
      </c>
      <c r="V48" s="938">
        <f>VLOOKUP($D$3&amp;"_"&amp;V$3,データシート2!$A:$SI,MATCH($R$2&amp;"_"&amp;$C48,データシート2!$A$1:$SI$1,0),0)</f>
        <v>62.009</v>
      </c>
      <c r="W48" s="938">
        <f>VLOOKUP($D$3&amp;"_"&amp;W$3,データシート2!$A:$SI,MATCH($R$2&amp;"_"&amp;$C48,データシート2!$A$1:$SI$1,0),0)</f>
        <v>169.71100000000001</v>
      </c>
      <c r="X48" s="938">
        <f>VLOOKUP($D$3&amp;"_"&amp;X$3,データシート2!$A:$SI,MATCH($R$2&amp;"_"&amp;$C48,データシート2!$A$1:$SI$1,0),0)</f>
        <v>199.036</v>
      </c>
      <c r="Y48" s="938">
        <f>VLOOKUP($D$3&amp;"_"&amp;Y$3,データシート2!$A:$SI,MATCH($R$2&amp;"_"&amp;$C48,データシート2!$A$1:$SI$1,0),0)</f>
        <v>219.01900000000001</v>
      </c>
      <c r="Z48" s="938">
        <f>VLOOKUP($D$3&amp;"_"&amp;Z$3,データシート2!$A:$SI,MATCH($R$2&amp;"_"&amp;$C48,データシート2!$A$1:$SI$1,0),0)</f>
        <v>125.352</v>
      </c>
      <c r="AA48" s="938">
        <f>VLOOKUP($D$3&amp;"_"&amp;AA$3,データシート2!$A:$SI,MATCH($R$2&amp;"_"&amp;$C48,データシート2!$A$1:$SI$1,0),0)</f>
        <v>141.102</v>
      </c>
      <c r="AB48" s="939">
        <f>VLOOKUP($D$3&amp;"_"&amp;AB$3,データシート2!$A:$SI,MATCH($R$2&amp;"_"&amp;$C48,データシート2!$A$1:$SI$1,0),0)</f>
        <v>177.845</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2.8639999999999999</v>
      </c>
      <c r="S49" s="938">
        <f>VLOOKUP($D$3&amp;"_"&amp;S$3,データシート2!$A:$SI,MATCH($R$2&amp;"_"&amp;$C49,データシート2!$A$1:$SI$1,0),0)</f>
        <v>4.3029999999999999</v>
      </c>
      <c r="T49" s="938">
        <f>VLOOKUP($D$3&amp;"_"&amp;T$3,データシート2!$A:$SI,MATCH($R$2&amp;"_"&amp;$C49,データシート2!$A$1:$SI$1,0),0)</f>
        <v>4.5359999999999996</v>
      </c>
      <c r="U49" s="938">
        <f>VLOOKUP($D$3&amp;"_"&amp;U$3,データシート2!$A:$SI,MATCH($R$2&amp;"_"&amp;$C49,データシート2!$A$1:$SI$1,0),0)</f>
        <v>4</v>
      </c>
      <c r="V49" s="938">
        <f>VLOOKUP($D$3&amp;"_"&amp;V$3,データシート2!$A:$SI,MATCH($R$2&amp;"_"&amp;$C49,データシート2!$A$1:$SI$1,0),0)</f>
        <v>4.1280000000000001</v>
      </c>
      <c r="W49" s="938">
        <f>VLOOKUP($D$3&amp;"_"&amp;W$3,データシート2!$A:$SI,MATCH($R$2&amp;"_"&amp;$C49,データシート2!$A$1:$SI$1,0),0)</f>
        <v>4.4939999999999998</v>
      </c>
      <c r="X49" s="938">
        <f>VLOOKUP($D$3&amp;"_"&amp;X$3,データシート2!$A:$SI,MATCH($R$2&amp;"_"&amp;$C49,データシート2!$A$1:$SI$1,0),0)</f>
        <v>4.6689999999999996</v>
      </c>
      <c r="Y49" s="938">
        <f>VLOOKUP($D$3&amp;"_"&amp;Y$3,データシート2!$A:$SI,MATCH($R$2&amp;"_"&amp;$C49,データシート2!$A$1:$SI$1,0),0)</f>
        <v>4.2210000000000001</v>
      </c>
      <c r="Z49" s="938">
        <f>VLOOKUP($D$3&amp;"_"&amp;Z$3,データシート2!$A:$SI,MATCH($R$2&amp;"_"&amp;$C49,データシート2!$A$1:$SI$1,0),0)</f>
        <v>3.9350000000000001</v>
      </c>
      <c r="AA49" s="938">
        <f>VLOOKUP($D$3&amp;"_"&amp;AA$3,データシート2!$A:$SI,MATCH($R$2&amp;"_"&amp;$C49,データシート2!$A$1:$SI$1,0),0)</f>
        <v>4.0140000000000002</v>
      </c>
      <c r="AB49" s="939">
        <f>VLOOKUP($D$3&amp;"_"&amp;AB$3,データシート2!$A:$SI,MATCH($R$2&amp;"_"&amp;$C49,データシート2!$A$1:$SI$1,0),0)</f>
        <v>3.585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3.7160000000000002</v>
      </c>
      <c r="X50" s="938">
        <f>VLOOKUP($D$3&amp;"_"&amp;X$3,データシート2!$A:$SI,MATCH($R$2&amp;"_"&amp;$C50,データシート2!$A$1:$SI$1,0),0)</f>
        <v>3.8809999999999998</v>
      </c>
      <c r="Y50" s="938">
        <f>VLOOKUP($D$3&amp;"_"&amp;Y$3,データシート2!$A:$SI,MATCH($R$2&amp;"_"&amp;$C50,データシート2!$A$1:$SI$1,0),0)</f>
        <v>3.0819999999999999</v>
      </c>
      <c r="Z50" s="938">
        <f>VLOOKUP($D$3&amp;"_"&amp;Z$3,データシート2!$A:$SI,MATCH($R$2&amp;"_"&amp;$C50,データシート2!$A$1:$SI$1,0),0)</f>
        <v>2.581</v>
      </c>
      <c r="AA50" s="938">
        <f>VLOOKUP($D$3&amp;"_"&amp;AA$3,データシート2!$A:$SI,MATCH($R$2&amp;"_"&amp;$C50,データシート2!$A$1:$SI$1,0),0)</f>
        <v>2.331</v>
      </c>
      <c r="AB50" s="939">
        <f>VLOOKUP($D$3&amp;"_"&amp;AB$3,データシート2!$A:$SI,MATCH($R$2&amp;"_"&amp;$C50,データシート2!$A$1:$SI$1,0),0)</f>
        <v>2.1480000000000001</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5.17</v>
      </c>
      <c r="S51" s="938">
        <f>VLOOKUP($D$3&amp;"_"&amp;S$3,データシート2!$A:$SI,MATCH($R$2&amp;"_"&amp;$C51,データシート2!$A$1:$SI$1,0),0)</f>
        <v>7.5730000000000004</v>
      </c>
      <c r="T51" s="938">
        <f>VLOOKUP($D$3&amp;"_"&amp;T$3,データシート2!$A:$SI,MATCH($R$2&amp;"_"&amp;$C51,データシート2!$A$1:$SI$1,0),0)</f>
        <v>7.7690000000000001</v>
      </c>
      <c r="U51" s="938">
        <f>VLOOKUP($D$3&amp;"_"&amp;U$3,データシート2!$A:$SI,MATCH($R$2&amp;"_"&amp;$C51,データシート2!$A$1:$SI$1,0),0)</f>
        <v>7.3639999999999999</v>
      </c>
      <c r="V51" s="938">
        <f>VLOOKUP($D$3&amp;"_"&amp;V$3,データシート2!$A:$SI,MATCH($R$2&amp;"_"&amp;$C51,データシート2!$A$1:$SI$1,0),0)</f>
        <v>7.5890000000000004</v>
      </c>
      <c r="W51" s="938">
        <f>VLOOKUP($D$3&amp;"_"&amp;W$3,データシート2!$A:$SI,MATCH($R$2&amp;"_"&amp;$C51,データシート2!$A$1:$SI$1,0),0)</f>
        <v>7.7770000000000001</v>
      </c>
      <c r="X51" s="938">
        <f>VLOOKUP($D$3&amp;"_"&amp;X$3,データシート2!$A:$SI,MATCH($R$2&amp;"_"&amp;$C51,データシート2!$A$1:$SI$1,0),0)</f>
        <v>8.8260000000000005</v>
      </c>
      <c r="Y51" s="938">
        <f>VLOOKUP($D$3&amp;"_"&amp;Y$3,データシート2!$A:$SI,MATCH($R$2&amp;"_"&amp;$C51,データシート2!$A$1:$SI$1,0),0)</f>
        <v>7.9050000000000002</v>
      </c>
      <c r="Z51" s="938">
        <f>VLOOKUP($D$3&amp;"_"&amp;Z$3,データシート2!$A:$SI,MATCH($R$2&amp;"_"&amp;$C51,データシート2!$A$1:$SI$1,0),0)</f>
        <v>7.0380000000000003</v>
      </c>
      <c r="AA51" s="938">
        <f>VLOOKUP($D$3&amp;"_"&amp;AA$3,データシート2!$A:$SI,MATCH($R$2&amp;"_"&amp;$C51,データシート2!$A$1:$SI$1,0),0)</f>
        <v>6.2869999999999999</v>
      </c>
      <c r="AB51" s="939">
        <f>VLOOKUP($D$3&amp;"_"&amp;AB$3,データシート2!$A:$SI,MATCH($R$2&amp;"_"&amp;$C51,データシート2!$A$1:$SI$1,0),0)</f>
        <v>5.33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5.609</v>
      </c>
      <c r="S53" s="925">
        <f>VLOOKUP($D$3&amp;"_"&amp;S$3,データシート2!$A:$SI,MATCH($R$2&amp;"_"&amp;$B53,データシート2!$A$1:$SI$1,0),0)</f>
        <v>0</v>
      </c>
      <c r="T53" s="925">
        <f>VLOOKUP($D$3&amp;"_"&amp;T$3,データシート2!$A:$SI,MATCH($R$2&amp;"_"&amp;$B53,データシート2!$A$1:$SI$1,0),0)</f>
        <v>8.8239999999999998</v>
      </c>
      <c r="U53" s="925">
        <f>VLOOKUP($D$3&amp;"_"&amp;U$3,データシート2!$A:$SI,MATCH($R$2&amp;"_"&amp;$B53,データシート2!$A$1:$SI$1,0),0)</f>
        <v>8.452</v>
      </c>
      <c r="V53" s="925">
        <f>VLOOKUP($D$3&amp;"_"&amp;V$3,データシート2!$A:$SI,MATCH($R$2&amp;"_"&amp;$B53,データシート2!$A$1:$SI$1,0),0)</f>
        <v>7.9930000000000003</v>
      </c>
      <c r="W53" s="925">
        <f>VLOOKUP($D$3&amp;"_"&amp;W$3,データシート2!$A:$SI,MATCH($R$2&amp;"_"&amp;$B53,データシート2!$A$1:$SI$1,0),0)</f>
        <v>7.8780000000000001</v>
      </c>
      <c r="X53" s="925">
        <f>VLOOKUP($D$3&amp;"_"&amp;X$3,データシート2!$A:$SI,MATCH($R$2&amp;"_"&amp;$B53,データシート2!$A$1:$SI$1,0),0)</f>
        <v>7.6120000000000001</v>
      </c>
      <c r="Y53" s="925">
        <f>VLOOKUP($D$3&amp;"_"&amp;Y$3,データシート2!$A:$SI,MATCH($R$2&amp;"_"&amp;$B53,データシート2!$A$1:$SI$1,0),0)</f>
        <v>6.9459999999999997</v>
      </c>
      <c r="Z53" s="925">
        <f>VLOOKUP($D$3&amp;"_"&amp;Z$3,データシート2!$A:$SI,MATCH($R$2&amp;"_"&amp;$B53,データシート2!$A$1:$SI$1,0),0)</f>
        <v>6.3440000000000003</v>
      </c>
      <c r="AA53" s="925">
        <f>VLOOKUP($D$3&amp;"_"&amp;AA$3,データシート2!$A:$SI,MATCH($R$2&amp;"_"&amp;$B53,データシート2!$A$1:$SI$1,0),0)</f>
        <v>5.92</v>
      </c>
      <c r="AB53" s="926">
        <f>VLOOKUP($D$3&amp;"_"&amp;AB$3,データシート2!$A:$SI,MATCH($R$2&amp;"_"&amp;$B53,データシート2!$A$1:$SI$1,0),0)</f>
        <v>5.3129999999999997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5.609</v>
      </c>
      <c r="S61" s="944">
        <f>VLOOKUP($D$3&amp;"_"&amp;S$3,データシート2!$A:$SI,MATCH($R$2&amp;"_"&amp;$C61,データシート2!$A$1:$SI$1,0),0)</f>
        <v>0</v>
      </c>
      <c r="T61" s="944">
        <f>VLOOKUP($D$3&amp;"_"&amp;T$3,データシート2!$A:$SI,MATCH($R$2&amp;"_"&amp;$C61,データシート2!$A$1:$SI$1,0),0)</f>
        <v>8.8239999999999998</v>
      </c>
      <c r="U61" s="944">
        <f>VLOOKUP($D$3&amp;"_"&amp;U$3,データシート2!$A:$SI,MATCH($R$2&amp;"_"&amp;$C61,データシート2!$A$1:$SI$1,0),0)</f>
        <v>8.452</v>
      </c>
      <c r="V61" s="944">
        <f>VLOOKUP($D$3&amp;"_"&amp;V$3,データシート2!$A:$SI,MATCH($R$2&amp;"_"&amp;$C61,データシート2!$A$1:$SI$1,0),0)</f>
        <v>7.9930000000000003</v>
      </c>
      <c r="W61" s="944">
        <f>VLOOKUP($D$3&amp;"_"&amp;W$3,データシート2!$A:$SI,MATCH($R$2&amp;"_"&amp;$C61,データシート2!$A$1:$SI$1,0),0)</f>
        <v>7.8780000000000001</v>
      </c>
      <c r="X61" s="944">
        <f>VLOOKUP($D$3&amp;"_"&amp;X$3,データシート2!$A:$SI,MATCH($R$2&amp;"_"&amp;$C61,データシート2!$A$1:$SI$1,0),0)</f>
        <v>7.6120000000000001</v>
      </c>
      <c r="Y61" s="944">
        <f>VLOOKUP($D$3&amp;"_"&amp;Y$3,データシート2!$A:$SI,MATCH($R$2&amp;"_"&amp;$C61,データシート2!$A$1:$SI$1,0),0)</f>
        <v>6.9459999999999997</v>
      </c>
      <c r="Z61" s="944">
        <f>VLOOKUP($D$3&amp;"_"&amp;Z$3,データシート2!$A:$SI,MATCH($R$2&amp;"_"&amp;$C61,データシート2!$A$1:$SI$1,0),0)</f>
        <v>6.3440000000000003</v>
      </c>
      <c r="AA61" s="944">
        <f>VLOOKUP($D$3&amp;"_"&amp;AA$3,データシート2!$A:$SI,MATCH($R$2&amp;"_"&amp;$C61,データシート2!$A$1:$SI$1,0),0)</f>
        <v>5.92</v>
      </c>
      <c r="AB61" s="945">
        <f>VLOOKUP($D$3&amp;"_"&amp;AB$3,データシート2!$A:$SI,MATCH($R$2&amp;"_"&amp;$C61,データシート2!$A$1:$SI$1,0),0)</f>
        <v>5.3129999999999997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3.3330000000000002</v>
      </c>
      <c r="S62" s="925">
        <f>VLOOKUP($D$3&amp;"_"&amp;S$3,データシート2!$A:$SI,MATCH($R$2&amp;"_"&amp;$B62,データシート2!$A$1:$SI$1,0),0)</f>
        <v>4.649</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3.3330000000000002</v>
      </c>
      <c r="S67" s="931">
        <f>VLOOKUP($D$3&amp;"_"&amp;S$3,データシート2!$A:$SI,MATCH($R$2&amp;"_"&amp;$C67,データシート2!$A$1:$SI$1,0),0)</f>
        <v>4.649</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5.7789999999999999</v>
      </c>
      <c r="S77" s="925">
        <f>VLOOKUP($D$3&amp;"_"&amp;S$3,データシート2!$A:$SI,MATCH($R$2&amp;"_"&amp;$B77,データシート2!$A$1:$SI$1,0),0)</f>
        <v>7.1180000000000003</v>
      </c>
      <c r="T77" s="925">
        <f>VLOOKUP($D$3&amp;"_"&amp;T$3,データシート2!$A:$SI,MATCH($R$2&amp;"_"&amp;$B77,データシート2!$A$1:$SI$1,0),0)</f>
        <v>7.1609999999999996</v>
      </c>
      <c r="U77" s="925">
        <f>VLOOKUP($D$3&amp;"_"&amp;U$3,データシート2!$A:$SI,MATCH($R$2&amp;"_"&amp;$B77,データシート2!$A$1:$SI$1,0),0)</f>
        <v>6.673</v>
      </c>
      <c r="V77" s="925">
        <f>VLOOKUP($D$3&amp;"_"&amp;V$3,データシート2!$A:$SI,MATCH($R$2&amp;"_"&amp;$B77,データシート2!$A$1:$SI$1,0),0)</f>
        <v>3.988</v>
      </c>
      <c r="W77" s="925">
        <f>VLOOKUP($D$3&amp;"_"&amp;W$3,データシート2!$A:$SI,MATCH($R$2&amp;"_"&amp;$B77,データシート2!$A$1:$SI$1,0),0)</f>
        <v>4.01</v>
      </c>
      <c r="X77" s="925">
        <f>VLOOKUP($D$3&amp;"_"&amp;X$3,データシート2!$A:$SI,MATCH($R$2&amp;"_"&amp;$B77,データシート2!$A$1:$SI$1,0),0)</f>
        <v>2.8519999999999999</v>
      </c>
      <c r="Y77" s="925">
        <f>VLOOKUP($D$3&amp;"_"&amp;Y$3,データシート2!$A:$SI,MATCH($R$2&amp;"_"&amp;$B77,データシート2!$A$1:$SI$1,0),0)</f>
        <v>2.1110000000000002</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5.7789999999999999</v>
      </c>
      <c r="S84" s="938">
        <f>VLOOKUP($D$3&amp;"_"&amp;S$3,データシート2!$A:$SI,MATCH($R$2&amp;"_"&amp;$C84,データシート2!$A$1:$SI$1,0),0)</f>
        <v>7.1180000000000003</v>
      </c>
      <c r="T84" s="938">
        <f>VLOOKUP($D$3&amp;"_"&amp;T$3,データシート2!$A:$SI,MATCH($R$2&amp;"_"&amp;$C84,データシート2!$A$1:$SI$1,0),0)</f>
        <v>7.1609999999999996</v>
      </c>
      <c r="U84" s="938">
        <f>VLOOKUP($D$3&amp;"_"&amp;U$3,データシート2!$A:$SI,MATCH($R$2&amp;"_"&amp;$C84,データシート2!$A$1:$SI$1,0),0)</f>
        <v>6.673</v>
      </c>
      <c r="V84" s="938">
        <f>VLOOKUP($D$3&amp;"_"&amp;V$3,データシート2!$A:$SI,MATCH($R$2&amp;"_"&amp;$C84,データシート2!$A$1:$SI$1,0),0)</f>
        <v>3.988</v>
      </c>
      <c r="W84" s="938">
        <f>VLOOKUP($D$3&amp;"_"&amp;W$3,データシート2!$A:$SI,MATCH($R$2&amp;"_"&amp;$C84,データシート2!$A$1:$SI$1,0),0)</f>
        <v>4.01</v>
      </c>
      <c r="X84" s="938">
        <f>VLOOKUP($D$3&amp;"_"&amp;X$3,データシート2!$A:$SI,MATCH($R$2&amp;"_"&amp;$C84,データシート2!$A$1:$SI$1,0),0)</f>
        <v>2.8519999999999999</v>
      </c>
      <c r="Y84" s="938">
        <f>VLOOKUP($D$3&amp;"_"&amp;Y$3,データシート2!$A:$SI,MATCH($R$2&amp;"_"&amp;$C84,データシート2!$A$1:$SI$1,0),0)</f>
        <v>2.1110000000000002</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3.4380000000000002</v>
      </c>
      <c r="Z114" s="925">
        <f>VLOOKUP($D$3&amp;"_"&amp;Z$3,データシート2!$A:$SI,MATCH($R$2&amp;"_"&amp;$B114,データシート2!$A$1:$SI$1,0),0)</f>
        <v>2.9620000000000002</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3.4380000000000002</v>
      </c>
      <c r="Z115" s="928">
        <f>VLOOKUP($D$3&amp;"_"&amp;Z$3,データシート2!$A:$SI,MATCH($R$2&amp;"_"&amp;$C115,データシート2!$A$1:$SI$1,0),0)</f>
        <v>2.9620000000000002</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5.43</v>
      </c>
      <c r="S117" s="925">
        <f>VLOOKUP($D$3&amp;"_"&amp;S$3,データシート2!$A:$SI,MATCH($R$2&amp;"_"&amp;$B117,データシート2!$A$1:$SI$1,0),0)</f>
        <v>6.94</v>
      </c>
      <c r="T117" s="925">
        <f>VLOOKUP($D$3&amp;"_"&amp;T$3,データシート2!$A:$SI,MATCH($R$2&amp;"_"&amp;$B117,データシート2!$A$1:$SI$1,0),0)</f>
        <v>6.8959999999999999</v>
      </c>
      <c r="U117" s="925">
        <f>VLOOKUP($D$3&amp;"_"&amp;U$3,データシート2!$A:$SI,MATCH($R$2&amp;"_"&amp;$B117,データシート2!$A$1:$SI$1,0),0)</f>
        <v>6.532</v>
      </c>
      <c r="V117" s="925">
        <f>VLOOKUP($D$3&amp;"_"&amp;V$3,データシート2!$A:$SI,MATCH($R$2&amp;"_"&amp;$B117,データシート2!$A$1:$SI$1,0),0)</f>
        <v>7.2869999999999999</v>
      </c>
      <c r="W117" s="925">
        <f>VLOOKUP($D$3&amp;"_"&amp;W$3,データシート2!$A:$SI,MATCH($R$2&amp;"_"&amp;$B117,データシート2!$A$1:$SI$1,0),0)</f>
        <v>7.2560000000000002</v>
      </c>
      <c r="X117" s="925">
        <f>VLOOKUP($D$3&amp;"_"&amp;X$3,データシート2!$A:$SI,MATCH($R$2&amp;"_"&amp;$B117,データシート2!$A$1:$SI$1,0),0)</f>
        <v>7.4660000000000002</v>
      </c>
      <c r="Y117" s="925">
        <f>VLOOKUP($D$3&amp;"_"&amp;Y$3,データシート2!$A:$SI,MATCH($R$2&amp;"_"&amp;$B117,データシート2!$A$1:$SI$1,0),0)</f>
        <v>7.0970000000000004</v>
      </c>
      <c r="Z117" s="925">
        <f>VLOOKUP($D$3&amp;"_"&amp;Z$3,データシート2!$A:$SI,MATCH($R$2&amp;"_"&amp;$B117,データシート2!$A$1:$SI$1,0),0)</f>
        <v>6.6779999999999999</v>
      </c>
      <c r="AA117" s="925">
        <f>VLOOKUP($D$3&amp;"_"&amp;AA$3,データシート2!$A:$SI,MATCH($R$2&amp;"_"&amp;$B117,データシート2!$A$1:$SI$1,0),0)</f>
        <v>6.44</v>
      </c>
      <c r="AB117" s="926">
        <f>VLOOKUP($D$3&amp;"_"&amp;AB$3,データシート2!$A:$SI,MATCH($R$2&amp;"_"&amp;$B117,データシート2!$A$1:$SI$1,0),0)</f>
        <v>6.2460000000000004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5.43</v>
      </c>
      <c r="S118" s="928">
        <f>VLOOKUP($D$3&amp;"_"&amp;S$3,データシート2!$A:$SI,MATCH($R$2&amp;"_"&amp;$C118,データシート2!$A$1:$SI$1,0),0)</f>
        <v>6.94</v>
      </c>
      <c r="T118" s="928">
        <f>VLOOKUP($D$3&amp;"_"&amp;T$3,データシート2!$A:$SI,MATCH($R$2&amp;"_"&amp;$C118,データシート2!$A$1:$SI$1,0),0)</f>
        <v>6.8959999999999999</v>
      </c>
      <c r="U118" s="928">
        <f>VLOOKUP($D$3&amp;"_"&amp;U$3,データシート2!$A:$SI,MATCH($R$2&amp;"_"&amp;$C118,データシート2!$A$1:$SI$1,0),0)</f>
        <v>6.532</v>
      </c>
      <c r="V118" s="928">
        <f>VLOOKUP($D$3&amp;"_"&amp;V$3,データシート2!$A:$SI,MATCH($R$2&amp;"_"&amp;$C118,データシート2!$A$1:$SI$1,0),0)</f>
        <v>7.2869999999999999</v>
      </c>
      <c r="W118" s="928">
        <f>VLOOKUP($D$3&amp;"_"&amp;W$3,データシート2!$A:$SI,MATCH($R$2&amp;"_"&amp;$C118,データシート2!$A$1:$SI$1,0),0)</f>
        <v>7.2560000000000002</v>
      </c>
      <c r="X118" s="928">
        <f>VLOOKUP($D$3&amp;"_"&amp;X$3,データシート2!$A:$SI,MATCH($R$2&amp;"_"&amp;$C118,データシート2!$A$1:$SI$1,0),0)</f>
        <v>7.4660000000000002</v>
      </c>
      <c r="Y118" s="928">
        <f>VLOOKUP($D$3&amp;"_"&amp;Y$3,データシート2!$A:$SI,MATCH($R$2&amp;"_"&amp;$C118,データシート2!$A$1:$SI$1,0),0)</f>
        <v>7.0970000000000004</v>
      </c>
      <c r="Z118" s="928">
        <f>VLOOKUP($D$3&amp;"_"&amp;Z$3,データシート2!$A:$SI,MATCH($R$2&amp;"_"&amp;$C118,データシート2!$A$1:$SI$1,0),0)</f>
        <v>6.6779999999999999</v>
      </c>
      <c r="AA118" s="928">
        <f>VLOOKUP($D$3&amp;"_"&amp;AA$3,データシート2!$A:$SI,MATCH($R$2&amp;"_"&amp;$C118,データシート2!$A$1:$SI$1,0),0)</f>
        <v>6.44</v>
      </c>
      <c r="AB118" s="929">
        <f>VLOOKUP($D$3&amp;"_"&amp;AB$3,データシート2!$A:$SI,MATCH($R$2&amp;"_"&amp;$C118,データシート2!$A$1:$SI$1,0),0)</f>
        <v>6.2460000000000004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3.714</v>
      </c>
      <c r="S124" s="925">
        <f>VLOOKUP($D$3&amp;"_"&amp;S$3,データシート2!$A:$SI,MATCH($R$2&amp;"_"&amp;$B124,データシート2!$A$1:$SI$1,0),0)</f>
        <v>4.4480000000000004</v>
      </c>
      <c r="T124" s="925">
        <f>VLOOKUP($D$3&amp;"_"&amp;T$3,データシート2!$A:$SI,MATCH($R$2&amp;"_"&amp;$B124,データシート2!$A$1:$SI$1,0),0)</f>
        <v>4.6470000000000002</v>
      </c>
      <c r="U124" s="925">
        <f>VLOOKUP($D$3&amp;"_"&amp;U$3,データシート2!$A:$SI,MATCH($R$2&amp;"_"&amp;$B124,データシート2!$A$1:$SI$1,0),0)</f>
        <v>4.2880000000000003</v>
      </c>
      <c r="V124" s="925">
        <f>VLOOKUP($D$3&amp;"_"&amp;V$3,データシート2!$A:$SI,MATCH($R$2&amp;"_"&amp;$B124,データシート2!$A$1:$SI$1,0),0)</f>
        <v>4.2309999999999999</v>
      </c>
      <c r="W124" s="925">
        <f>VLOOKUP($D$3&amp;"_"&amp;W$3,データシート2!$A:$SI,MATCH($R$2&amp;"_"&amp;$B124,データシート2!$A$1:$SI$1,0),0)</f>
        <v>4.7629999999999999</v>
      </c>
      <c r="X124" s="925">
        <f>VLOOKUP($D$3&amp;"_"&amp;X$3,データシート2!$A:$SI,MATCH($R$2&amp;"_"&amp;$B124,データシート2!$A$1:$SI$1,0),0)</f>
        <v>4.359</v>
      </c>
      <c r="Y124" s="925">
        <f>VLOOKUP($D$3&amp;"_"&amp;Y$3,データシート2!$A:$SI,MATCH($R$2&amp;"_"&amp;$B124,データシート2!$A$1:$SI$1,0),0)</f>
        <v>3.6480000000000001</v>
      </c>
      <c r="Z124" s="925">
        <f>VLOOKUP($D$3&amp;"_"&amp;Z$3,データシート2!$A:$SI,MATCH($R$2&amp;"_"&amp;$B124,データシート2!$A$1:$SI$1,0),0)</f>
        <v>2.8069999999999999</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3.714</v>
      </c>
      <c r="S125" s="941">
        <f>VLOOKUP($D$3&amp;"_"&amp;S$3,データシート2!$A:$SI,MATCH($R$2&amp;"_"&amp;$C125,データシート2!$A$1:$SI$1,0),0)</f>
        <v>4.4480000000000004</v>
      </c>
      <c r="T125" s="941">
        <f>VLOOKUP($D$3&amp;"_"&amp;T$3,データシート2!$A:$SI,MATCH($R$2&amp;"_"&amp;$C125,データシート2!$A$1:$SI$1,0),0)</f>
        <v>4.6470000000000002</v>
      </c>
      <c r="U125" s="941">
        <f>VLOOKUP($D$3&amp;"_"&amp;U$3,データシート2!$A:$SI,MATCH($R$2&amp;"_"&amp;$C125,データシート2!$A$1:$SI$1,0),0)</f>
        <v>4.2880000000000003</v>
      </c>
      <c r="V125" s="941">
        <f>VLOOKUP($D$3&amp;"_"&amp;V$3,データシート2!$A:$SI,MATCH($R$2&amp;"_"&amp;$C125,データシート2!$A$1:$SI$1,0),0)</f>
        <v>4.2309999999999999</v>
      </c>
      <c r="W125" s="941">
        <f>VLOOKUP($D$3&amp;"_"&amp;W$3,データシート2!$A:$SI,MATCH($R$2&amp;"_"&amp;$C125,データシート2!$A$1:$SI$1,0),0)</f>
        <v>4.7629999999999999</v>
      </c>
      <c r="X125" s="941">
        <f>VLOOKUP($D$3&amp;"_"&amp;X$3,データシート2!$A:$SI,MATCH($R$2&amp;"_"&amp;$C125,データシート2!$A$1:$SI$1,0),0)</f>
        <v>4.359</v>
      </c>
      <c r="Y125" s="941">
        <f>VLOOKUP($D$3&amp;"_"&amp;Y$3,データシート2!$A:$SI,MATCH($R$2&amp;"_"&amp;$C125,データシート2!$A$1:$SI$1,0),0)</f>
        <v>3.6480000000000001</v>
      </c>
      <c r="Z125" s="941">
        <f>VLOOKUP($D$3&amp;"_"&amp;Z$3,データシート2!$A:$SI,MATCH($R$2&amp;"_"&amp;$C125,データシート2!$A$1:$SI$1,0),0)</f>
        <v>2.8069999999999999</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8.609</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8.609</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2025-03-04T09:34:34Z</dcterms:created>
  <dcterms:modified xsi:type="dcterms:W3CDTF">2025-03-04T09:34:34Z</dcterms:modified>
  <cp:category/>
  <cp:contentStatus/>
</cp:coreProperties>
</file>