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A06834B-3F0C-46C0-B141-BE8CF135421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<sst xmlns="http://schemas.openxmlformats.org/spreadsheetml/2006/main" count="16732" uniqueCount="2436">
  <si>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</si>
  <si>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</si>
  <si>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</si>
  <si>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</si>
  <si>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</si>
  <si>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</si>
  <si>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</si>
  <si>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</si>
  <si>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</si>
  <si>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</si>
  <si>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</si>
  <si>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</si>
  <si>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</si>
  <si>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</si>
  <si>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</si>
  <si>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</si>
  <si>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</si>
  <si>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</si>
  <si>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</si>
  <si>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</si>
  <si>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</si>
  <si>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</si>
  <si>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</si>
  <si>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</si>
  <si>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</si>
  <si>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</si>
  <si>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</si>
  <si>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</si>
  <si>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</si>
  <si>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</si>
  <si>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</si>
  <si>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</si>
  <si>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</si>
  <si>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</si>
  <si>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</si>
  <si>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</si>
  <si>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</si>
  <si>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</si>
  <si>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</si>
  <si>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</si>
  <si>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</si>
  <si>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</si>
  <si>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</si>
  <si>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</si>
  <si>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</si>
  <si>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</si>
  <si>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</si>
  <si>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</si>
  <si>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</si>
  <si>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</si>
  <si>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</si>
  <si>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</si>
  <si>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</si>
  <si>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</si>
  <si>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</si>
  <si>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</si>
  <si>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</si>
  <si>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</si>
  <si>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</si>
  <si>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</si>
  <si>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</si>
  <si>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</si>
  <si>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</si>
  <si>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</si>
  <si>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</si>
  <si>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</si>
  <si>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</si>
  <si>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</si>
  <si>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</si>
  <si>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</si>
  <si>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</si>
  <si>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</si>
  <si>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</si>
  <si>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</si>
  <si>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</si>
  <si>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</si>
  <si>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</si>
  <si>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</si>
  <si>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</si>
  <si>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</si>
  <si>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</si>
  <si>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</si>
  <si>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</si>
  <si>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</si>
  <si>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</si>
  <si>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</si>
  <si>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</si>
  <si>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</si>
  <si>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</si>
  <si>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</si>
  <si>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</si>
  <si>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</si>
  <si>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</si>
  <si>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</si>
  <si>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</si>
  <si>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</si>
  <si>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</si>
  <si>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</si>
  <si>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</si>
  <si>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</si>
  <si>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</si>
  <si>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</si>
  <si>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</si>
  <si>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</si>
  <si>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</si>
  <si>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</si>
  <si>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</si>
  <si>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</si>
  <si>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</si>
  <si>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</si>
  <si>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</si>
  <si>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</si>
  <si>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</si>
  <si>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</si>
  <si>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</si>
  <si>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</si>
  <si>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</si>
  <si>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</si>
  <si>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</si>
  <si>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</si>
  <si>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</si>
  <si>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</si>
  <si>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</si>
  <si>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</si>
  <si>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</si>
  <si>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</si>
  <si>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</si>
  <si>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</si>
  <si>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</si>
  <si>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</si>
  <si>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</si>
  <si>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</si>
  <si>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</si>
  <si>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</si>
  <si>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</si>
  <si>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</si>
  <si>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</si>
  <si>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</si>
  <si>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</si>
  <si>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</si>
  <si>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</si>
  <si>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</si>
  <si>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</si>
  <si>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</si>
  <si>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</si>
  <si>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</si>
  <si>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</si>
  <si>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</si>
  <si>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</si>
  <si>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</si>
  <si>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</si>
  <si>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</si>
  <si>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</si>
  <si>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</si>
  <si>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</si>
  <si>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</si>
  <si>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</si>
  <si>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</si>
  <si>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</si>
  <si>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</si>
  <si>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</si>
  <si>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</si>
  <si>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</si>
  <si>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</si>
  <si>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</si>
  <si>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</si>
  <si>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</si>
  <si>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</si>
  <si>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</si>
  <si>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</si>
  <si>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</si>
  <si>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</si>
  <si>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</si>
  <si>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</si>
  <si>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</si>
  <si>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</si>
  <si>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</si>
  <si>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</si>
  <si>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</si>
  <si>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</si>
  <si>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</si>
  <si>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</si>
  <si>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</si>
  <si>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</si>
  <si>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</si>
  <si>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</si>
  <si>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</si>
  <si>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</si>
  <si>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</si>
  <si>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</si>
  <si>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</si>
  <si>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</si>
  <si>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</si>
  <si>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</si>
  <si>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</si>
  <si>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</si>
  <si>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</si>
  <si>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</si>
  <si>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</si>
  <si>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</si>
  <si>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</si>
  <si>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</si>
  <si>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</si>
  <si>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</si>
  <si>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</si>
  <si>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</si>
  <si>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</si>
  <si>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</si>
  <si>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</si>
  <si>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</si>
  <si>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</si>
  <si>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</si>
  <si>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</si>
  <si>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</si>
  <si>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</si>
  <si>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</si>
  <si>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</si>
  <si>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</si>
  <si>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</si>
  <si>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</si>
  <si>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</si>
  <si>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</si>
  <si>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</si>
  <si>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</si>
  <si>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</si>
  <si>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</si>
  <si>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</si>
  <si>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</si>
  <si>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</si>
  <si>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</si>
  <si>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</si>
  <si>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</si>
  <si>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</si>
  <si>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</si>
  <si>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</si>
  <si>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</si>
  <si>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</si>
  <si>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</si>
  <si>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</si>
  <si>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</si>
  <si>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</si>
  <si>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</si>
  <si>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</si>
  <si>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</si>
  <si>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</si>
  <si>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</si>
  <si>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</si>
  <si>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</si>
  <si>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</si>
  <si>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</si>
  <si>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</si>
  <si>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</si>
  <si>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</si>
  <si>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</si>
  <si>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</si>
  <si>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</si>
  <si>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</si>
  <si>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</si>
  <si>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</si>
  <si>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</si>
  <si>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</si>
  <si>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</si>
  <si>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</si>
  <si>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</si>
  <si>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</si>
  <si>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</si>
  <si>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</si>
  <si>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</si>
  <si>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</si>
  <si>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</si>
  <si>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</si>
  <si>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</si>
  <si>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</si>
  <si>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</si>
  <si>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</si>
  <si>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</si>
  <si>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</si>
  <si>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</si>
  <si>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</si>
  <si>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</si>
  <si>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</si>
  <si>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</si>
  <si>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</si>
  <si>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</si>
  <si>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</si>
  <si>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</si>
  <si>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</si>
  <si>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</si>
  <si>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</si>
  <si>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</si>
  <si>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</si>
  <si>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</si>
  <si>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</si>
  <si>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</si>
  <si>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</si>
  <si>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</si>
  <si>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</si>
  <si>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</si>
  <si>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</si>
  <si>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</si>
  <si>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</si>
  <si>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</si>
  <si>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</si>
  <si>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</si>
  <si>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</si>
  <si>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</si>
  <si>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</si>
  <si>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</si>
  <si>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</si>
  <si>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</si>
  <si>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</si>
  <si>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</si>
  <si>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</si>
  <si>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</si>
  <si>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</si>
  <si>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</si>
  <si>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</si>
  <si>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</si>
  <si>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</si>
  <si>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</si>
  <si>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</si>
  <si>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</si>
  <si>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</si>
  <si>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</si>
  <si>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</si>
  <si>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</si>
  <si>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</si>
  <si>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</si>
  <si>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</si>
  <si>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</si>
  <si>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</si>
  <si>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</si>
  <si>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</si>
  <si>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</si>
  <si>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</si>
  <si>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</si>
  <si>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</si>
  <si>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</si>
  <si>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</si>
  <si>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</si>
  <si>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</si>
  <si>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</si>
  <si>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</si>
  <si>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</si>
  <si>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</si>
  <si>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</si>
  <si>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</si>
  <si>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</si>
  <si>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</si>
  <si>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</si>
  <si>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</si>
  <si>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</si>
  <si>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</si>
  <si>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</si>
  <si>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</si>
  <si>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</si>
  <si>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</si>
  <si>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</si>
  <si>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</si>
  <si>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</si>
  <si>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</si>
  <si>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</si>
  <si>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</si>
  <si>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</si>
  <si>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</si>
  <si>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</si>
  <si>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</si>
  <si>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</si>
  <si>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</si>
  <si>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</si>
  <si>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</si>
  <si>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</si>
  <si>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</si>
  <si>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</si>
  <si>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</si>
  <si>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</si>
  <si>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</si>
  <si>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</si>
  <si>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</si>
  <si>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</si>
  <si>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</si>
  <si>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</si>
  <si>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</si>
  <si>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</si>
  <si>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</si>
  <si>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</si>
  <si>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</si>
  <si>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</si>
  <si>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</si>
  <si>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</si>
  <si>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</si>
  <si>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</si>
  <si>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</si>
  <si>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</si>
  <si>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</si>
  <si>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</si>
  <si>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</si>
  <si>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</si>
  <si>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</si>
  <si>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</si>
  <si>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</si>
  <si>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</si>
  <si>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</si>
  <si>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</si>
  <si>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</si>
  <si>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</si>
  <si>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</si>
  <si>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</si>
  <si>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</si>
  <si>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</si>
  <si>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</si>
  <si>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</si>
  <si>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</si>
  <si>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</si>
  <si>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</si>
  <si>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</si>
  <si>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</si>
  <si>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</si>
  <si>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</si>
  <si>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</si>
  <si>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</si>
  <si>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</si>
  <si>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</si>
  <si>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</si>
  <si>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</si>
  <si>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</si>
  <si>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</si>
  <si>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</si>
  <si>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</si>
  <si>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</si>
  <si>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</si>
  <si>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</si>
  <si>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</si>
  <si>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</si>
  <si>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</si>
  <si>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</si>
  <si>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</si>
  <si>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</si>
  <si>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</si>
  <si>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</si>
  <si>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</si>
  <si>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</si>
  <si>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</si>
  <si>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</si>
  <si>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</si>
  <si>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</si>
  <si>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</si>
  <si>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</si>
  <si>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</si>
  <si>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</si>
  <si>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</si>
  <si>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</si>
  <si>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</si>
  <si>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</si>
  <si>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</si>
  <si>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</si>
  <si>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</si>
  <si>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</si>
  <si>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</si>
  <si>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</si>
  <si>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</si>
  <si>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</si>
  <si>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</si>
  <si>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</si>
  <si>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</si>
  <si>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</si>
  <si>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</si>
  <si>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</si>
  <si>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</si>
  <si>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</si>
  <si>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</si>
  <si>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</si>
  <si>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</si>
  <si>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</si>
  <si>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</si>
  <si>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</si>
  <si>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</si>
  <si>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</si>
  <si>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</si>
  <si>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</si>
  <si>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</si>
  <si>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</si>
  <si>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</si>
  <si>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</si>
  <si>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</si>
  <si>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</si>
  <si>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</si>
  <si>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</si>
  <si>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</si>
  <si>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</si>
  <si>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</si>
  <si>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</si>
  <si>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</si>
  <si>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</si>
  <si>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</si>
  <si>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</si>
  <si>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</si>
  <si>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</si>
  <si>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</si>
  <si>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</si>
  <si>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</si>
  <si>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</si>
  <si>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</si>
  <si>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</si>
  <si>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</si>
  <si>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</si>
  <si>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</si>
  <si>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</si>
  <si>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</si>
  <si>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</si>
  <si>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</si>
  <si>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</si>
  <si>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</si>
  <si>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</si>
  <si>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</si>
  <si>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</si>
  <si>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</si>
  <si>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</si>
  <si>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</si>
  <si>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</si>
  <si>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</si>
  <si>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</si>
  <si>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</si>
  <si>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</si>
  <si>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</si>
  <si>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</si>
  <si>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</si>
  <si>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</si>
  <si>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</si>
  <si>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</si>
  <si>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</si>
  <si>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</si>
  <si>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</si>
  <si>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</si>
  <si>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</si>
  <si>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</si>
  <si>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</si>
  <si>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</si>
  <si>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</si>
  <si>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</si>
  <si>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</si>
  <si>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</si>
  <si>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</si>
  <si>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</si>
  <si>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</si>
  <si>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</si>
  <si>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</si>
  <si>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</si>
  <si>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</si>
  <si>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</si>
  <si>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</si>
  <si>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</si>
  <si>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</si>
  <si>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</si>
  <si>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</si>
  <si>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</si>
  <si>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</si>
  <si>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</si>
  <si>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</si>
  <si>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</si>
  <si>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</si>
  <si>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</si>
  <si>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</si>
  <si>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</si>
  <si>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</si>
  <si>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</si>
  <si>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</si>
  <si>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</si>
  <si>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</si>
  <si>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</si>
  <si>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</si>
  <si>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</si>
  <si>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</si>
  <si>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</si>
  <si>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</si>
  <si>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</si>
  <si>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</si>
  <si>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</si>
  <si>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</si>
  <si>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</si>
  <si>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</si>
  <si>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</si>
  <si>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</si>
  <si>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</si>
  <si>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</si>
  <si>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</si>
  <si>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</si>
  <si>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</si>
  <si>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</si>
  <si>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</si>
  <si>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</si>
  <si>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</si>
  <si>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</si>
  <si>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</si>
  <si>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</si>
  <si>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</si>
  <si>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</si>
  <si>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</si>
  <si>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</si>
  <si>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</si>
  <si>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</si>
  <si>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</si>
  <si>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</si>
  <si>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</si>
  <si>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</si>
  <si>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</si>
  <si>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</si>
  <si>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</si>
  <si>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</si>
  <si>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</si>
  <si>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</si>
  <si>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</si>
  <si>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</si>
  <si>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</si>
  <si>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</si>
  <si>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</si>
  <si>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</si>
  <si>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</si>
  <si>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</si>
  <si>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</si>
  <si>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</si>
  <si>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</si>
  <si>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</si>
  <si>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</si>
  <si>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</si>
  <si>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</si>
  <si>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</si>
  <si>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</si>
  <si>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</si>
  <si>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</si>
  <si>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</si>
  <si>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</si>
  <si>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</si>
  <si>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</si>
  <si>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</si>
  <si>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</si>
  <si>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</si>
  <si>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</si>
  <si>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</si>
  <si>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</si>
  <si>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</si>
  <si>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</si>
  <si>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</si>
  <si>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</si>
  <si>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</si>
  <si>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</si>
  <si>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</si>
  <si>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</si>
  <si>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</si>
  <si>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</si>
  <si>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</si>
  <si>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</si>
  <si>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</si>
  <si>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</si>
  <si>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</si>
  <si>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</si>
  <si>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</si>
  <si>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</si>
  <si>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</si>
  <si>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</si>
  <si>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</si>
  <si>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</si>
  <si>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</si>
  <si>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</si>
  <si>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</si>
  <si>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</si>
  <si>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</si>
  <si>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</si>
  <si>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</si>
  <si>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</si>
  <si>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</si>
  <si>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</si>
  <si>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</si>
  <si>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</si>
  <si>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</si>
  <si>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</si>
  <si>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</si>
  <si>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</si>
  <si>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</si>
  <si>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</si>
  <si>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</si>
  <si>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</si>
  <si>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</si>
  <si>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</si>
  <si>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</si>
  <si>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</si>
  <si>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</si>
  <si>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</si>
  <si>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</si>
  <si>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</si>
  <si>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</si>
  <si>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</si>
  <si>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</si>
  <si>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</si>
  <si>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</si>
  <si>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</si>
  <si>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</si>
  <si>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</si>
  <si>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</si>
  <si>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</si>
  <si>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</si>
  <si>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</si>
  <si>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</si>
  <si>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</si>
  <si>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</si>
  <si>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</si>
  <si>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</si>
  <si>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</si>
  <si>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</si>
  <si>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</si>
  <si>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</si>
  <si>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</si>
  <si>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</si>
  <si>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</si>
  <si>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</si>
  <si>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</si>
  <si>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</si>
  <si>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</si>
  <si>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</si>
  <si>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</si>
  <si>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</si>
  <si>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</si>
  <si>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</si>
  <si>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</si>
  <si>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</si>
  <si>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</si>
  <si>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</si>
  <si>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</si>
  <si>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</si>
  <si>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</si>
  <si>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</si>
  <si>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</si>
  <si>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</si>
  <si>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</si>
  <si>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</si>
  <si>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</si>
  <si>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</si>
  <si>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</si>
  <si>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</si>
  <si>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</si>
  <si>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</si>
  <si>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</si>
  <si>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</si>
  <si>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</si>
  <si>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</si>
  <si>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</si>
  <si>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</si>
  <si>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</si>
  <si>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</si>
  <si>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</si>
  <si>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</si>
  <si>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</si>
  <si>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</si>
  <si>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</si>
  <si>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</si>
  <si>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</si>
  <si>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</si>
  <si>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</si>
  <si>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</si>
  <si>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</si>
  <si>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</si>
  <si>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</si>
  <si>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</si>
  <si>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</si>
  <si>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</si>
  <si>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</si>
  <si>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</si>
  <si>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</si>
  <si>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</si>
  <si>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</si>
  <si>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</si>
  <si>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</si>
  <si>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</si>
  <si>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</si>
  <si>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</si>
  <si>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</si>
  <si>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</si>
  <si>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</si>
  <si>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</si>
  <si>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</si>
  <si>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</si>
  <si>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</si>
  <si>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</si>
  <si>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</si>
  <si>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</si>
  <si>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</si>
  <si>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</si>
  <si>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</si>
  <si>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</si>
  <si>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</si>
  <si>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</si>
  <si>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</si>
  <si>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</si>
  <si>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</si>
  <si>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</si>
  <si>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</si>
  <si>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</si>
  <si>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</si>
  <si>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</si>
  <si>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</si>
  <si>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</si>
  <si>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</si>
  <si>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</si>
  <si>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</si>
  <si>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</si>
  <si>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</si>
  <si>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</si>
  <si>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</si>
  <si>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</si>
  <si>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</si>
  <si>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</si>
  <si>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</si>
  <si>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</si>
  <si>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</si>
  <si>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</si>
  <si>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</si>
  <si>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</si>
  <si>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</si>
  <si>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</si>
  <si>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</si>
  <si>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</si>
  <si>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</si>
  <si>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</si>
  <si>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</si>
  <si>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</si>
  <si>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</si>
  <si>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</si>
  <si>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</si>
  <si>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</si>
  <si>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</si>
  <si>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</si>
  <si>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</si>
  <si>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</si>
  <si>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</si>
  <si>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</si>
  <si>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</si>
  <si>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</si>
  <si>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</si>
  <si>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</si>
  <si>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</si>
  <si>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</si>
  <si>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</si>
  <si>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</si>
  <si>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</si>
  <si>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</si>
  <si>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</si>
  <si>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</si>
  <si>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</si>
  <si>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</si>
  <si>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</si>
  <si>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</si>
  <si>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</si>
  <si>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</si>
  <si>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</si>
  <si>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</si>
  <si>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</si>
  <si>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</si>
  <si>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</si>
  <si>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</si>
  <si>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</si>
  <si>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</si>
  <si>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</si>
  <si>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</si>
  <si>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</si>
  <si>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</si>
  <si>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</si>
  <si>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</si>
  <si>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</si>
  <si>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</si>
  <si>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</si>
  <si>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</si>
  <si>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</si>
  <si>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</si>
  <si>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</si>
  <si>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</si>
  <si>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</si>
  <si>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</si>
  <si>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</si>
  <si>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</si>
  <si>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</si>
  <si>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</si>
  <si>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</si>
  <si>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</si>
  <si>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</si>
  <si>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</si>
  <si>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</si>
  <si>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</si>
  <si>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</si>
  <si>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</si>
  <si>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</si>
  <si>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</si>
  <si>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</si>
  <si>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</si>
  <si>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</si>
  <si>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</si>
  <si>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</si>
  <si>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</si>
  <si>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</si>
  <si>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</si>
  <si>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</si>
  <si>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</si>
  <si>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</si>
  <si>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</si>
  <si>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</si>
  <si>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</si>
  <si>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</si>
  <si>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</si>
  <si>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</si>
  <si>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</si>
  <si>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</si>
  <si>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</si>
  <si>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</si>
  <si>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</si>
  <si>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</si>
  <si>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</si>
  <si>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</si>
  <si>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</si>
  <si>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</si>
  <si>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</si>
  <si>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</si>
  <si>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</si>
  <si>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</si>
  <si>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</si>
  <si>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</si>
  <si>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</si>
  <si>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</si>
  <si>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</si>
  <si>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</si>
  <si>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</si>
  <si>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</si>
  <si>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</si>
  <si>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</si>
  <si>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</si>
  <si>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</si>
  <si>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</si>
  <si>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</si>
  <si>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</si>
  <si>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</si>
  <si>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</si>
  <si>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</si>
  <si>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</si>
  <si>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</si>
  <si>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</si>
  <si>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</si>
  <si>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</si>
  <si>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</si>
  <si>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</si>
  <si>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</si>
  <si>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</si>
  <si>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</si>
  <si>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</si>
  <si>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</si>
  <si>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</si>
  <si>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</si>
  <si>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</si>
  <si>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</si>
  <si>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</si>
  <si>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</si>
  <si>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</si>
  <si>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</si>
  <si>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</si>
  <si>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</si>
  <si>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</si>
  <si>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</si>
  <si>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</si>
  <si>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</si>
  <si>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</si>
  <si>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</si>
  <si>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</si>
  <si>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</si>
  <si>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</si>
  <si>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</si>
  <si>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</si>
  <si>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</si>
  <si>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</si>
  <si>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</si>
  <si>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</si>
  <si>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</si>
  <si>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</si>
  <si>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</si>
  <si>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</si>
  <si>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</si>
  <si>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</si>
  <si>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</si>
  <si>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</si>
  <si>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</si>
  <si>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</si>
  <si>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</si>
  <si>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</si>
  <si>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</si>
  <si>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</si>
  <si>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</si>
  <si>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</si>
  <si>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</si>
  <si>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</si>
  <si>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</si>
  <si>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</si>
  <si>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</si>
  <si>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</si>
  <si>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</si>
  <si>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</si>
  <si>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</si>
  <si>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</si>
  <si>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</si>
  <si>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</si>
  <si>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</si>
  <si>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</si>
  <si>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</si>
  <si>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</si>
  <si>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</si>
  <si>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</si>
  <si>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</si>
  <si>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</si>
  <si>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</si>
  <si>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</si>
  <si>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</si>
  <si>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</si>
  <si>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</si>
  <si>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</si>
  <si>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</si>
  <si>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</si>
  <si>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</si>
  <si>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</si>
  <si>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</si>
  <si>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</si>
  <si>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</si>
  <si>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</si>
  <si>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</si>
  <si>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</si>
  <si>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</si>
  <si>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</si>
  <si>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</si>
  <si>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</si>
  <si>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</si>
  <si>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</si>
  <si>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</si>
  <si>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</si>
  <si>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</si>
  <si>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</si>
  <si>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</si>
  <si>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</si>
  <si>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</si>
  <si>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</si>
  <si>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</si>
  <si>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</si>
  <si>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</si>
  <si>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</si>
  <si>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</si>
  <si>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</si>
  <si>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</si>
  <si>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</si>
  <si>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</si>
  <si>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</si>
  <si>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</si>
  <si>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</si>
  <si>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</si>
  <si>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</si>
  <si>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</si>
  <si>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</si>
  <si>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</si>
  <si>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</si>
  <si>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</si>
  <si>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</si>
  <si>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</si>
  <si>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</si>
  <si>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</si>
  <si>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</si>
  <si>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</si>
  <si>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</si>
  <si>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</si>
  <si>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</si>
  <si>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</si>
  <si>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</si>
  <si>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</si>
  <si>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</si>
  <si>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</si>
  <si>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</si>
  <si>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</si>
  <si>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</si>
  <si>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</si>
  <si>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</si>
  <si>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</si>
  <si>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</si>
  <si>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</si>
  <si>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</si>
  <si>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</si>
  <si>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</si>
  <si>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</si>
  <si>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</si>
  <si>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</si>
  <si>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</si>
  <si>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</si>
  <si>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</si>
  <si>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</si>
  <si>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</si>
  <si>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</si>
  <si>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</si>
  <si>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</si>
  <si>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</si>
  <si>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</si>
  <si>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</si>
  <si>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</si>
  <si>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</si>
  <si>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</si>
  <si>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</si>
  <si>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</si>
  <si>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</si>
  <si>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</si>
  <si>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</si>
  <si>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</si>
  <si>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</si>
  <si>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</si>
  <si>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</si>
  <si>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</si>
  <si>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</si>
  <si>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</si>
  <si>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</si>
  <si>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</si>
  <si>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</si>
  <si>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</si>
  <si>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</si>
  <si>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</si>
  <si>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</si>
  <si>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</si>
  <si>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</si>
  <si>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</si>
  <si>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</si>
  <si>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</si>
  <si>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</si>
  <si>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</si>
  <si>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</si>
  <si>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</si>
  <si>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</si>
  <si>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</si>
  <si>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</si>
  <si>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</si>
  <si>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</si>
  <si>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</si>
  <si>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</si>
  <si>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</si>
  <si>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</si>
  <si>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</si>
  <si>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</si>
  <si>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</si>
  <si>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</si>
  <si>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</si>
  <si>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</si>
  <si>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</si>
  <si>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</si>
  <si>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</si>
  <si>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</si>
  <si>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</si>
  <si>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</si>
  <si>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</si>
  <si>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</si>
  <si>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</si>
  <si>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</si>
  <si>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</si>
  <si>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</si>
  <si>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</si>
  <si>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</si>
  <si>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</si>
  <si>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</si>
  <si>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</si>
  <si>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</si>
  <si>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</si>
  <si>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</si>
  <si>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</si>
  <si>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</si>
  <si>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</si>
  <si>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</si>
  <si>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</si>
  <si>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</si>
  <si>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</si>
  <si>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</si>
  <si>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</si>
  <si>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</si>
  <si>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</si>
  <si>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</si>
  <si>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</si>
  <si>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</si>
  <si>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</si>
  <si>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</si>
  <si>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</si>
  <si>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</si>
  <si>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</si>
  <si>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</si>
  <si>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</si>
  <si>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</si>
  <si>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</si>
  <si>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</si>
  <si>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</si>
  <si>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</si>
  <si>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</si>
  <si>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</si>
  <si>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</si>
  <si>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</si>
  <si>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</si>
  <si>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</si>
  <si>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</si>
  <si>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</si>
  <si>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</si>
  <si>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</si>
  <si>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</si>
  <si>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</si>
  <si>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</si>
  <si>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</si>
  <si>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</si>
  <si>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</si>
  <si>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</si>
  <si>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</si>
  <si>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</si>
  <si>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</si>
  <si>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</si>
  <si>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</si>
  <si>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</si>
  <si>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</si>
  <si>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</si>
  <si>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</si>
  <si>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</si>
  <si>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</si>
  <si>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</si>
  <si>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</si>
  <si>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</si>
  <si>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</si>
  <si>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</si>
  <si>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</si>
  <si>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</si>
  <si>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</si>
  <si>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</si>
  <si>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</si>
  <si>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</si>
  <si>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</si>
  <si>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</si>
  <si>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</si>
  <si>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</si>
  <si>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</si>
  <si>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</si>
  <si>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</si>
  <si>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</si>
  <si>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</si>
  <si>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</si>
  <si>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</si>
  <si>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</si>
  <si>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</si>
  <si>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</si>
  <si>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</si>
  <si>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</si>
  <si>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</si>
  <si>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</si>
  <si>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</si>
  <si>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</si>
  <si>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</si>
  <si>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</si>
  <si>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</si>
  <si>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</si>
  <si>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</si>
  <si>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</si>
  <si>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</si>
  <si>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</si>
  <si>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</si>
  <si>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</si>
  <si>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</si>
  <si>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</si>
  <si>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</si>
  <si>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</si>
  <si>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</si>
  <si>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</si>
  <si>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</si>
  <si>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</si>
  <si>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</si>
  <si>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</si>
  <si>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</si>
  <si>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</si>
  <si>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</si>
  <si>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</si>
  <si>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</si>
  <si>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</si>
  <si>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</si>
  <si>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</si>
  <si>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</si>
  <si>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</si>
  <si>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</si>
  <si>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</si>
  <si>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</si>
  <si>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</si>
  <si>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</si>
  <si>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</si>
  <si>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</si>
  <si>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</si>
  <si>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</si>
  <si>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</si>
  <si>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</si>
  <si>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</si>
  <si>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</si>
  <si>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</si>
  <si>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</si>
  <si>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</si>
  <si>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</si>
  <si>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</si>
  <si>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</si>
  <si>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</si>
  <si>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</si>
  <si>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</si>
  <si>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</si>
  <si>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</si>
  <si>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</si>
  <si>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</si>
  <si>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</si>
  <si>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</si>
  <si>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</si>
  <si>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</si>
  <si>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</si>
  <si>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</si>
  <si>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</si>
  <si>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</si>
  <si>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</si>
  <si>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</si>
  <si>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</si>
  <si>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</si>
  <si>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</si>
  <si>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</si>
  <si>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</si>
  <si>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</si>
  <si>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</si>
  <si>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</si>
  <si>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</si>
  <si>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</si>
  <si>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</si>
  <si>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</si>
  <si>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</si>
  <si>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</si>
  <si>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</si>
  <si>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</si>
  <si>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</si>
  <si>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</si>
  <si>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</si>
  <si>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</si>
  <si>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</si>
  <si>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</si>
  <si>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</si>
  <si>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</si>
  <si>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</si>
  <si>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</si>
  <si>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</si>
  <si>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</si>
  <si>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</si>
  <si>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</si>
  <si>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</si>
  <si>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</si>
  <si>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</si>
  <si>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</si>
  <si>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</si>
  <si>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</si>
  <si>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</si>
  <si>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</si>
  <si>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</si>
  <si>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</si>
  <si>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</si>
  <si>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</si>
  <si>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</si>
  <si>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</si>
  <si>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</si>
  <si>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</si>
  <si>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</si>
  <si>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</si>
  <si>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</si>
  <si>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</si>
  <si>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</si>
  <si>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</si>
  <si>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</si>
  <si>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</si>
  <si>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</si>
  <si>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</si>
  <si>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</si>
  <si>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</si>
  <si>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</si>
  <si>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</si>
  <si>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</si>
  <si>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</si>
  <si>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</si>
  <si>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</si>
  <si>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</si>
  <si>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</si>
  <si>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</si>
  <si>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</si>
  <si>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</si>
  <si>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</si>
  <si>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</si>
  <si>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</si>
  <si>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</si>
  <si>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</si>
  <si>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</si>
  <si>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</si>
  <si>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</si>
  <si>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</si>
  <si>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</si>
  <si>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</si>
  <si>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</si>
  <si>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</si>
  <si>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</si>
  <si>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</si>
  <si>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</si>
  <si>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</si>
  <si>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</si>
  <si>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</si>
  <si>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</si>
  <si>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</si>
  <si>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</si>
  <si>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</si>
  <si>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</si>
  <si>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</si>
  <si>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</si>
  <si>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</si>
  <si>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</si>
  <si>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</si>
  <si>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</si>
  <si>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</si>
  <si>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</si>
  <si>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</si>
  <si>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</si>
  <si>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</si>
  <si>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</si>
  <si>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</si>
  <si>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</si>
  <si>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</si>
  <si>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</si>
  <si>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</si>
  <si>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</si>
  <si>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</si>
  <si>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</si>
  <si>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</si>
  <si>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</si>
  <si>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</si>
  <si>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</si>
  <si>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</si>
  <si>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</si>
  <si>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</si>
  <si>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</si>
  <si>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</si>
  <si>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</si>
  <si>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</si>
  <si>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</si>
  <si>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</si>
  <si>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</si>
  <si>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</si>
  <si>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</si>
  <si>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</si>
  <si>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</si>
  <si>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</si>
  <si>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</si>
  <si>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</si>
  <si>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</si>
  <si>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</si>
  <si>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</si>
  <si>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</si>
  <si>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</si>
  <si>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</si>
  <si>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</si>
  <si>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</si>
  <si>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</si>
  <si>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</si>
  <si>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</si>
  <si>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</si>
  <si>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</si>
  <si>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</si>
  <si>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</si>
  <si>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</si>
  <si>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</si>
  <si>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</si>
  <si>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</si>
  <si>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</si>
  <si>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</si>
  <si>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</si>
  <si>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</si>
  <si>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</si>
  <si>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</si>
  <si>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</si>
  <si>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</si>
  <si>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</si>
  <si>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</si>
  <si>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</si>
  <si>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</si>
  <si>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</si>
  <si>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</si>
  <si>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</si>
  <si>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</si>
  <si>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</si>
  <si>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</si>
  <si>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</si>
  <si>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</si>
  <si>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</si>
  <si>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</si>
  <si>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</si>
  <si>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</si>
  <si>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</si>
  <si>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</si>
  <si>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</si>
  <si>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</si>
  <si>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</si>
  <si>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</si>
  <si>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</si>
  <si>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</si>
  <si>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</si>
  <si>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</si>
  <si>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</si>
  <si>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</si>
  <si>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</si>
  <si>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</si>
  <si>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</si>
  <si>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</si>
  <si>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</si>
  <si>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</si>
  <si>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</si>
  <si>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</si>
  <si>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</si>
  <si>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</si>
  <si>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</si>
  <si>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</si>
  <si>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</si>
  <si>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</si>
  <si>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</si>
  <si>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</si>
  <si>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</si>
  <si>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</si>
  <si>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</si>
  <si>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</si>
  <si>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</si>
  <si>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</si>
  <si>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</si>
  <si>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</si>
  <si>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</si>
  <si>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</si>
  <si>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</si>
  <si>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</si>
  <si>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</si>
  <si>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</si>
  <si>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</si>
  <si>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</si>
  <si>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</si>
  <si>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</si>
  <si>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</si>
  <si>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</si>
  <si>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</si>
  <si>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</si>
  <si>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</si>
  <si>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</si>
  <si>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</si>
  <si>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</si>
  <si>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</si>
  <si>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</si>
  <si>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</si>
  <si>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</si>
  <si>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</si>
  <si>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</si>
  <si>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15100</t>
  </si>
  <si>
    <t>新潟市</t>
  </si>
  <si>
    <t>15100_令和4年度</t>
  </si>
  <si>
    <t>15100_令和6年度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</si>
  <si>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</si>
  <si>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</si>
  <si>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</si>
  <si>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</si>
  <si>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</si>
  <si>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</si>
  <si>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</si>
  <si>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</si>
  <si>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</si>
  <si>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</si>
  <si>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</si>
  <si>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</si>
  <si>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</si>
  <si>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</si>
  <si>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</si>
  <si>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</si>
  <si>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</si>
  <si>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</si>
  <si>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</si>
  <si>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</si>
  <si>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</si>
  <si>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</si>
  <si>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</si>
  <si>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</si>
  <si>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</si>
  <si>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</si>
  <si>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</si>
  <si>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</si>
  <si>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</si>
  <si>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</si>
  <si>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</si>
  <si>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</si>
  <si>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</si>
  <si>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</si>
  <si>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</si>
  <si>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</si>
  <si>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</si>
  <si>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</si>
  <si>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</si>
  <si>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</si>
  <si>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</si>
  <si>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</si>
  <si>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</si>
  <si>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</si>
  <si>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</si>
  <si>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</si>
  <si>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</si>
  <si>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</si>
  <si>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</si>
  <si>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</si>
  <si>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</si>
  <si>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</si>
  <si>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</si>
  <si>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</si>
  <si>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</si>
  <si>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</si>
  <si>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</si>
  <si>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</si>
  <si>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</si>
  <si>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</si>
  <si>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</si>
  <si>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</si>
  <si>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</si>
  <si>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</si>
  <si>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</si>
  <si>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</si>
  <si>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</si>
  <si>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</si>
  <si>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</si>
  <si>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</si>
  <si>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</si>
  <si>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</si>
  <si>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</si>
  <si>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15202</t>
  </si>
  <si>
    <t>長岡市</t>
  </si>
  <si>
    <t>15202_令和4年度</t>
  </si>
  <si>
    <t>15202_令和6年度</t>
  </si>
  <si>
    <t>15205</t>
  </si>
  <si>
    <t>柏崎市</t>
  </si>
  <si>
    <t>15205_令和4年度</t>
  </si>
  <si>
    <t>15205_令和6年度</t>
  </si>
  <si>
    <t>15213</t>
  </si>
  <si>
    <t>燕市</t>
  </si>
  <si>
    <t>15213_令和4年度</t>
  </si>
  <si>
    <t>15213_令和6年度</t>
  </si>
  <si>
    <t>15222</t>
  </si>
  <si>
    <t>上越市</t>
  </si>
  <si>
    <t>15222_令和4年度</t>
  </si>
  <si>
    <t>15222_令和6年度</t>
  </si>
  <si>
    <t>15482</t>
  </si>
  <si>
    <t>津南町</t>
  </si>
  <si>
    <t>15482_令和4年度</t>
  </si>
  <si>
    <t>15482_令和6年度</t>
  </si>
  <si>
    <t>15461</t>
  </si>
  <si>
    <t>湯沢町</t>
  </si>
  <si>
    <t>15461_令和4年度</t>
  </si>
  <si>
    <t>15461_令和6年度</t>
  </si>
  <si>
    <t>15342</t>
  </si>
  <si>
    <t>弥彦村</t>
  </si>
  <si>
    <t>15342_令和4年度</t>
  </si>
  <si>
    <t>15342_令和6年度</t>
  </si>
  <si>
    <t>15209</t>
  </si>
  <si>
    <t>加茂市</t>
  </si>
  <si>
    <t>15209_令和4年度</t>
  </si>
  <si>
    <t>15209_令和6年度</t>
  </si>
  <si>
    <t>15218</t>
  </si>
  <si>
    <t>五泉市</t>
  </si>
  <si>
    <t>15218_令和4年度</t>
  </si>
  <si>
    <t>15218_令和6年度</t>
  </si>
  <si>
    <t>15212</t>
  </si>
  <si>
    <t>村上市</t>
  </si>
  <si>
    <t>15212_令和4年度</t>
  </si>
  <si>
    <t>15212_令和6年度</t>
  </si>
  <si>
    <t>15405</t>
  </si>
  <si>
    <t>出雲崎町</t>
  </si>
  <si>
    <t>15405_令和4年度</t>
  </si>
  <si>
    <t>15405_令和6年度</t>
  </si>
  <si>
    <t>15227</t>
  </si>
  <si>
    <t>胎内市</t>
  </si>
  <si>
    <t>15227_令和4年度</t>
  </si>
  <si>
    <t>15227_令和6年度</t>
  </si>
  <si>
    <t>15307</t>
  </si>
  <si>
    <t>聖籠町</t>
  </si>
  <si>
    <t>15307_令和4年度</t>
  </si>
  <si>
    <t>15307_令和6年度</t>
  </si>
  <si>
    <t>15504</t>
  </si>
  <si>
    <t>刈羽村</t>
  </si>
  <si>
    <t>15504_令和4年度</t>
  </si>
  <si>
    <t>15504_令和6年度</t>
  </si>
  <si>
    <t>15581</t>
  </si>
  <si>
    <t>関川村</t>
  </si>
  <si>
    <t>15581_令和4年度</t>
  </si>
  <si>
    <t>15581_令和6年度</t>
  </si>
  <si>
    <t>15586</t>
  </si>
  <si>
    <t>粟島浦村</t>
  </si>
  <si>
    <t>15586_令和4年度</t>
  </si>
  <si>
    <t>15586_令和6年度</t>
  </si>
  <si>
    <t>15361</t>
  </si>
  <si>
    <t>田上町</t>
  </si>
  <si>
    <t>15361_令和4年度</t>
  </si>
  <si>
    <t>15361_令和6年度</t>
  </si>
  <si>
    <t>15385</t>
  </si>
  <si>
    <t>阿賀町</t>
  </si>
  <si>
    <t>15385_令和4年度</t>
  </si>
  <si>
    <t>15385_令和6年度</t>
  </si>
  <si>
    <t>15226</t>
  </si>
  <si>
    <t>南魚沼市</t>
  </si>
  <si>
    <t>15226_令和4年度</t>
  </si>
  <si>
    <t>15226_令和6年度</t>
  </si>
  <si>
    <t>15217</t>
  </si>
  <si>
    <t>妙高市</t>
  </si>
  <si>
    <t>15217_令和4年度</t>
  </si>
  <si>
    <t>15217_令和6年度</t>
  </si>
  <si>
    <t>15206</t>
  </si>
  <si>
    <t>新発田市</t>
  </si>
  <si>
    <t>15206_令和4年度</t>
  </si>
  <si>
    <t>15206_令和6年度</t>
  </si>
  <si>
    <t>15204</t>
  </si>
  <si>
    <t>三条市</t>
  </si>
  <si>
    <t>15204_令和4年度</t>
  </si>
  <si>
    <t>15204_令和6年度</t>
  </si>
  <si>
    <t>05202_令和6年度</t>
  </si>
  <si>
    <t>05202</t>
  </si>
  <si>
    <t>能代市</t>
  </si>
  <si>
    <t>05202_令和4年度</t>
  </si>
  <si>
    <t>43204_平成2年度</t>
  </si>
  <si>
    <t>43204</t>
  </si>
  <si>
    <t>荒尾市</t>
  </si>
  <si>
    <t>43204_平成17年度</t>
  </si>
  <si>
    <t>43204_平成18年度</t>
  </si>
  <si>
    <t>43204_平成19年度</t>
  </si>
  <si>
    <t>43204_平成20年度</t>
  </si>
  <si>
    <t>43204_平成21年度</t>
  </si>
  <si>
    <t>43204_平成22年度</t>
  </si>
  <si>
    <t>43204_平成23年度</t>
  </si>
  <si>
    <t>43204_平成24年度</t>
  </si>
  <si>
    <t>43204_平成25年度</t>
  </si>
  <si>
    <t>43204_平成26年度</t>
  </si>
  <si>
    <t>43204_平成27年度</t>
  </si>
  <si>
    <t>43204_平成28年度</t>
  </si>
  <si>
    <t>43204_平成29年度</t>
  </si>
  <si>
    <t>43204_平成30年度</t>
  </si>
  <si>
    <t>43204_令和元年度</t>
  </si>
  <si>
    <t>43204_令和2年度</t>
  </si>
  <si>
    <t>43204_令和3年度</t>
  </si>
  <si>
    <t>43204_令和4年度</t>
  </si>
  <si>
    <t>43204_令和5年度</t>
  </si>
  <si>
    <t>43204_令和6年度</t>
  </si>
  <si>
    <t>20207_平成2年度</t>
  </si>
  <si>
    <t>20207</t>
  </si>
  <si>
    <t>須坂市</t>
  </si>
  <si>
    <t>20207_平成17年度</t>
  </si>
  <si>
    <t>20207_平成18年度</t>
  </si>
  <si>
    <t>20207_平成19年度</t>
  </si>
  <si>
    <t>20207_平成20年度</t>
  </si>
  <si>
    <t>20207_平成21年度</t>
  </si>
  <si>
    <t>20207_平成22年度</t>
  </si>
  <si>
    <t>20207_平成23年度</t>
  </si>
  <si>
    <t>20207_平成24年度</t>
  </si>
  <si>
    <t>20207_平成25年度</t>
  </si>
  <si>
    <t>20207_平成26年度</t>
  </si>
  <si>
    <t>20207_平成27年度</t>
  </si>
  <si>
    <t>20207_平成28年度</t>
  </si>
  <si>
    <t>20207_平成29年度</t>
  </si>
  <si>
    <t>20207_平成30年度</t>
  </si>
  <si>
    <t>20207_令和元年度</t>
  </si>
  <si>
    <t>20207_令和2年度</t>
  </si>
  <si>
    <t>20207_令和3年度</t>
  </si>
  <si>
    <t>20207_令和4年度</t>
  </si>
  <si>
    <t>20207_令和5年度</t>
  </si>
  <si>
    <t>20207_令和6年度</t>
  </si>
  <si>
    <t>08443_平成2年度</t>
  </si>
  <si>
    <t>08443</t>
  </si>
  <si>
    <t>阿見町</t>
  </si>
  <si>
    <t>08443_平成17年度</t>
  </si>
  <si>
    <t>08443_平成18年度</t>
  </si>
  <si>
    <t>08443_平成19年度</t>
  </si>
  <si>
    <t>08443_平成20年度</t>
  </si>
  <si>
    <t>08443_平成21年度</t>
  </si>
  <si>
    <t>08443_平成22年度</t>
  </si>
  <si>
    <t>08443_平成23年度</t>
  </si>
  <si>
    <t>08443_平成24年度</t>
  </si>
  <si>
    <t>08443_平成25年度</t>
  </si>
  <si>
    <t>08443_平成26年度</t>
  </si>
  <si>
    <t>08443_平成27年度</t>
  </si>
  <si>
    <t>08443_平成28年度</t>
  </si>
  <si>
    <t>08443_平成29年度</t>
  </si>
  <si>
    <t>08443_平成30年度</t>
  </si>
  <si>
    <t>08443_令和元年度</t>
  </si>
  <si>
    <t>08443_令和2年度</t>
  </si>
  <si>
    <t>08443_令和3年度</t>
  </si>
  <si>
    <t>08443_令和4年度</t>
  </si>
  <si>
    <t>08443_令和5年度</t>
  </si>
  <si>
    <t>08443_令和6年度</t>
  </si>
  <si>
    <t>15224_平成2年度</t>
  </si>
  <si>
    <t>15224</t>
  </si>
  <si>
    <t>佐渡市</t>
  </si>
  <si>
    <t>15224_平成17年度</t>
  </si>
  <si>
    <t>15224_平成18年度</t>
  </si>
  <si>
    <t>15224_平成19年度</t>
  </si>
  <si>
    <t>15224_平成20年度</t>
  </si>
  <si>
    <t>15224_平成21年度</t>
  </si>
  <si>
    <t>15224_平成22年度</t>
  </si>
  <si>
    <t>15224_平成23年度</t>
  </si>
  <si>
    <t>15224_平成24年度</t>
  </si>
  <si>
    <t>15224_平成25年度</t>
  </si>
  <si>
    <t>15224_平成26年度</t>
  </si>
  <si>
    <t>15224_平成27年度</t>
  </si>
  <si>
    <t>15224_平成28年度</t>
  </si>
  <si>
    <t>15224_平成29年度</t>
  </si>
  <si>
    <t>15224_平成30年度</t>
  </si>
  <si>
    <t>15224_令和元年度</t>
  </si>
  <si>
    <t>15224_令和2年度</t>
  </si>
  <si>
    <t>15224_令和3年度</t>
  </si>
  <si>
    <t>15224_令和4年度</t>
  </si>
  <si>
    <t>15224_令和5年度</t>
  </si>
  <si>
    <t>15224_令和6年度</t>
  </si>
  <si>
    <t>24210_平成2年度</t>
  </si>
  <si>
    <t>24210</t>
  </si>
  <si>
    <t>亀山市</t>
  </si>
  <si>
    <t>24210_平成17年度</t>
  </si>
  <si>
    <t>24210_平成18年度</t>
  </si>
  <si>
    <t>24210_平成19年度</t>
  </si>
  <si>
    <t>24210_平成20年度</t>
  </si>
  <si>
    <t>24210_平成21年度</t>
  </si>
  <si>
    <t>24210_平成22年度</t>
  </si>
  <si>
    <t>24210_平成23年度</t>
  </si>
  <si>
    <t>24210_平成24年度</t>
  </si>
  <si>
    <t>24210_平成25年度</t>
  </si>
  <si>
    <t>24210_平成26年度</t>
  </si>
  <si>
    <t>24210_平成27年度</t>
  </si>
  <si>
    <t>24210_平成28年度</t>
  </si>
  <si>
    <t>24210_平成29年度</t>
  </si>
  <si>
    <t>24210_平成30年度</t>
  </si>
  <si>
    <t>24210_令和元年度</t>
  </si>
  <si>
    <t>24210_令和2年度</t>
  </si>
  <si>
    <t>24210_令和3年度</t>
  </si>
  <si>
    <t>24210_令和4年度</t>
  </si>
  <si>
    <t>24210_令和5年度</t>
  </si>
  <si>
    <t>24210_令和6年度</t>
  </si>
  <si>
    <t>23227_平成2年度</t>
  </si>
  <si>
    <t>23227</t>
  </si>
  <si>
    <t>高浜市</t>
  </si>
  <si>
    <t>23227_平成17年度</t>
  </si>
  <si>
    <t>23227_平成18年度</t>
  </si>
  <si>
    <t>23227_平成19年度</t>
  </si>
  <si>
    <t>23227_平成20年度</t>
  </si>
  <si>
    <t>23227_平成21年度</t>
  </si>
  <si>
    <t>23227_平成22年度</t>
  </si>
  <si>
    <t>23227_平成23年度</t>
  </si>
  <si>
    <t>23227_平成24年度</t>
  </si>
  <si>
    <t>23227_平成25年度</t>
  </si>
  <si>
    <t>23227_平成26年度</t>
  </si>
  <si>
    <t>23227_平成27年度</t>
  </si>
  <si>
    <t>23227_平成28年度</t>
  </si>
  <si>
    <t>23227_平成29年度</t>
  </si>
  <si>
    <t>23227_平成30年度</t>
  </si>
  <si>
    <t>23227_令和元年度</t>
  </si>
  <si>
    <t>23227_令和2年度</t>
  </si>
  <si>
    <t>23227_令和3年度</t>
  </si>
  <si>
    <t>23227_令和4年度</t>
  </si>
  <si>
    <t>23227_令和5年度</t>
  </si>
  <si>
    <t>23227_令和6年度</t>
  </si>
  <si>
    <t>40211_平成2年度</t>
  </si>
  <si>
    <t>40211</t>
  </si>
  <si>
    <t>筑後市</t>
  </si>
  <si>
    <t>40211_平成17年度</t>
  </si>
  <si>
    <t>40211_平成18年度</t>
  </si>
  <si>
    <t>40211_平成19年度</t>
  </si>
  <si>
    <t>40211_平成20年度</t>
  </si>
  <si>
    <t>40211_平成21年度</t>
  </si>
  <si>
    <t>40211_平成22年度</t>
  </si>
  <si>
    <t>40211_平成23年度</t>
  </si>
  <si>
    <t>40211_平成24年度</t>
  </si>
  <si>
    <t>40211_平成25年度</t>
  </si>
  <si>
    <t>40211_平成26年度</t>
  </si>
  <si>
    <t>40211_平成27年度</t>
  </si>
  <si>
    <t>40211_平成28年度</t>
  </si>
  <si>
    <t>40211_平成29年度</t>
  </si>
  <si>
    <t>40211_平成30年度</t>
  </si>
  <si>
    <t>40211_令和元年度</t>
  </si>
  <si>
    <t>40211_令和2年度</t>
  </si>
  <si>
    <t>40211_令和3年度</t>
  </si>
  <si>
    <t>40211_令和4年度</t>
  </si>
  <si>
    <t>40211_令和5年度</t>
  </si>
  <si>
    <t>40211_令和6年度</t>
  </si>
  <si>
    <t>22220_平成2年度</t>
  </si>
  <si>
    <t>22220</t>
  </si>
  <si>
    <t>裾野市</t>
  </si>
  <si>
    <t>22220_平成17年度</t>
  </si>
  <si>
    <t>22220_平成18年度</t>
  </si>
  <si>
    <t>22220_平成19年度</t>
  </si>
  <si>
    <t>22220_平成20年度</t>
  </si>
  <si>
    <t>22220_平成21年度</t>
  </si>
  <si>
    <t>22220_平成22年度</t>
  </si>
  <si>
    <t>22220_平成23年度</t>
  </si>
  <si>
    <t>22220_平成24年度</t>
  </si>
  <si>
    <t>22220_平成25年度</t>
  </si>
  <si>
    <t>22220_平成26年度</t>
  </si>
  <si>
    <t>22220_平成27年度</t>
  </si>
  <si>
    <t>22220_平成28年度</t>
  </si>
  <si>
    <t>22220_平成29年度</t>
  </si>
  <si>
    <t>22220_平成30年度</t>
  </si>
  <si>
    <t>22220_令和元年度</t>
  </si>
  <si>
    <t>22220_令和2年度</t>
  </si>
  <si>
    <t>22220_令和3年度</t>
  </si>
  <si>
    <t>22220_令和4年度</t>
  </si>
  <si>
    <t>22220_令和5年度</t>
  </si>
  <si>
    <t>22220_令和6年度</t>
  </si>
  <si>
    <t>14321_平成2年度</t>
  </si>
  <si>
    <t>14321</t>
  </si>
  <si>
    <t>寒川町</t>
  </si>
  <si>
    <t>14321_平成17年度</t>
  </si>
  <si>
    <t>14321_平成18年度</t>
  </si>
  <si>
    <t>14321_平成19年度</t>
  </si>
  <si>
    <t>14321_平成20年度</t>
  </si>
  <si>
    <t>14321_平成21年度</t>
  </si>
  <si>
    <t>14321_平成22年度</t>
  </si>
  <si>
    <t>14321_平成23年度</t>
  </si>
  <si>
    <t>14321_平成24年度</t>
  </si>
  <si>
    <t>14321_平成25年度</t>
  </si>
  <si>
    <t>14321_平成26年度</t>
  </si>
  <si>
    <t>14321_平成27年度</t>
  </si>
  <si>
    <t>14321_平成28年度</t>
  </si>
  <si>
    <t>14321_平成29年度</t>
  </si>
  <si>
    <t>14321_平成30年度</t>
  </si>
  <si>
    <t>14321_令和元年度</t>
  </si>
  <si>
    <t>14321_令和2年度</t>
  </si>
  <si>
    <t>14321_令和3年度</t>
  </si>
  <si>
    <t>14321_令和4年度</t>
  </si>
  <si>
    <t>14321_令和5年度</t>
  </si>
  <si>
    <t>14321_令和6年度</t>
  </si>
  <si>
    <t>11240_平成2年度</t>
  </si>
  <si>
    <t>11240</t>
  </si>
  <si>
    <t>幸手市</t>
  </si>
  <si>
    <t>11240_平成17年度</t>
  </si>
  <si>
    <t>11240_平成18年度</t>
  </si>
  <si>
    <t>11240_平成19年度</t>
  </si>
  <si>
    <t>11240_平成20年度</t>
  </si>
  <si>
    <t>11240_平成21年度</t>
  </si>
  <si>
    <t>11240_平成22年度</t>
  </si>
  <si>
    <t>11240_平成23年度</t>
  </si>
  <si>
    <t>11240_平成24年度</t>
  </si>
  <si>
    <t>11240_平成25年度</t>
  </si>
  <si>
    <t>11240_平成26年度</t>
  </si>
  <si>
    <t>11240_平成27年度</t>
  </si>
  <si>
    <t>11240_平成28年度</t>
  </si>
  <si>
    <t>11240_平成29年度</t>
  </si>
  <si>
    <t>11240_平成30年度</t>
  </si>
  <si>
    <t>11240_令和元年度</t>
  </si>
  <si>
    <t>11240_令和2年度</t>
  </si>
  <si>
    <t>11240_令和3年度</t>
  </si>
  <si>
    <t>11240_令和4年度</t>
  </si>
  <si>
    <t>11240_令和5年度</t>
  </si>
  <si>
    <t>11240_令和6年度</t>
  </si>
  <si>
    <t>45204_平成2年度</t>
  </si>
  <si>
    <t>45204</t>
  </si>
  <si>
    <t>日南市</t>
  </si>
  <si>
    <t>45204_平成17年度</t>
  </si>
  <si>
    <t>45204_平成18年度</t>
  </si>
  <si>
    <t>45204_平成19年度</t>
  </si>
  <si>
    <t>45204_平成20年度</t>
  </si>
  <si>
    <t>45204_平成21年度</t>
  </si>
  <si>
    <t>45204_平成22年度</t>
  </si>
  <si>
    <t>45204_平成23年度</t>
  </si>
  <si>
    <t>45204_平成24年度</t>
  </si>
  <si>
    <t>45204_平成25年度</t>
  </si>
  <si>
    <t>45204_平成26年度</t>
  </si>
  <si>
    <t>45204_平成27年度</t>
  </si>
  <si>
    <t>45204_平成28年度</t>
  </si>
  <si>
    <t>45204_平成29年度</t>
  </si>
  <si>
    <t>45204_平成30年度</t>
  </si>
  <si>
    <t>45204_令和元年度</t>
  </si>
  <si>
    <t>45204_令和2年度</t>
  </si>
  <si>
    <t>45204_令和3年度</t>
  </si>
  <si>
    <t>45204_令和4年度</t>
  </si>
  <si>
    <t>45204_令和5年度</t>
  </si>
  <si>
    <t>45204_令和6年度</t>
  </si>
  <si>
    <t>10212_平成2年度</t>
  </si>
  <si>
    <t>10212</t>
  </si>
  <si>
    <t>みどり市</t>
  </si>
  <si>
    <t>10212_平成17年度</t>
  </si>
  <si>
    <t>10212_平成18年度</t>
  </si>
  <si>
    <t>10212_平成19年度</t>
  </si>
  <si>
    <t>10212_平成20年度</t>
  </si>
  <si>
    <t>10212_平成21年度</t>
  </si>
  <si>
    <t>10212_平成22年度</t>
  </si>
  <si>
    <t>10212_平成23年度</t>
  </si>
  <si>
    <t>10212_平成24年度</t>
  </si>
  <si>
    <t>10212_平成25年度</t>
  </si>
  <si>
    <t>10212_平成26年度</t>
  </si>
  <si>
    <t>10212_平成27年度</t>
  </si>
  <si>
    <t>10212_平成28年度</t>
  </si>
  <si>
    <t>10212_平成29年度</t>
  </si>
  <si>
    <t>10212_平成30年度</t>
  </si>
  <si>
    <t>10212_令和元年度</t>
  </si>
  <si>
    <t>10212_令和2年度</t>
  </si>
  <si>
    <t>10212_令和3年度</t>
  </si>
  <si>
    <t>10212_令和4年度</t>
  </si>
  <si>
    <t>10212_令和5年度</t>
  </si>
  <si>
    <t>10212_令和6年度</t>
  </si>
  <si>
    <t>35210_平成2年度</t>
  </si>
  <si>
    <t>35210</t>
  </si>
  <si>
    <t>光市</t>
  </si>
  <si>
    <t>35210_平成17年度</t>
  </si>
  <si>
    <t>35210_平成18年度</t>
  </si>
  <si>
    <t>35210_平成19年度</t>
  </si>
  <si>
    <t>35210_平成20年度</t>
  </si>
  <si>
    <t>35210_平成21年度</t>
  </si>
  <si>
    <t>35210_平成22年度</t>
  </si>
  <si>
    <t>35210_平成23年度</t>
  </si>
  <si>
    <t>35210_平成24年度</t>
  </si>
  <si>
    <t>35210_平成25年度</t>
  </si>
  <si>
    <t>35210_平成26年度</t>
  </si>
  <si>
    <t>35210_平成27年度</t>
  </si>
  <si>
    <t>35210_平成28年度</t>
  </si>
  <si>
    <t>35210_平成29年度</t>
  </si>
  <si>
    <t>35210_平成30年度</t>
  </si>
  <si>
    <t>35210_令和元年度</t>
  </si>
  <si>
    <t>35210_令和2年度</t>
  </si>
  <si>
    <t>35210_令和3年度</t>
  </si>
  <si>
    <t>35210_令和4年度</t>
  </si>
  <si>
    <t>35210_令和5年度</t>
  </si>
  <si>
    <t>35210_令和6年度</t>
  </si>
  <si>
    <t>08236_平成2年度</t>
  </si>
  <si>
    <t>08236</t>
  </si>
  <si>
    <t>小美玉市</t>
  </si>
  <si>
    <t>08236_平成17年度</t>
  </si>
  <si>
    <t>08236_平成18年度</t>
  </si>
  <si>
    <t>08236_平成19年度</t>
  </si>
  <si>
    <t>08236_平成20年度</t>
  </si>
  <si>
    <t>08236_平成21年度</t>
  </si>
  <si>
    <t>08236_平成22年度</t>
  </si>
  <si>
    <t>08236_平成23年度</t>
  </si>
  <si>
    <t>08236_平成24年度</t>
  </si>
  <si>
    <t>08236_平成25年度</t>
  </si>
  <si>
    <t>08236_平成26年度</t>
  </si>
  <si>
    <t>08236_平成27年度</t>
  </si>
  <si>
    <t>08236_平成28年度</t>
  </si>
  <si>
    <t>08236_平成29年度</t>
  </si>
  <si>
    <t>08236_平成30年度</t>
  </si>
  <si>
    <t>08236_令和元年度</t>
  </si>
  <si>
    <t>08236_令和2年度</t>
  </si>
  <si>
    <t>08236_令和3年度</t>
  </si>
  <si>
    <t>08236_令和4年度</t>
  </si>
  <si>
    <t>08236_令和5年度</t>
  </si>
  <si>
    <t>08236_令和6年度</t>
  </si>
  <si>
    <t>40349_平成2年度</t>
  </si>
  <si>
    <t>40349</t>
  </si>
  <si>
    <t>粕屋町</t>
  </si>
  <si>
    <t>40349_平成17年度</t>
  </si>
  <si>
    <t>40349_平成18年度</t>
  </si>
  <si>
    <t>40349_平成19年度</t>
  </si>
  <si>
    <t>40349_平成20年度</t>
  </si>
  <si>
    <t>40349_平成21年度</t>
  </si>
  <si>
    <t>40349_平成22年度</t>
  </si>
  <si>
    <t>40349_平成23年度</t>
  </si>
  <si>
    <t>40349_平成24年度</t>
  </si>
  <si>
    <t>40349_平成25年度</t>
  </si>
  <si>
    <t>40349_平成26年度</t>
  </si>
  <si>
    <t>40349_平成27年度</t>
  </si>
  <si>
    <t>40349_平成28年度</t>
  </si>
  <si>
    <t>40349_平成29年度</t>
  </si>
  <si>
    <t>40349_平成30年度</t>
  </si>
  <si>
    <t>40349_令和元年度</t>
  </si>
  <si>
    <t>40349_令和2年度</t>
  </si>
  <si>
    <t>40349_令和3年度</t>
  </si>
  <si>
    <t>40349_令和4年度</t>
  </si>
  <si>
    <t>40349_令和5年度</t>
  </si>
  <si>
    <t>40349_令和6年度</t>
  </si>
  <si>
    <t>34209_平成2年度</t>
  </si>
  <si>
    <t>34209</t>
  </si>
  <si>
    <t>三次市</t>
  </si>
  <si>
    <t>34209_平成17年度</t>
  </si>
  <si>
    <t>34209_平成18年度</t>
  </si>
  <si>
    <t>34209_平成19年度</t>
  </si>
  <si>
    <t>34209_平成20年度</t>
  </si>
  <si>
    <t>34209_平成21年度</t>
  </si>
  <si>
    <t>34209_平成22年度</t>
  </si>
  <si>
    <t>34209_平成23年度</t>
  </si>
  <si>
    <t>34209_平成24年度</t>
  </si>
  <si>
    <t>34209_平成25年度</t>
  </si>
  <si>
    <t>34209_平成26年度</t>
  </si>
  <si>
    <t>34209_平成27年度</t>
  </si>
  <si>
    <t>34209_平成28年度</t>
  </si>
  <si>
    <t>34209_平成29年度</t>
  </si>
  <si>
    <t>34209_平成30年度</t>
  </si>
  <si>
    <t>34209_令和元年度</t>
  </si>
  <si>
    <t>34209_令和2年度</t>
  </si>
  <si>
    <t>34209_令和3年度</t>
  </si>
  <si>
    <t>34209_令和4年度</t>
  </si>
  <si>
    <t>34209_令和5年度</t>
  </si>
  <si>
    <t>34209_令和6年度</t>
  </si>
  <si>
    <t>43208_平成2年度</t>
  </si>
  <si>
    <t>43208</t>
  </si>
  <si>
    <t>山鹿市</t>
  </si>
  <si>
    <t>43208_平成17年度</t>
  </si>
  <si>
    <t>43208_平成18年度</t>
  </si>
  <si>
    <t>43208_平成19年度</t>
  </si>
  <si>
    <t>43208_平成20年度</t>
  </si>
  <si>
    <t>43208_平成21年度</t>
  </si>
  <si>
    <t>43208_平成22年度</t>
  </si>
  <si>
    <t>43208_平成23年度</t>
  </si>
  <si>
    <t>43208_平成24年度</t>
  </si>
  <si>
    <t>43208_平成25年度</t>
  </si>
  <si>
    <t>43208_平成26年度</t>
  </si>
  <si>
    <t>43208_平成27年度</t>
  </si>
  <si>
    <t>43208_平成28年度</t>
  </si>
  <si>
    <t>43208_平成29年度</t>
  </si>
  <si>
    <t>43208_平成30年度</t>
  </si>
  <si>
    <t>43208_令和元年度</t>
  </si>
  <si>
    <t>43208_令和2年度</t>
  </si>
  <si>
    <t>43208_令和3年度</t>
  </si>
  <si>
    <t>43208_令和4年度</t>
  </si>
  <si>
    <t>43208_令和5年度</t>
  </si>
  <si>
    <t>43208_令和6年度</t>
  </si>
  <si>
    <t>12237_平成2年度</t>
  </si>
  <si>
    <t>12237</t>
  </si>
  <si>
    <t>山武市</t>
  </si>
  <si>
    <t>12237_平成17年度</t>
  </si>
  <si>
    <t>12237_平成18年度</t>
  </si>
  <si>
    <t>12237_平成19年度</t>
  </si>
  <si>
    <t>12237_平成20年度</t>
  </si>
  <si>
    <t>12237_平成21年度</t>
  </si>
  <si>
    <t>12237_平成22年度</t>
  </si>
  <si>
    <t>12237_平成23年度</t>
  </si>
  <si>
    <t>12237_平成24年度</t>
  </si>
  <si>
    <t>12237_平成25年度</t>
  </si>
  <si>
    <t>12237_平成26年度</t>
  </si>
  <si>
    <t>12237_平成27年度</t>
  </si>
  <si>
    <t>12237_平成28年度</t>
  </si>
  <si>
    <t>12237_平成29年度</t>
  </si>
  <si>
    <t>12237_平成30年度</t>
  </si>
  <si>
    <t>12237_令和元年度</t>
  </si>
  <si>
    <t>12237_令和2年度</t>
  </si>
  <si>
    <t>12237_令和3年度</t>
  </si>
  <si>
    <t>12237_令和4年度</t>
  </si>
  <si>
    <t>12237_令和5年度</t>
  </si>
  <si>
    <t>12237_令和6年度</t>
  </si>
  <si>
    <t>05202_平成2年度</t>
  </si>
  <si>
    <t>05202_平成17年度</t>
  </si>
  <si>
    <t>05202_平成18年度</t>
  </si>
  <si>
    <t>05202_平成19年度</t>
  </si>
  <si>
    <t>05202_平成20年度</t>
  </si>
  <si>
    <t>05202_平成21年度</t>
  </si>
  <si>
    <t>05202_平成22年度</t>
  </si>
  <si>
    <t>05202_平成23年度</t>
  </si>
  <si>
    <t>05202_平成24年度</t>
  </si>
  <si>
    <t>05202_平成25年度</t>
  </si>
  <si>
    <t>05202_平成26年度</t>
  </si>
  <si>
    <t>05202_平成27年度</t>
  </si>
  <si>
    <t>05202_平成28年度</t>
  </si>
  <si>
    <t>05202_平成29年度</t>
  </si>
  <si>
    <t>05202_平成30年度</t>
  </si>
  <si>
    <t>05202_令和元年度</t>
  </si>
  <si>
    <t>05202_令和2年度</t>
  </si>
  <si>
    <t>05202_令和3年度</t>
  </si>
  <si>
    <t>05202_令和5年度</t>
  </si>
  <si>
    <t>17202_平成2年度</t>
  </si>
  <si>
    <t>17202</t>
  </si>
  <si>
    <t>七尾市</t>
  </si>
  <si>
    <t>17202_平成17年度</t>
  </si>
  <si>
    <t>17202_平成18年度</t>
  </si>
  <si>
    <t>17202_平成19年度</t>
  </si>
  <si>
    <t>17202_平成20年度</t>
  </si>
  <si>
    <t>17202_平成21年度</t>
  </si>
  <si>
    <t>17202_平成22年度</t>
  </si>
  <si>
    <t>17202_平成23年度</t>
  </si>
  <si>
    <t>17202_平成24年度</t>
  </si>
  <si>
    <t>17202_平成25年度</t>
  </si>
  <si>
    <t>17202_平成26年度</t>
  </si>
  <si>
    <t>17202_平成27年度</t>
  </si>
  <si>
    <t>17202_平成28年度</t>
  </si>
  <si>
    <t>17202_平成29年度</t>
  </si>
  <si>
    <t>17202_平成30年度</t>
  </si>
  <si>
    <t>17202_令和元年度</t>
  </si>
  <si>
    <t>17202_令和2年度</t>
  </si>
  <si>
    <t>17202_令和3年度</t>
  </si>
  <si>
    <t>17202_令和4年度</t>
  </si>
  <si>
    <t>17202_令和5年度</t>
  </si>
  <si>
    <t>17202_令和6年度</t>
  </si>
  <si>
    <t>12239_平成2年度</t>
  </si>
  <si>
    <t>12239</t>
  </si>
  <si>
    <t>大網白里市</t>
  </si>
  <si>
    <t>12239_平成17年度</t>
  </si>
  <si>
    <t>12239_平成18年度</t>
  </si>
  <si>
    <t>12239_平成19年度</t>
  </si>
  <si>
    <t>12239_平成20年度</t>
  </si>
  <si>
    <t>12239_平成21年度</t>
  </si>
  <si>
    <t>12239_平成22年度</t>
  </si>
  <si>
    <t>12239_平成23年度</t>
  </si>
  <si>
    <t>12239_平成24年度</t>
  </si>
  <si>
    <t>12239_平成25年度</t>
  </si>
  <si>
    <t>12239_平成26年度</t>
  </si>
  <si>
    <t>12239_平成27年度</t>
  </si>
  <si>
    <t>12239_平成28年度</t>
  </si>
  <si>
    <t>12239_平成29年度</t>
  </si>
  <si>
    <t>12239_平成30年度</t>
  </si>
  <si>
    <t>12239_令和元年度</t>
  </si>
  <si>
    <t>12239_令和2年度</t>
  </si>
  <si>
    <t>12239_令和3年度</t>
  </si>
  <si>
    <t>12239_令和4年度</t>
  </si>
  <si>
    <t>12239_令和5年度</t>
  </si>
  <si>
    <t>12239_令和6年度</t>
  </si>
  <si>
    <t>15210_平成2年度</t>
  </si>
  <si>
    <t>15210</t>
  </si>
  <si>
    <t>十日町市</t>
  </si>
  <si>
    <t>15210_平成17年度</t>
  </si>
  <si>
    <t>15210_平成18年度</t>
  </si>
  <si>
    <t>15210_平成19年度</t>
  </si>
  <si>
    <t>15210_平成20年度</t>
  </si>
  <si>
    <t>15210_平成21年度</t>
  </si>
  <si>
    <t>15210_平成22年度</t>
  </si>
  <si>
    <t>15210_平成23年度</t>
  </si>
  <si>
    <t>15210_平成24年度</t>
  </si>
  <si>
    <t>15210_平成25年度</t>
  </si>
  <si>
    <t>15210_平成26年度</t>
  </si>
  <si>
    <t>15210_平成27年度</t>
  </si>
  <si>
    <t>15210_平成28年度</t>
  </si>
  <si>
    <t>15210_平成29年度</t>
  </si>
  <si>
    <t>15210_平成30年度</t>
  </si>
  <si>
    <t>15210_令和元年度</t>
  </si>
  <si>
    <t>15210_令和2年度</t>
  </si>
  <si>
    <t>15210_令和3年度</t>
  </si>
  <si>
    <t>15210_令和4年度</t>
  </si>
  <si>
    <t>15210_令和5年度</t>
  </si>
  <si>
    <t>15210_令和6年度</t>
  </si>
  <si>
    <t>20206_平成2年度</t>
  </si>
  <si>
    <t>20206</t>
  </si>
  <si>
    <t>諏訪市</t>
  </si>
  <si>
    <t>20206_平成17年度</t>
  </si>
  <si>
    <t>20206_平成18年度</t>
  </si>
  <si>
    <t>20206_平成19年度</t>
  </si>
  <si>
    <t>20206_平成20年度</t>
  </si>
  <si>
    <t>20206_平成21年度</t>
  </si>
  <si>
    <t>20206_平成22年度</t>
  </si>
  <si>
    <t>20206_平成23年度</t>
  </si>
  <si>
    <t>20206_平成24年度</t>
  </si>
  <si>
    <t>20206_平成25年度</t>
  </si>
  <si>
    <t>20206_平成26年度</t>
  </si>
  <si>
    <t>20206_平成27年度</t>
  </si>
  <si>
    <t>20206_平成28年度</t>
  </si>
  <si>
    <t>20206_平成29年度</t>
  </si>
  <si>
    <t>20206_平成30年度</t>
  </si>
  <si>
    <t>20206_令和元年度</t>
  </si>
  <si>
    <t>20206_令和2年度</t>
  </si>
  <si>
    <t>20206_令和3年度</t>
  </si>
  <si>
    <t>20206_令和4年度</t>
  </si>
  <si>
    <t>20206_令和5年度</t>
  </si>
  <si>
    <t>20206_令和6年度</t>
  </si>
  <si>
    <t>23228_平成2年度</t>
  </si>
  <si>
    <t>23228</t>
  </si>
  <si>
    <t>岩倉市</t>
  </si>
  <si>
    <t>23228_平成17年度</t>
  </si>
  <si>
    <t>23228_平成18年度</t>
  </si>
  <si>
    <t>23228_平成19年度</t>
  </si>
  <si>
    <t>23228_平成20年度</t>
  </si>
  <si>
    <t>23228_平成21年度</t>
  </si>
  <si>
    <t>23228_平成22年度</t>
  </si>
  <si>
    <t>23228_平成23年度</t>
  </si>
  <si>
    <t>23228_平成24年度</t>
  </si>
  <si>
    <t>23228_平成25年度</t>
  </si>
  <si>
    <t>23228_平成26年度</t>
  </si>
  <si>
    <t>23228_平成27年度</t>
  </si>
  <si>
    <t>23228_平成28年度</t>
  </si>
  <si>
    <t>23228_平成29年度</t>
  </si>
  <si>
    <t>23228_平成30年度</t>
  </si>
  <si>
    <t>23228_令和元年度</t>
  </si>
  <si>
    <t>23228_令和2年度</t>
  </si>
  <si>
    <t>23228_令和3年度</t>
  </si>
  <si>
    <t>23228_令和4年度</t>
  </si>
  <si>
    <t>23228_令和5年度</t>
  </si>
  <si>
    <t>23228_令和6年度</t>
  </si>
  <si>
    <t>06211_平成2年度</t>
  </si>
  <si>
    <t>06211</t>
  </si>
  <si>
    <t>東根市</t>
  </si>
  <si>
    <t>06211_平成17年度</t>
  </si>
  <si>
    <t>06211_平成18年度</t>
  </si>
  <si>
    <t>06211_平成19年度</t>
  </si>
  <si>
    <t>06211_平成20年度</t>
  </si>
  <si>
    <t>06211_平成21年度</t>
  </si>
  <si>
    <t>06211_平成22年度</t>
  </si>
  <si>
    <t>06211_平成23年度</t>
  </si>
  <si>
    <t>06211_平成24年度</t>
  </si>
  <si>
    <t>06211_平成25年度</t>
  </si>
  <si>
    <t>06211_平成26年度</t>
  </si>
  <si>
    <t>06211_平成27年度</t>
  </si>
  <si>
    <t>06211_平成28年度</t>
  </si>
  <si>
    <t>06211_平成29年度</t>
  </si>
  <si>
    <t>06211_平成30年度</t>
  </si>
  <si>
    <t>06211_令和元年度</t>
  </si>
  <si>
    <t>06211_令和2年度</t>
  </si>
  <si>
    <t>06211_令和3年度</t>
  </si>
  <si>
    <t>06211_令和4年度</t>
  </si>
  <si>
    <t>06211_令和5年度</t>
  </si>
  <si>
    <t>06211_令和6年度</t>
  </si>
  <si>
    <t>22224_平成2年度</t>
  </si>
  <si>
    <t>22224</t>
  </si>
  <si>
    <t>菊川市</t>
  </si>
  <si>
    <t>22224_平成17年度</t>
  </si>
  <si>
    <t>22224_平成18年度</t>
  </si>
  <si>
    <t>22224_平成19年度</t>
  </si>
  <si>
    <t>22224_平成20年度</t>
  </si>
  <si>
    <t>22224_平成21年度</t>
  </si>
  <si>
    <t>22224_平成22年度</t>
  </si>
  <si>
    <t>22224_平成23年度</t>
  </si>
  <si>
    <t>22224_平成24年度</t>
  </si>
  <si>
    <t>22224_平成25年度</t>
  </si>
  <si>
    <t>22224_平成26年度</t>
  </si>
  <si>
    <t>22224_平成27年度</t>
  </si>
  <si>
    <t>22224_平成28年度</t>
  </si>
  <si>
    <t>22224_平成29年度</t>
  </si>
  <si>
    <t>22224_平成30年度</t>
  </si>
  <si>
    <t>22224_令和元年度</t>
  </si>
  <si>
    <t>22224_令和2年度</t>
  </si>
  <si>
    <t>22224_令和3年度</t>
  </si>
  <si>
    <t>22224_令和4年度</t>
  </si>
  <si>
    <t>22224_令和5年度</t>
  </si>
  <si>
    <t>22224_令和6年度</t>
  </si>
  <si>
    <t>41206_平成2年度</t>
  </si>
  <si>
    <t>41206</t>
  </si>
  <si>
    <t>武雄市</t>
  </si>
  <si>
    <t>41206_平成17年度</t>
  </si>
  <si>
    <t>41206_平成18年度</t>
  </si>
  <si>
    <t>41206_平成19年度</t>
  </si>
  <si>
    <t>41206_平成20年度</t>
  </si>
  <si>
    <t>41206_平成21年度</t>
  </si>
  <si>
    <t>41206_平成22年度</t>
  </si>
  <si>
    <t>41206_平成23年度</t>
  </si>
  <si>
    <t>41206_平成24年度</t>
  </si>
  <si>
    <t>41206_平成25年度</t>
  </si>
  <si>
    <t>41206_平成26年度</t>
  </si>
  <si>
    <t>41206_平成27年度</t>
  </si>
  <si>
    <t>41206_平成28年度</t>
  </si>
  <si>
    <t>41206_平成29年度</t>
  </si>
  <si>
    <t>41206_平成30年度</t>
  </si>
  <si>
    <t>41206_令和元年度</t>
  </si>
  <si>
    <t>41206_令和2年度</t>
  </si>
  <si>
    <t>41206_令和3年度</t>
  </si>
  <si>
    <t>41206_令和4年度</t>
  </si>
  <si>
    <t>41206_令和5年度</t>
  </si>
  <si>
    <t>41206_令和6年度</t>
  </si>
  <si>
    <t>08212_平成2年度</t>
  </si>
  <si>
    <t>08212</t>
  </si>
  <si>
    <t>常陸太田市</t>
  </si>
  <si>
    <t>08212_平成17年度</t>
  </si>
  <si>
    <t>08212_平成18年度</t>
  </si>
  <si>
    <t>08212_平成19年度</t>
  </si>
  <si>
    <t>08212_平成20年度</t>
  </si>
  <si>
    <t>08212_平成21年度</t>
  </si>
  <si>
    <t>08212_平成22年度</t>
  </si>
  <si>
    <t>08212_平成23年度</t>
  </si>
  <si>
    <t>08212_平成24年度</t>
  </si>
  <si>
    <t>08212_平成25年度</t>
  </si>
  <si>
    <t>08212_平成26年度</t>
  </si>
  <si>
    <t>08212_平成27年度</t>
  </si>
  <si>
    <t>08212_平成28年度</t>
  </si>
  <si>
    <t>08212_平成29年度</t>
  </si>
  <si>
    <t>08212_平成30年度</t>
  </si>
  <si>
    <t>08212_令和元年度</t>
  </si>
  <si>
    <t>08212_令和2年度</t>
  </si>
  <si>
    <t>08212_令和3年度</t>
  </si>
  <si>
    <t>08212_令和4年度</t>
  </si>
  <si>
    <t>08212_令和5年度</t>
  </si>
  <si>
    <t>08212_令和6年度</t>
  </si>
  <si>
    <t>28218_平成2年度</t>
  </si>
  <si>
    <t>28218</t>
  </si>
  <si>
    <t>小野市</t>
  </si>
  <si>
    <t>28218_平成17年度</t>
  </si>
  <si>
    <t>28218_平成18年度</t>
  </si>
  <si>
    <t>28218_平成19年度</t>
  </si>
  <si>
    <t>28218_平成20年度</t>
  </si>
  <si>
    <t>28218_平成21年度</t>
  </si>
  <si>
    <t>28218_平成22年度</t>
  </si>
  <si>
    <t>28218_平成23年度</t>
  </si>
  <si>
    <t>28218_平成24年度</t>
  </si>
  <si>
    <t>28218_平成25年度</t>
  </si>
  <si>
    <t>28218_平成26年度</t>
  </si>
  <si>
    <t>28218_平成27年度</t>
  </si>
  <si>
    <t>28218_平成28年度</t>
  </si>
  <si>
    <t>28218_平成29年度</t>
  </si>
  <si>
    <t>28218_平成30年度</t>
  </si>
  <si>
    <t>28218_令和元年度</t>
  </si>
  <si>
    <t>28218_令和2年度</t>
  </si>
  <si>
    <t>28218_令和3年度</t>
  </si>
  <si>
    <t>28218_令和4年度</t>
  </si>
  <si>
    <t>28218_令和5年度</t>
  </si>
  <si>
    <t>28218_令和6年度</t>
  </si>
  <si>
    <t>15223</t>
  </si>
  <si>
    <t>阿賀野市</t>
  </si>
  <si>
    <t>15223_令和4年度</t>
  </si>
  <si>
    <t>15223_令和6年度</t>
  </si>
  <si>
    <t>15216</t>
  </si>
  <si>
    <t>糸魚川市</t>
  </si>
  <si>
    <t>15216_令和4年度</t>
  </si>
  <si>
    <t>15216_令和6年度</t>
  </si>
  <si>
    <t>15211</t>
  </si>
  <si>
    <t>見附市</t>
  </si>
  <si>
    <t>15211_令和4年度</t>
  </si>
  <si>
    <t>15211_令和6年度</t>
  </si>
  <si>
    <t>15208</t>
  </si>
  <si>
    <t>小千谷市</t>
  </si>
  <si>
    <t>15208_令和4年度</t>
  </si>
  <si>
    <t>15208_令和6年度</t>
  </si>
  <si>
    <t>15225</t>
  </si>
  <si>
    <t>魚沼市</t>
  </si>
  <si>
    <t>15225_令和4年度</t>
  </si>
  <si>
    <t>15225_令和6年度</t>
  </si>
  <si>
    <t>15_平成2年度</t>
  </si>
  <si>
    <t>15</t>
  </si>
  <si>
    <t>新潟県</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</si>
  <si>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</si>
  <si>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</si>
  <si>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</si>
  <si>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</si>
  <si>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</si>
  <si>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</si>
  <si>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</si>
  <si>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</si>
  <si>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</si>
  <si>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</si>
  <si>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</si>
  <si>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</si>
  <si>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</si>
  <si>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</si>
  <si>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</si>
  <si>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</si>
  <si>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</si>
  <si>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</si>
  <si>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15_令和5年度</t>
  </si>
  <si>
    <t>15_令和6年度</t>
  </si>
  <si>
    <t>15224_令和7年度</t>
  </si>
  <si>
    <t>15224_令和8年度</t>
  </si>
  <si>
    <t>15224_令和9年度</t>
  </si>
  <si>
    <t>15224_令和10年度</t>
  </si>
  <si>
    <t>15224_令和11年度</t>
  </si>
  <si>
    <t>15224_令和12年度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</si>
</sst>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10.66694263448</c:v>
                </c:pt>
                <c:pt idx="1">
                  <c:v>8.4716527980800009</c:v>
                </c:pt>
                <c:pt idx="2">
                  <c:v>8.4902208090000002</c:v>
                </c:pt>
                <c:pt idx="3">
                  <c:v>7.7394380619800014</c:v>
                </c:pt>
                <c:pt idx="4">
                  <c:v>7.9502752760000002</c:v>
                </c:pt>
                <c:pt idx="5">
                  <c:v>8.1556748097999989</c:v>
                </c:pt>
                <c:pt idx="6">
                  <c:v>11.34731124184</c:v>
                </c:pt>
                <c:pt idx="7">
                  <c:v>3.5717799472</c:v>
                </c:pt>
                <c:pt idx="8">
                  <c:v>5.3714419506799995</c:v>
                </c:pt>
                <c:pt idx="9">
                  <c:v>7.1858651424</c:v>
                </c:pt>
                <c:pt idx="10">
                  <c:v>4.6884286900000003</c:v>
                </c:pt>
                <c:pt idx="11">
                  <c:v>4.3560493949199994</c:v>
                </c:pt>
                <c:pt idx="12">
                  <c:v>5.2594882454</c:v>
                </c:pt>
                <c:pt idx="13">
                  <c:v>4.6140146051292001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251.86354862259645</c:v>
                </c:pt>
                <c:pt idx="1">
                  <c:v>251.70961098359189</c:v>
                </c:pt>
                <c:pt idx="2">
                  <c:v>253.33900315201828</c:v>
                </c:pt>
                <c:pt idx="3">
                  <c:v>251.89793358618533</c:v>
                </c:pt>
                <c:pt idx="4">
                  <c:v>250.80260888782459</c:v>
                </c:pt>
                <c:pt idx="5">
                  <c:v>244.52490390922856</c:v>
                </c:pt>
                <c:pt idx="6">
                  <c:v>243.80297515512922</c:v>
                </c:pt>
                <c:pt idx="7">
                  <c:v>243.9346247368772</c:v>
                </c:pt>
                <c:pt idx="8">
                  <c:v>236.92707092708594</c:v>
                </c:pt>
                <c:pt idx="9">
                  <c:v>230.50629879900558</c:v>
                </c:pt>
                <c:pt idx="10">
                  <c:v>226.09435636641882</c:v>
                </c:pt>
                <c:pt idx="11">
                  <c:v>205.5991841056873</c:v>
                </c:pt>
                <c:pt idx="12">
                  <c:v>194.59711147330376</c:v>
                </c:pt>
                <c:pt idx="13">
                  <c:v>189.36625954936241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111.4953580177296</c:v>
                </c:pt>
                <c:pt idx="1">
                  <c:v>111.2135297535268</c:v>
                </c:pt>
                <c:pt idx="2">
                  <c:v>120.0491210766974</c:v>
                </c:pt>
                <c:pt idx="3">
                  <c:v>135.80628128591971</c:v>
                </c:pt>
                <c:pt idx="4">
                  <c:v>135.91987965790199</c:v>
                </c:pt>
                <c:pt idx="5">
                  <c:v>116.94451550498511</c:v>
                </c:pt>
                <c:pt idx="6">
                  <c:v>108.5216592321577</c:v>
                </c:pt>
                <c:pt idx="7">
                  <c:v>101.1434645475792</c:v>
                </c:pt>
                <c:pt idx="8">
                  <c:v>107.4444605749443</c:v>
                </c:pt>
                <c:pt idx="9">
                  <c:v>99.817501911893359</c:v>
                </c:pt>
                <c:pt idx="10">
                  <c:v>95.379656654267166</c:v>
                </c:pt>
                <c:pt idx="11">
                  <c:v>88.494336080053728</c:v>
                </c:pt>
                <c:pt idx="12">
                  <c:v>80.42112796206932</c:v>
                </c:pt>
                <c:pt idx="13">
                  <c:v>80.057198681269057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100.5602878027436</c:v>
                </c:pt>
                <c:pt idx="1">
                  <c:v>98.084840881000616</c:v>
                </c:pt>
                <c:pt idx="2">
                  <c:v>114.49624638443061</c:v>
                </c:pt>
                <c:pt idx="3">
                  <c:v>120.6475099031565</c:v>
                </c:pt>
                <c:pt idx="4">
                  <c:v>120.078344814822</c:v>
                </c:pt>
                <c:pt idx="5">
                  <c:v>111.24886023765541</c:v>
                </c:pt>
                <c:pt idx="6">
                  <c:v>93.030805939729092</c:v>
                </c:pt>
                <c:pt idx="7">
                  <c:v>90.479237140222139</c:v>
                </c:pt>
                <c:pt idx="8">
                  <c:v>87.181943478799425</c:v>
                </c:pt>
                <c:pt idx="9">
                  <c:v>85.072507608613137</c:v>
                </c:pt>
                <c:pt idx="10">
                  <c:v>86.310762632976903</c:v>
                </c:pt>
                <c:pt idx="11">
                  <c:v>69.791462540790164</c:v>
                </c:pt>
                <c:pt idx="12">
                  <c:v>77.975890666203711</c:v>
                </c:pt>
                <c:pt idx="13">
                  <c:v>73.018525159467032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80.87739501911318</c:v>
                </c:pt>
                <c:pt idx="1">
                  <c:v>77.914292622541552</c:v>
                </c:pt>
                <c:pt idx="2">
                  <c:v>83.547777435513339</c:v>
                </c:pt>
                <c:pt idx="3">
                  <c:v>82.134098300645093</c:v>
                </c:pt>
                <c:pt idx="4">
                  <c:v>77.354713067832506</c:v>
                </c:pt>
                <c:pt idx="5">
                  <c:v>57.106742439022781</c:v>
                </c:pt>
                <c:pt idx="6">
                  <c:v>53.358421085784229</c:v>
                </c:pt>
                <c:pt idx="7">
                  <c:v>56.559051423265672</c:v>
                </c:pt>
                <c:pt idx="8">
                  <c:v>52.604816455564162</c:v>
                </c:pt>
                <c:pt idx="9">
                  <c:v>49.581121562351051</c:v>
                </c:pt>
                <c:pt idx="10">
                  <c:v>48.231131679036181</c:v>
                </c:pt>
                <c:pt idx="11">
                  <c:v>54.898821749837893</c:v>
                </c:pt>
                <c:pt idx="12">
                  <c:v>45.295176090200357</c:v>
                </c:pt>
                <c:pt idx="13">
                  <c:v>45.04912832746507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33215</c:v>
                </c:pt>
                <c:pt idx="1">
                  <c:v>33317</c:v>
                </c:pt>
                <c:pt idx="2">
                  <c:v>33456</c:v>
                </c:pt>
                <c:pt idx="3">
                  <c:v>33658</c:v>
                </c:pt>
                <c:pt idx="4">
                  <c:v>34000</c:v>
                </c:pt>
                <c:pt idx="5">
                  <c:v>33910</c:v>
                </c:pt>
                <c:pt idx="6">
                  <c:v>33632</c:v>
                </c:pt>
                <c:pt idx="7">
                  <c:v>33514</c:v>
                </c:pt>
                <c:pt idx="8">
                  <c:v>33490</c:v>
                </c:pt>
                <c:pt idx="9">
                  <c:v>33324</c:v>
                </c:pt>
                <c:pt idx="10">
                  <c:v>33052</c:v>
                </c:pt>
                <c:pt idx="11">
                  <c:v>32753</c:v>
                </c:pt>
                <c:pt idx="12">
                  <c:v>32414</c:v>
                </c:pt>
                <c:pt idx="13">
                  <c:v>32214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21404</c:v>
                </c:pt>
                <c:pt idx="1">
                  <c:v>21107</c:v>
                </c:pt>
                <c:pt idx="2">
                  <c:v>20982</c:v>
                </c:pt>
                <c:pt idx="3">
                  <c:v>20587</c:v>
                </c:pt>
                <c:pt idx="4">
                  <c:v>20273</c:v>
                </c:pt>
                <c:pt idx="5">
                  <c:v>19929</c:v>
                </c:pt>
                <c:pt idx="6">
                  <c:v>19538</c:v>
                </c:pt>
                <c:pt idx="7">
                  <c:v>19649</c:v>
                </c:pt>
                <c:pt idx="8">
                  <c:v>19338</c:v>
                </c:pt>
                <c:pt idx="9">
                  <c:v>19063</c:v>
                </c:pt>
                <c:pt idx="10">
                  <c:v>18319</c:v>
                </c:pt>
                <c:pt idx="11">
                  <c:v>18161</c:v>
                </c:pt>
                <c:pt idx="12">
                  <c:v>17893</c:v>
                </c:pt>
                <c:pt idx="13">
                  <c:v>17754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25005</c:v>
                </c:pt>
                <c:pt idx="1">
                  <c:v>24771</c:v>
                </c:pt>
                <c:pt idx="2">
                  <c:v>24671</c:v>
                </c:pt>
                <c:pt idx="3">
                  <c:v>24599</c:v>
                </c:pt>
                <c:pt idx="4">
                  <c:v>24581</c:v>
                </c:pt>
                <c:pt idx="5">
                  <c:v>24347</c:v>
                </c:pt>
                <c:pt idx="6">
                  <c:v>24186</c:v>
                </c:pt>
                <c:pt idx="7">
                  <c:v>24058</c:v>
                </c:pt>
                <c:pt idx="8">
                  <c:v>24113</c:v>
                </c:pt>
                <c:pt idx="9">
                  <c:v>23911</c:v>
                </c:pt>
                <c:pt idx="10">
                  <c:v>23717</c:v>
                </c:pt>
                <c:pt idx="11">
                  <c:v>23549</c:v>
                </c:pt>
                <c:pt idx="12">
                  <c:v>23267</c:v>
                </c:pt>
                <c:pt idx="13">
                  <c:v>23115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798</c:v>
                </c:pt>
                <c:pt idx="1">
                  <c:v>798</c:v>
                </c:pt>
                <c:pt idx="2">
                  <c:v>798</c:v>
                </c:pt>
                <c:pt idx="3">
                  <c:v>798</c:v>
                </c:pt>
                <c:pt idx="4">
                  <c:v>798</c:v>
                </c:pt>
                <c:pt idx="5">
                  <c:v>573</c:v>
                </c:pt>
                <c:pt idx="6">
                  <c:v>573</c:v>
                </c:pt>
                <c:pt idx="7">
                  <c:v>573</c:v>
                </c:pt>
                <c:pt idx="8">
                  <c:v>573</c:v>
                </c:pt>
                <c:pt idx="9">
                  <c:v>573</c:v>
                </c:pt>
                <c:pt idx="10">
                  <c:v>573</c:v>
                </c:pt>
                <c:pt idx="11">
                  <c:v>888</c:v>
                </c:pt>
                <c:pt idx="12">
                  <c:v>888</c:v>
                </c:pt>
                <c:pt idx="13">
                  <c:v>888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3844</c:v>
                </c:pt>
                <c:pt idx="1">
                  <c:v>3844</c:v>
                </c:pt>
                <c:pt idx="2">
                  <c:v>3844</c:v>
                </c:pt>
                <c:pt idx="3">
                  <c:v>3844</c:v>
                </c:pt>
                <c:pt idx="4">
                  <c:v>3844</c:v>
                </c:pt>
                <c:pt idx="5">
                  <c:v>3212</c:v>
                </c:pt>
                <c:pt idx="6">
                  <c:v>3212</c:v>
                </c:pt>
                <c:pt idx="7">
                  <c:v>3212</c:v>
                </c:pt>
                <c:pt idx="8">
                  <c:v>3212</c:v>
                </c:pt>
                <c:pt idx="9">
                  <c:v>3212</c:v>
                </c:pt>
                <c:pt idx="10">
                  <c:v>3212</c:v>
                </c:pt>
                <c:pt idx="11">
                  <c:v>2655</c:v>
                </c:pt>
                <c:pt idx="12">
                  <c:v>2655</c:v>
                </c:pt>
                <c:pt idx="13">
                  <c:v>2655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258.80520000000001</c:v>
                </c:pt>
                <c:pt idx="1">
                  <c:v>250.07210000000001</c:v>
                </c:pt>
                <c:pt idx="2">
                  <c:v>225.16210000000001</c:v>
                </c:pt>
                <c:pt idx="3">
                  <c:v>195.24510000000001</c:v>
                </c:pt>
                <c:pt idx="4">
                  <c:v>183.28299999999999</c:v>
                </c:pt>
                <c:pt idx="5">
                  <c:v>188.0326</c:v>
                </c:pt>
                <c:pt idx="6">
                  <c:v>169.5044</c:v>
                </c:pt>
                <c:pt idx="7">
                  <c:v>162.3493</c:v>
                </c:pt>
                <c:pt idx="8">
                  <c:v>158.77090000000001</c:v>
                </c:pt>
                <c:pt idx="9">
                  <c:v>154.47470000000001</c:v>
                </c:pt>
                <c:pt idx="10">
                  <c:v>139.25</c:v>
                </c:pt>
                <c:pt idx="11">
                  <c:v>128.36709999999999</c:v>
                </c:pt>
                <c:pt idx="12">
                  <c:v>138.9323</c:v>
                </c:pt>
                <c:pt idx="13">
                  <c:v>148.6951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26.178999999999998</c:v>
                </c:pt>
                <c:pt idx="1">
                  <c:v>30.155999999999999</c:v>
                </c:pt>
                <c:pt idx="2">
                  <c:v>66.796999999999997</c:v>
                </c:pt>
                <c:pt idx="3">
                  <c:v>31.231000000000002</c:v>
                </c:pt>
                <c:pt idx="4">
                  <c:v>49.15</c:v>
                </c:pt>
                <c:pt idx="5">
                  <c:v>25.64</c:v>
                </c:pt>
                <c:pt idx="6">
                  <c:v>17.43</c:v>
                </c:pt>
                <c:pt idx="7">
                  <c:v>23.405999999999999</c:v>
                </c:pt>
                <c:pt idx="8">
                  <c:v>21.667000000000002</c:v>
                </c:pt>
                <c:pt idx="9">
                  <c:v>18.879000000000001</c:v>
                </c:pt>
                <c:pt idx="10">
                  <c:v>16.969000000000001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8.516</c:v>
                </c:pt>
                <c:pt idx="1">
                  <c:v>8.5519999999999996</c:v>
                </c:pt>
                <c:pt idx="2">
                  <c:v>43.607999999999997</c:v>
                </c:pt>
                <c:pt idx="3">
                  <c:v>8.8559999999999999</c:v>
                </c:pt>
                <c:pt idx="4">
                  <c:v>30.402999999999999</c:v>
                </c:pt>
                <c:pt idx="5">
                  <c:v>8.5380000000000003</c:v>
                </c:pt>
                <c:pt idx="6">
                  <c:v>8.6069999999999993</c:v>
                </c:pt>
                <c:pt idx="7">
                  <c:v>8.4179999999999993</c:v>
                </c:pt>
                <c:pt idx="8">
                  <c:v>8.2870000000000008</c:v>
                </c:pt>
                <c:pt idx="9">
                  <c:v>8.1470000000000002</c:v>
                </c:pt>
                <c:pt idx="10">
                  <c:v>11.189</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8.4160000000000004</c:v>
                </c:pt>
                <c:pt idx="1">
                  <c:v>11.649000000000001</c:v>
                </c:pt>
                <c:pt idx="2">
                  <c:v>12.475999999999999</c:v>
                </c:pt>
                <c:pt idx="3">
                  <c:v>12.029</c:v>
                </c:pt>
                <c:pt idx="4">
                  <c:v>11.614000000000001</c:v>
                </c:pt>
                <c:pt idx="5">
                  <c:v>11.435</c:v>
                </c:pt>
                <c:pt idx="6">
                  <c:v>4.3339999999999996</c:v>
                </c:pt>
                <c:pt idx="7">
                  <c:v>11.138999999999999</c:v>
                </c:pt>
                <c:pt idx="8">
                  <c:v>10.147</c:v>
                </c:pt>
                <c:pt idx="9">
                  <c:v>10.731999999999999</c:v>
                </c:pt>
                <c:pt idx="10">
                  <c:v>5.78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9.2469999999999999</c:v>
                </c:pt>
                <c:pt idx="1">
                  <c:v>9.9550000000000001</c:v>
                </c:pt>
                <c:pt idx="2">
                  <c:v>10.712999999999999</c:v>
                </c:pt>
                <c:pt idx="3">
                  <c:v>10.346</c:v>
                </c:pt>
                <c:pt idx="4">
                  <c:v>7.133</c:v>
                </c:pt>
                <c:pt idx="5">
                  <c:v>5.6669999999999998</c:v>
                </c:pt>
                <c:pt idx="6">
                  <c:v>4.4889999999999999</c:v>
                </c:pt>
                <c:pt idx="7">
                  <c:v>3.8490000000000002</c:v>
                </c:pt>
                <c:pt idx="8">
                  <c:v>3.2330000000000001</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114.49624638443061</c:v>
                </c:pt>
                <c:pt idx="1">
                  <c:v>120.6475099031565</c:v>
                </c:pt>
                <c:pt idx="2">
                  <c:v>120.078344814822</c:v>
                </c:pt>
                <c:pt idx="3">
                  <c:v>111.24886023765541</c:v>
                </c:pt>
                <c:pt idx="4">
                  <c:v>93.030805939729092</c:v>
                </c:pt>
                <c:pt idx="5">
                  <c:v>90.479237140222139</c:v>
                </c:pt>
                <c:pt idx="6">
                  <c:v>87.181943478799425</c:v>
                </c:pt>
                <c:pt idx="7">
                  <c:v>85.072507608613137</c:v>
                </c:pt>
                <c:pt idx="8">
                  <c:v>86.310762632976903</c:v>
                </c:pt>
                <c:pt idx="9">
                  <c:v>69.791462540790164</c:v>
                </c:pt>
                <c:pt idx="10">
                  <c:v>77.975890666203711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83.547777435513339</c:v>
                </c:pt>
                <c:pt idx="1">
                  <c:v>82.134098300645093</c:v>
                </c:pt>
                <c:pt idx="2">
                  <c:v>77.354713067832506</c:v>
                </c:pt>
                <c:pt idx="3">
                  <c:v>57.106742439022781</c:v>
                </c:pt>
                <c:pt idx="4">
                  <c:v>53.358421085784229</c:v>
                </c:pt>
                <c:pt idx="5">
                  <c:v>56.559051423265672</c:v>
                </c:pt>
                <c:pt idx="6">
                  <c:v>52.604816455564162</c:v>
                </c:pt>
                <c:pt idx="7">
                  <c:v>49.581121562351051</c:v>
                </c:pt>
                <c:pt idx="8">
                  <c:v>48.231131679036181</c:v>
                </c:pt>
                <c:pt idx="9">
                  <c:v>54.898821749837893</c:v>
                </c:pt>
                <c:pt idx="10">
                  <c:v>45.295176090200357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0.11067918601589768</c:v>
                </c:pt>
                <c:pt idx="1">
                  <c:v>0.12120422827995923</c:v>
                </c:pt>
                <c:pt idx="2">
                  <c:v>0.13849188465873757</c:v>
                </c:pt>
                <c:pt idx="3">
                  <c:v>0.18116950044991995</c:v>
                </c:pt>
                <c:pt idx="4">
                  <c:v>0.13368086714058292</c:v>
                </c:pt>
                <c:pt idx="5">
                  <c:v>0.10019616413985452</c:v>
                </c:pt>
                <c:pt idx="6">
                  <c:v>8.5334391458088354E-2</c:v>
                </c:pt>
                <c:pt idx="7">
                  <c:v>7.7630353624809925E-2</c:v>
                </c:pt>
                <c:pt idx="8">
                  <c:v>6.7031394193995952E-2</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7.350459308283859E-2</c:v>
                </c:pt>
                <c:pt idx="1">
                  <c:v>9.6554002725382629E-2</c:v>
                </c:pt>
                <c:pt idx="2">
                  <c:v>0.10389883387583146</c:v>
                </c:pt>
                <c:pt idx="3">
                  <c:v>0.10812695046316022</c:v>
                </c:pt>
                <c:pt idx="4">
                  <c:v>0.1248403674748797</c:v>
                </c:pt>
                <c:pt idx="5">
                  <c:v>0.12638258634164171</c:v>
                </c:pt>
                <c:pt idx="6">
                  <c:v>4.9712128762694138E-2</c:v>
                </c:pt>
                <c:pt idx="7">
                  <c:v>0.13093536693718236</c:v>
                </c:pt>
                <c:pt idx="8">
                  <c:v>0.11756355395848533</c:v>
                </c:pt>
                <c:pt idx="9">
                  <c:v>0.15377239005025289</c:v>
                </c:pt>
                <c:pt idx="10">
                  <c:v>7.4125475844101729E-2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5.78</c:v>
                </c:pt>
                <c:pt idx="5">
                  <c:v>11.189</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5.78</c:v>
                </c:pt>
                <c:pt idx="5" formatCode="#,##0">
                  <c:v>11.189</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S：公務(N=1)</c:v>
                </c:pt>
                <c:pt idx="38">
                  <c:v>石油精製業・コークス製造業(N=0)</c:v>
                </c:pt>
                <c:pt idx="39">
                  <c:v>発電所・変電所(N=3)</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4.8140000000000001</c:v>
                </c:pt>
                <c:pt idx="35">
                  <c:v>0</c:v>
                </c:pt>
                <c:pt idx="36">
                  <c:v>0</c:v>
                </c:pt>
                <c:pt idx="37">
                  <c:v>0.96599999999999997</c:v>
                </c:pt>
                <c:pt idx="38">
                  <c:v>0</c:v>
                </c:pt>
                <c:pt idx="39">
                  <c:v>11.189</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54.930339158718411</c:v>
                </c:pt>
                <c:pt idx="2">
                  <c:v>22.09452918803807</c:v>
                </c:pt>
                <c:pt idx="3">
                  <c:v>44.322617035337259</c:v>
                </c:pt>
                <c:pt idx="4">
                  <c:v>101.39355483093139</c:v>
                </c:pt>
                <c:pt idx="5">
                  <c:v>128.05741675542021</c:v>
                </c:pt>
                <c:pt idx="7">
                  <c:v>185.31890409615119</c:v>
                </c:pt>
                <c:pt idx="8">
                  <c:v>4.0095905823349698</c:v>
                </c:pt>
                <c:pt idx="9">
                  <c:v>191.04715182612881</c:v>
                </c:pt>
                <c:pt idx="10">
                  <c:v>6.2899322800000013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121.34748538209374</c:v>
                </c:pt>
                <c:pt idx="4" formatCode="#,##0">
                  <c:v>101.39355483093139</c:v>
                </c:pt>
                <c:pt idx="5" formatCode="#,##0">
                  <c:v>128.05741675542021</c:v>
                </c:pt>
                <c:pt idx="6" formatCode="#,##0">
                  <c:v>380.37564650461496</c:v>
                </c:pt>
                <c:pt idx="10" formatCode="#,##0">
                  <c:v>6.2899322800000013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16.969000000000001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16.969000000000001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佐渡市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佐渡市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4.8140000000000001</c:v>
                </c:pt>
                <c:pt idx="11">
                  <c:v>0</c:v>
                </c:pt>
                <c:pt idx="12">
                  <c:v>0</c:v>
                </c:pt>
                <c:pt idx="13">
                  <c:v>0.96599999999999997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佐渡市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発電所・変電所(N=3)</c:v>
                </c:pt>
                <c:pt idx="2">
                  <c:v>ガス製造工場(N=0)</c:v>
                </c:pt>
                <c:pt idx="3">
                  <c:v>熱供給業(N=0)</c:v>
                </c:pt>
              </c:strCache>
            </c:strRef>
          </c:cat>
          <c:val>
            <c:numRef>
              <c:f>③特定事業所の現状把握!$BG$54:$BG$57</c:f>
              <c:numCache>
                <c:formatCode>[=0]#,##0;[&lt;1]0.00;#,##0</c:formatCode>
                <c:ptCount val="4"/>
                <c:pt idx="0">
                  <c:v>0</c:v>
                </c:pt>
                <c:pt idx="1">
                  <c:v>3.7296666666666667</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発電所・変電所(N=3)</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佐渡市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6,197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1747.3</c:v>
                </c:pt>
                <c:pt idx="1">
                  <c:v>4265.7999999999993</c:v>
                </c:pt>
                <c:pt idx="2">
                  <c:v>0</c:v>
                </c:pt>
                <c:pt idx="3">
                  <c:v>184</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8,707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2096.9696759999997</c:v>
                </c:pt>
                <c:pt idx="1">
                  <c:v>5642.6296079999993</c:v>
                </c:pt>
                <c:pt idx="2">
                  <c:v>0</c:v>
                </c:pt>
                <c:pt idx="3">
                  <c:v>967.10400000000004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232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佐渡市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89.395198415999999</c:v>
                </c:pt>
                <c:pt idx="1">
                  <c:v>87.938460395999982</c:v>
                </c:pt>
                <c:pt idx="2">
                  <c:v>4.3493450760000005</c:v>
                </c:pt>
                <c:pt idx="3">
                  <c:v>0</c:v>
                </c:pt>
                <c:pt idx="4">
                  <c:v>9.9238978499999995</c:v>
                </c:pt>
                <c:pt idx="5">
                  <c:v>40.19455954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3,051,605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佐渡市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1985432</c:v>
                </c:pt>
                <c:pt idx="1">
                  <c:v>1045800</c:v>
                </c:pt>
                <c:pt idx="2">
                  <c:v>20373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184</c:v>
                </c:pt>
                <c:pt idx="3">
                  <c:v>184</c:v>
                </c:pt>
                <c:pt idx="4">
                  <c:v>184</c:v>
                </c:pt>
                <c:pt idx="5">
                  <c:v>184</c:v>
                </c:pt>
                <c:pt idx="6">
                  <c:v>184</c:v>
                </c:pt>
                <c:pt idx="7">
                  <c:v>184</c:v>
                </c:pt>
                <c:pt idx="8">
                  <c:v>184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2955.8</c:v>
                </c:pt>
                <c:pt idx="1">
                  <c:v>3139.1</c:v>
                </c:pt>
                <c:pt idx="2">
                  <c:v>3338.2</c:v>
                </c:pt>
                <c:pt idx="3">
                  <c:v>3373.3</c:v>
                </c:pt>
                <c:pt idx="4">
                  <c:v>4195.4000000000005</c:v>
                </c:pt>
                <c:pt idx="5">
                  <c:v>4211.8999999999996</c:v>
                </c:pt>
                <c:pt idx="6">
                  <c:v>4235.7999999999993</c:v>
                </c:pt>
                <c:pt idx="7">
                  <c:v>4266.0999999999995</c:v>
                </c:pt>
                <c:pt idx="8">
                  <c:v>4265.7999999999993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1143.9000000000001</c:v>
                </c:pt>
                <c:pt idx="1">
                  <c:v>1251.5</c:v>
                </c:pt>
                <c:pt idx="2">
                  <c:v>1348</c:v>
                </c:pt>
                <c:pt idx="3">
                  <c:v>1476.4999999999998</c:v>
                </c:pt>
                <c:pt idx="4">
                  <c:v>1588.4999999999991</c:v>
                </c:pt>
                <c:pt idx="5">
                  <c:v>1633.299999999999</c:v>
                </c:pt>
                <c:pt idx="6">
                  <c:v>1663.099999999999</c:v>
                </c:pt>
                <c:pt idx="7">
                  <c:v>1699.7999999999995</c:v>
                </c:pt>
                <c:pt idx="8">
                  <c:v>1747.3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1.7885852817349768E-2</c:v>
                </c:pt>
                <c:pt idx="1">
                  <c:v>2.00020821996694E-2</c:v>
                </c:pt>
                <c:pt idx="2">
                  <c:v>2.3712930913126977E-2</c:v>
                </c:pt>
                <c:pt idx="3">
                  <c:v>2.5435510391942862E-2</c:v>
                </c:pt>
                <c:pt idx="4">
                  <c:v>3.0178943546759263E-2</c:v>
                </c:pt>
                <c:pt idx="5">
                  <c:v>3.307132152308679E-2</c:v>
                </c:pt>
                <c:pt idx="6">
                  <c:v>3.4539986886449582E-2</c:v>
                </c:pt>
                <c:pt idx="7">
                  <c:v>3.4534915095465732E-2</c:v>
                </c:pt>
                <c:pt idx="8">
                  <c:v>3.476092217643563E-2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29.194106449315431</c:v>
                </c:pt>
                <c:pt idx="2">
                  <c:v>14.03958113924341</c:v>
                </c:pt>
                <c:pt idx="3">
                  <c:v>34.121025479273669</c:v>
                </c:pt>
                <c:pt idx="4">
                  <c:v>120.078344814822</c:v>
                </c:pt>
                <c:pt idx="5">
                  <c:v>135.91987965790199</c:v>
                </c:pt>
                <c:pt idx="7">
                  <c:v>163.49935903896863</c:v>
                </c:pt>
                <c:pt idx="8">
                  <c:v>4.7034096075998804</c:v>
                </c:pt>
                <c:pt idx="9">
                  <c:v>82.599840241256047</c:v>
                </c:pt>
                <c:pt idx="10">
                  <c:v>7.9502752760000002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77.354713067832506</c:v>
                </c:pt>
                <c:pt idx="4" formatCode="#,##0">
                  <c:v>120.078344814822</c:v>
                </c:pt>
                <c:pt idx="5" formatCode="#,##0">
                  <c:v>135.91987965790199</c:v>
                </c:pt>
                <c:pt idx="6" formatCode="#,##0">
                  <c:v>250.80260888782459</c:v>
                </c:pt>
                <c:pt idx="10" formatCode="#,##0">
                  <c:v>7.9502752760000002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252</c:v>
                </c:pt>
                <c:pt idx="1">
                  <c:v>274</c:v>
                </c:pt>
                <c:pt idx="2">
                  <c:v>293</c:v>
                </c:pt>
                <c:pt idx="3">
                  <c:v>315</c:v>
                </c:pt>
                <c:pt idx="4">
                  <c:v>336</c:v>
                </c:pt>
                <c:pt idx="5">
                  <c:v>344</c:v>
                </c:pt>
                <c:pt idx="6">
                  <c:v>349</c:v>
                </c:pt>
                <c:pt idx="7">
                  <c:v>357</c:v>
                </c:pt>
                <c:pt idx="8">
                  <c:v>366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250473.88673428979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8706.7032839999993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5046750.108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2483199.9560000002</c:v>
                </c:pt>
                <c:pt idx="1">
                  <c:v>2442735.0109999995</c:v>
                </c:pt>
                <c:pt idx="2">
                  <c:v>120815.141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7739.599283999999</c:v>
                </c:pt>
                <c:pt idx="1">
                  <c:v>0</c:v>
                </c:pt>
                <c:pt idx="2">
                  <c:v>967.10400000000004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排出量比較シート!$DN$21:$DN$50</c:f>
              <c:numCache>
                <c:formatCode>0.0%;;</c:formatCode>
                <c:ptCount val="30"/>
                <c:pt idx="0">
                  <c:v>1</c:v>
                </c:pt>
                <c:pt idx="1">
                  <c:v>0.92</c:v>
                </c:pt>
                <c:pt idx="2">
                  <c:v>0.91</c:v>
                </c:pt>
                <c:pt idx="3">
                  <c:v>0</c:v>
                </c:pt>
                <c:pt idx="4">
                  <c:v>0.88</c:v>
                </c:pt>
                <c:pt idx="5">
                  <c:v>1</c:v>
                </c:pt>
                <c:pt idx="6">
                  <c:v>1</c:v>
                </c:pt>
                <c:pt idx="7">
                  <c:v>0.94</c:v>
                </c:pt>
                <c:pt idx="8">
                  <c:v>0.9</c:v>
                </c:pt>
                <c:pt idx="9">
                  <c:v>1</c:v>
                </c:pt>
                <c:pt idx="10">
                  <c:v>0.97</c:v>
                </c:pt>
                <c:pt idx="11">
                  <c:v>0.56000000000000005</c:v>
                </c:pt>
                <c:pt idx="12">
                  <c:v>1</c:v>
                </c:pt>
                <c:pt idx="13">
                  <c:v>0.94</c:v>
                </c:pt>
                <c:pt idx="14">
                  <c:v>0.65</c:v>
                </c:pt>
                <c:pt idx="15">
                  <c:v>0.92</c:v>
                </c:pt>
                <c:pt idx="16">
                  <c:v>1</c:v>
                </c:pt>
                <c:pt idx="17">
                  <c:v>0.82</c:v>
                </c:pt>
                <c:pt idx="18">
                  <c:v>0.01</c:v>
                </c:pt>
                <c:pt idx="19">
                  <c:v>0.08</c:v>
                </c:pt>
                <c:pt idx="20">
                  <c:v>0.09</c:v>
                </c:pt>
                <c:pt idx="21">
                  <c:v>0</c:v>
                </c:pt>
                <c:pt idx="22">
                  <c:v>0.22</c:v>
                </c:pt>
                <c:pt idx="23">
                  <c:v>1</c:v>
                </c:pt>
                <c:pt idx="24">
                  <c:v>0.87</c:v>
                </c:pt>
                <c:pt idx="25">
                  <c:v>0.84</c:v>
                </c:pt>
                <c:pt idx="26">
                  <c:v>0.96</c:v>
                </c:pt>
                <c:pt idx="27">
                  <c:v>1</c:v>
                </c:pt>
                <c:pt idx="28">
                  <c:v>0.89</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0.75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0.04</c:v>
                </c:pt>
                <c:pt idx="16">
                  <c:v>0</c:v>
                </c:pt>
                <c:pt idx="17">
                  <c:v>0.09</c:v>
                </c:pt>
                <c:pt idx="18">
                  <c:v>0</c:v>
                </c:pt>
                <c:pt idx="19">
                  <c:v>0.01</c:v>
                </c:pt>
                <c:pt idx="20">
                  <c:v>0</c:v>
                </c:pt>
                <c:pt idx="21">
                  <c:v>0</c:v>
                </c:pt>
                <c:pt idx="22">
                  <c:v>0</c:v>
                </c:pt>
                <c:pt idx="23">
                  <c:v>0</c:v>
                </c:pt>
                <c:pt idx="24">
                  <c:v>0</c:v>
                </c:pt>
                <c:pt idx="25">
                  <c:v>0.16</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排出量比較シート!$DQ$21:$DQ$50</c:f>
              <c:numCache>
                <c:formatCode>0.0%;;</c:formatCode>
                <c:ptCount val="30"/>
                <c:pt idx="0">
                  <c:v>0</c:v>
                </c:pt>
                <c:pt idx="1">
                  <c:v>0.08</c:v>
                </c:pt>
                <c:pt idx="2">
                  <c:v>0.09</c:v>
                </c:pt>
                <c:pt idx="3">
                  <c:v>0.34</c:v>
                </c:pt>
                <c:pt idx="4">
                  <c:v>0.01</c:v>
                </c:pt>
                <c:pt idx="5">
                  <c:v>0</c:v>
                </c:pt>
                <c:pt idx="6">
                  <c:v>0</c:v>
                </c:pt>
                <c:pt idx="7">
                  <c:v>0.06</c:v>
                </c:pt>
                <c:pt idx="8">
                  <c:v>0.1</c:v>
                </c:pt>
                <c:pt idx="9">
                  <c:v>0</c:v>
                </c:pt>
                <c:pt idx="10">
                  <c:v>0.03</c:v>
                </c:pt>
                <c:pt idx="11">
                  <c:v>0.44</c:v>
                </c:pt>
                <c:pt idx="12">
                  <c:v>0</c:v>
                </c:pt>
                <c:pt idx="13">
                  <c:v>0.06</c:v>
                </c:pt>
                <c:pt idx="14">
                  <c:v>0.35</c:v>
                </c:pt>
                <c:pt idx="15">
                  <c:v>0.03</c:v>
                </c:pt>
                <c:pt idx="16">
                  <c:v>0</c:v>
                </c:pt>
                <c:pt idx="17">
                  <c:v>0.08</c:v>
                </c:pt>
                <c:pt idx="18">
                  <c:v>0.01</c:v>
                </c:pt>
                <c:pt idx="19">
                  <c:v>0.05</c:v>
                </c:pt>
                <c:pt idx="20">
                  <c:v>0.16</c:v>
                </c:pt>
                <c:pt idx="21">
                  <c:v>1</c:v>
                </c:pt>
                <c:pt idx="22">
                  <c:v>0.78</c:v>
                </c:pt>
                <c:pt idx="23">
                  <c:v>0</c:v>
                </c:pt>
                <c:pt idx="24">
                  <c:v>0.13</c:v>
                </c:pt>
                <c:pt idx="25">
                  <c:v>0</c:v>
                </c:pt>
                <c:pt idx="26">
                  <c:v>0.04</c:v>
                </c:pt>
                <c:pt idx="27">
                  <c:v>0</c:v>
                </c:pt>
                <c:pt idx="28">
                  <c:v>0.11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排出量比較シート!$DR$21:$DR$50</c:f>
              <c:numCache>
                <c:formatCode>0.0%;;</c:formatCode>
                <c:ptCount val="30"/>
                <c:pt idx="0">
                  <c:v>0</c:v>
                </c:pt>
                <c:pt idx="1">
                  <c:v>0</c:v>
                </c:pt>
                <c:pt idx="2">
                  <c:v>0</c:v>
                </c:pt>
                <c:pt idx="3">
                  <c:v>0.66</c:v>
                </c:pt>
                <c:pt idx="4">
                  <c:v>0.11</c:v>
                </c:pt>
                <c:pt idx="5">
                  <c:v>0</c:v>
                </c:pt>
                <c:pt idx="6">
                  <c:v>0</c:v>
                </c:pt>
                <c:pt idx="7">
                  <c:v>0</c:v>
                </c:pt>
                <c:pt idx="8">
                  <c:v>0</c:v>
                </c:pt>
                <c:pt idx="9">
                  <c:v>0</c:v>
                </c:pt>
                <c:pt idx="10">
                  <c:v>0</c:v>
                </c:pt>
                <c:pt idx="11">
                  <c:v>0</c:v>
                </c:pt>
                <c:pt idx="12">
                  <c:v>0</c:v>
                </c:pt>
                <c:pt idx="13">
                  <c:v>0</c:v>
                </c:pt>
                <c:pt idx="14">
                  <c:v>0</c:v>
                </c:pt>
                <c:pt idx="15">
                  <c:v>0</c:v>
                </c:pt>
                <c:pt idx="16">
                  <c:v>0</c:v>
                </c:pt>
                <c:pt idx="17">
                  <c:v>0</c:v>
                </c:pt>
                <c:pt idx="18">
                  <c:v>0.98</c:v>
                </c:pt>
                <c:pt idx="19">
                  <c:v>0.87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排出量比較シート!$DF$21:$DF$50</c:f>
              <c:numCache>
                <c:formatCode>#,##0;;</c:formatCode>
                <c:ptCount val="30"/>
                <c:pt idx="0">
                  <c:v>3</c:v>
                </c:pt>
                <c:pt idx="1">
                  <c:v>8</c:v>
                </c:pt>
                <c:pt idx="2">
                  <c:v>15</c:v>
                </c:pt>
                <c:pt idx="3">
                  <c:v>0</c:v>
                </c:pt>
                <c:pt idx="4">
                  <c:v>19</c:v>
                </c:pt>
                <c:pt idx="5">
                  <c:v>17</c:v>
                </c:pt>
                <c:pt idx="6">
                  <c:v>8</c:v>
                </c:pt>
                <c:pt idx="7">
                  <c:v>11</c:v>
                </c:pt>
                <c:pt idx="8">
                  <c:v>12</c:v>
                </c:pt>
                <c:pt idx="9">
                  <c:v>7</c:v>
                </c:pt>
                <c:pt idx="10">
                  <c:v>3</c:v>
                </c:pt>
                <c:pt idx="11">
                  <c:v>1</c:v>
                </c:pt>
                <c:pt idx="12">
                  <c:v>8</c:v>
                </c:pt>
                <c:pt idx="13">
                  <c:v>14</c:v>
                </c:pt>
                <c:pt idx="14">
                  <c:v>2</c:v>
                </c:pt>
                <c:pt idx="15">
                  <c:v>8</c:v>
                </c:pt>
                <c:pt idx="16">
                  <c:v>2</c:v>
                </c:pt>
                <c:pt idx="17">
                  <c:v>4</c:v>
                </c:pt>
                <c:pt idx="18">
                  <c:v>1</c:v>
                </c:pt>
                <c:pt idx="19">
                  <c:v>6</c:v>
                </c:pt>
                <c:pt idx="20">
                  <c:v>1</c:v>
                </c:pt>
                <c:pt idx="21">
                  <c:v>0</c:v>
                </c:pt>
                <c:pt idx="22">
                  <c:v>2</c:v>
                </c:pt>
                <c:pt idx="23">
                  <c:v>4</c:v>
                </c:pt>
                <c:pt idx="24">
                  <c:v>12</c:v>
                </c:pt>
                <c:pt idx="25">
                  <c:v>12</c:v>
                </c:pt>
                <c:pt idx="26">
                  <c:v>4</c:v>
                </c:pt>
                <c:pt idx="27">
                  <c:v>2</c:v>
                </c:pt>
                <c:pt idx="28">
                  <c:v>17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1</c:v>
                </c:pt>
                <c:pt idx="18">
                  <c:v>0</c:v>
                </c:pt>
                <c:pt idx="19">
                  <c:v>1</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排出量比較シート!$DI$21:$DI$50</c:f>
              <c:numCache>
                <c:formatCode>#,##0;;</c:formatCode>
                <c:ptCount val="30"/>
                <c:pt idx="0">
                  <c:v>0</c:v>
                </c:pt>
                <c:pt idx="1">
                  <c:v>1</c:v>
                </c:pt>
                <c:pt idx="2">
                  <c:v>4</c:v>
                </c:pt>
                <c:pt idx="3">
                  <c:v>2</c:v>
                </c:pt>
                <c:pt idx="4">
                  <c:v>1</c:v>
                </c:pt>
                <c:pt idx="5">
                  <c:v>0</c:v>
                </c:pt>
                <c:pt idx="6">
                  <c:v>0</c:v>
                </c:pt>
                <c:pt idx="7">
                  <c:v>1</c:v>
                </c:pt>
                <c:pt idx="8">
                  <c:v>3</c:v>
                </c:pt>
                <c:pt idx="9">
                  <c:v>0</c:v>
                </c:pt>
                <c:pt idx="10">
                  <c:v>1</c:v>
                </c:pt>
                <c:pt idx="11">
                  <c:v>1</c:v>
                </c:pt>
                <c:pt idx="12">
                  <c:v>0</c:v>
                </c:pt>
                <c:pt idx="13">
                  <c:v>1</c:v>
                </c:pt>
                <c:pt idx="14">
                  <c:v>3</c:v>
                </c:pt>
                <c:pt idx="15">
                  <c:v>1</c:v>
                </c:pt>
                <c:pt idx="16">
                  <c:v>0</c:v>
                </c:pt>
                <c:pt idx="17">
                  <c:v>1</c:v>
                </c:pt>
                <c:pt idx="18">
                  <c:v>1</c:v>
                </c:pt>
                <c:pt idx="19">
                  <c:v>5</c:v>
                </c:pt>
                <c:pt idx="20">
                  <c:v>1</c:v>
                </c:pt>
                <c:pt idx="21">
                  <c:v>1</c:v>
                </c:pt>
                <c:pt idx="22">
                  <c:v>2</c:v>
                </c:pt>
                <c:pt idx="23">
                  <c:v>0</c:v>
                </c:pt>
                <c:pt idx="24">
                  <c:v>2</c:v>
                </c:pt>
                <c:pt idx="25">
                  <c:v>0</c:v>
                </c:pt>
                <c:pt idx="26">
                  <c:v>1</c:v>
                </c:pt>
                <c:pt idx="27">
                  <c:v>0</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排出量比較シート!$DJ$21:$DJ$50</c:f>
              <c:numCache>
                <c:formatCode>#,##0;;</c:formatCode>
                <c:ptCount val="30"/>
                <c:pt idx="0">
                  <c:v>0</c:v>
                </c:pt>
                <c:pt idx="1">
                  <c:v>0</c:v>
                </c:pt>
                <c:pt idx="2">
                  <c:v>0</c:v>
                </c:pt>
                <c:pt idx="3">
                  <c:v>3</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排出量比較シート!$DL$21:$DL$50</c:f>
              <c:numCache>
                <c:formatCode>#,##0;;</c:formatCode>
                <c:ptCount val="30"/>
                <c:pt idx="0">
                  <c:v>3</c:v>
                </c:pt>
                <c:pt idx="1">
                  <c:v>9</c:v>
                </c:pt>
                <c:pt idx="2">
                  <c:v>19</c:v>
                </c:pt>
                <c:pt idx="3">
                  <c:v>5</c:v>
                </c:pt>
                <c:pt idx="4">
                  <c:v>21</c:v>
                </c:pt>
                <c:pt idx="5">
                  <c:v>17</c:v>
                </c:pt>
                <c:pt idx="6">
                  <c:v>8</c:v>
                </c:pt>
                <c:pt idx="7">
                  <c:v>12</c:v>
                </c:pt>
                <c:pt idx="8">
                  <c:v>15</c:v>
                </c:pt>
                <c:pt idx="9">
                  <c:v>7</c:v>
                </c:pt>
                <c:pt idx="10">
                  <c:v>4</c:v>
                </c:pt>
                <c:pt idx="11">
                  <c:v>2</c:v>
                </c:pt>
                <c:pt idx="12">
                  <c:v>8</c:v>
                </c:pt>
                <c:pt idx="13">
                  <c:v>15</c:v>
                </c:pt>
                <c:pt idx="14">
                  <c:v>5</c:v>
                </c:pt>
                <c:pt idx="15">
                  <c:v>10</c:v>
                </c:pt>
                <c:pt idx="16">
                  <c:v>2</c:v>
                </c:pt>
                <c:pt idx="17">
                  <c:v>6</c:v>
                </c:pt>
                <c:pt idx="18">
                  <c:v>3</c:v>
                </c:pt>
                <c:pt idx="19">
                  <c:v>13</c:v>
                </c:pt>
                <c:pt idx="20">
                  <c:v>3</c:v>
                </c:pt>
                <c:pt idx="21">
                  <c:v>1</c:v>
                </c:pt>
                <c:pt idx="22">
                  <c:v>4</c:v>
                </c:pt>
                <c:pt idx="23">
                  <c:v>4</c:v>
                </c:pt>
                <c:pt idx="24">
                  <c:v>14</c:v>
                </c:pt>
                <c:pt idx="25">
                  <c:v>13</c:v>
                </c:pt>
                <c:pt idx="26">
                  <c:v>5</c:v>
                </c:pt>
                <c:pt idx="27">
                  <c:v>2</c:v>
                </c:pt>
                <c:pt idx="28">
                  <c:v>20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排出量比較シート!$CX$21:$CX$50</c:f>
              <c:numCache>
                <c:formatCode>[=0]#;[&lt;1]0.00;#,##0</c:formatCode>
                <c:ptCount val="30"/>
                <c:pt idx="0">
                  <c:v>18.440999999999999</c:v>
                </c:pt>
                <c:pt idx="1">
                  <c:v>41.405000000000001</c:v>
                </c:pt>
                <c:pt idx="2">
                  <c:v>172.62899999999999</c:v>
                </c:pt>
                <c:pt idx="3">
                  <c:v>0</c:v>
                </c:pt>
                <c:pt idx="4">
                  <c:v>683.36199999999997</c:v>
                </c:pt>
                <c:pt idx="5">
                  <c:v>145.50700000000001</c:v>
                </c:pt>
                <c:pt idx="6">
                  <c:v>105.684</c:v>
                </c:pt>
                <c:pt idx="7">
                  <c:v>101.44</c:v>
                </c:pt>
                <c:pt idx="8">
                  <c:v>279.40100000000001</c:v>
                </c:pt>
                <c:pt idx="9">
                  <c:v>71.42</c:v>
                </c:pt>
                <c:pt idx="10">
                  <c:v>109.383</c:v>
                </c:pt>
                <c:pt idx="11">
                  <c:v>3.597</c:v>
                </c:pt>
                <c:pt idx="12">
                  <c:v>886.49199999999996</c:v>
                </c:pt>
                <c:pt idx="13">
                  <c:v>95.048000000000002</c:v>
                </c:pt>
                <c:pt idx="14">
                  <c:v>17.190000000000001</c:v>
                </c:pt>
                <c:pt idx="15">
                  <c:v>80.691000000000003</c:v>
                </c:pt>
                <c:pt idx="16">
                  <c:v>9.2520000000000007</c:v>
                </c:pt>
                <c:pt idx="17">
                  <c:v>22.201000000000001</c:v>
                </c:pt>
                <c:pt idx="18">
                  <c:v>7.79</c:v>
                </c:pt>
                <c:pt idx="19">
                  <c:v>32.302</c:v>
                </c:pt>
                <c:pt idx="20">
                  <c:v>4.4039999999999999</c:v>
                </c:pt>
                <c:pt idx="21">
                  <c:v>0</c:v>
                </c:pt>
                <c:pt idx="22">
                  <c:v>5.407</c:v>
                </c:pt>
                <c:pt idx="23">
                  <c:v>91.213999999999999</c:v>
                </c:pt>
                <c:pt idx="24">
                  <c:v>195.56700000000001</c:v>
                </c:pt>
                <c:pt idx="25">
                  <c:v>77.248999999999995</c:v>
                </c:pt>
                <c:pt idx="26">
                  <c:v>50.052999999999997</c:v>
                </c:pt>
                <c:pt idx="27">
                  <c:v>15.929</c:v>
                </c:pt>
                <c:pt idx="28">
                  <c:v>156.53399999999999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37.700000000000003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3.738</c:v>
                </c:pt>
                <c:pt idx="16">
                  <c:v>0</c:v>
                </c:pt>
                <c:pt idx="17">
                  <c:v>2.4870000000000001</c:v>
                </c:pt>
                <c:pt idx="18">
                  <c:v>0</c:v>
                </c:pt>
                <c:pt idx="19">
                  <c:v>2.774</c:v>
                </c:pt>
                <c:pt idx="20">
                  <c:v>0</c:v>
                </c:pt>
                <c:pt idx="21">
                  <c:v>0</c:v>
                </c:pt>
                <c:pt idx="22">
                  <c:v>0</c:v>
                </c:pt>
                <c:pt idx="23">
                  <c:v>0</c:v>
                </c:pt>
                <c:pt idx="24">
                  <c:v>0</c:v>
                </c:pt>
                <c:pt idx="25">
                  <c:v>15.224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排出量比較シート!$DA$21:$DA$50</c:f>
              <c:numCache>
                <c:formatCode>[=0]#;[&lt;1]0.00;#,##0</c:formatCode>
                <c:ptCount val="30"/>
                <c:pt idx="0">
                  <c:v>0</c:v>
                </c:pt>
                <c:pt idx="1">
                  <c:v>3.544</c:v>
                </c:pt>
                <c:pt idx="2">
                  <c:v>16.285999999999998</c:v>
                </c:pt>
                <c:pt idx="3">
                  <c:v>5.78</c:v>
                </c:pt>
                <c:pt idx="4">
                  <c:v>9.5299999999999994</c:v>
                </c:pt>
                <c:pt idx="5">
                  <c:v>0</c:v>
                </c:pt>
                <c:pt idx="6">
                  <c:v>0</c:v>
                </c:pt>
                <c:pt idx="7">
                  <c:v>6.2690000000000001</c:v>
                </c:pt>
                <c:pt idx="8">
                  <c:v>32.234000000000002</c:v>
                </c:pt>
                <c:pt idx="9">
                  <c:v>0</c:v>
                </c:pt>
                <c:pt idx="10">
                  <c:v>3.5979999999999999</c:v>
                </c:pt>
                <c:pt idx="11">
                  <c:v>2.7909999999999999</c:v>
                </c:pt>
                <c:pt idx="12">
                  <c:v>0</c:v>
                </c:pt>
                <c:pt idx="13">
                  <c:v>5.6369999999999996</c:v>
                </c:pt>
                <c:pt idx="14">
                  <c:v>9.3949999999999996</c:v>
                </c:pt>
                <c:pt idx="15">
                  <c:v>3.0129999999999999</c:v>
                </c:pt>
                <c:pt idx="16">
                  <c:v>0</c:v>
                </c:pt>
                <c:pt idx="17">
                  <c:v>2.2429999999999999</c:v>
                </c:pt>
                <c:pt idx="18">
                  <c:v>4.3419999999999996</c:v>
                </c:pt>
                <c:pt idx="19">
                  <c:v>22.408000000000001</c:v>
                </c:pt>
                <c:pt idx="20">
                  <c:v>8.1579999999999995</c:v>
                </c:pt>
                <c:pt idx="21">
                  <c:v>5.1139999999999999</c:v>
                </c:pt>
                <c:pt idx="22">
                  <c:v>19.065999999999999</c:v>
                </c:pt>
                <c:pt idx="23">
                  <c:v>0</c:v>
                </c:pt>
                <c:pt idx="24">
                  <c:v>28.428999999999998</c:v>
                </c:pt>
                <c:pt idx="25">
                  <c:v>0</c:v>
                </c:pt>
                <c:pt idx="26">
                  <c:v>2.0470000000000002</c:v>
                </c:pt>
                <c:pt idx="27">
                  <c:v>0</c:v>
                </c:pt>
                <c:pt idx="28">
                  <c:v>19.312999999999999</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排出量比較シート!$DB$21:$DB$50</c:f>
              <c:numCache>
                <c:formatCode>[=0]#;[&lt;1]0.00;#,##0</c:formatCode>
                <c:ptCount val="30"/>
                <c:pt idx="0">
                  <c:v>0</c:v>
                </c:pt>
                <c:pt idx="1">
                  <c:v>0</c:v>
                </c:pt>
                <c:pt idx="2">
                  <c:v>0</c:v>
                </c:pt>
                <c:pt idx="3">
                  <c:v>11.189</c:v>
                </c:pt>
                <c:pt idx="4">
                  <c:v>81.356999999999999</c:v>
                </c:pt>
                <c:pt idx="5">
                  <c:v>0</c:v>
                </c:pt>
                <c:pt idx="6">
                  <c:v>0</c:v>
                </c:pt>
                <c:pt idx="7">
                  <c:v>0</c:v>
                </c:pt>
                <c:pt idx="8">
                  <c:v>0</c:v>
                </c:pt>
                <c:pt idx="9">
                  <c:v>0</c:v>
                </c:pt>
                <c:pt idx="10">
                  <c:v>0</c:v>
                </c:pt>
                <c:pt idx="11">
                  <c:v>0</c:v>
                </c:pt>
                <c:pt idx="12">
                  <c:v>0</c:v>
                </c:pt>
                <c:pt idx="13">
                  <c:v>0</c:v>
                </c:pt>
                <c:pt idx="14">
                  <c:v>0</c:v>
                </c:pt>
                <c:pt idx="15">
                  <c:v>0</c:v>
                </c:pt>
                <c:pt idx="16">
                  <c:v>0</c:v>
                </c:pt>
                <c:pt idx="17">
                  <c:v>0</c:v>
                </c:pt>
                <c:pt idx="18">
                  <c:v>583.56500000000005</c:v>
                </c:pt>
                <c:pt idx="19">
                  <c:v>370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排出量比較シート!$DD$21:$DD$50</c:f>
              <c:numCache>
                <c:formatCode>[=0]#;[&lt;1]0.00;#,##0</c:formatCode>
                <c:ptCount val="30"/>
                <c:pt idx="0">
                  <c:v>18.440999999999999</c:v>
                </c:pt>
                <c:pt idx="1">
                  <c:v>44.948999999999998</c:v>
                </c:pt>
                <c:pt idx="2">
                  <c:v>188.91499999999999</c:v>
                </c:pt>
                <c:pt idx="3">
                  <c:v>16.969000000000001</c:v>
                </c:pt>
                <c:pt idx="4">
                  <c:v>774.24899999999991</c:v>
                </c:pt>
                <c:pt idx="5">
                  <c:v>145.50700000000001</c:v>
                </c:pt>
                <c:pt idx="6">
                  <c:v>105.684</c:v>
                </c:pt>
                <c:pt idx="7">
                  <c:v>107.709</c:v>
                </c:pt>
                <c:pt idx="8">
                  <c:v>311.63499999999999</c:v>
                </c:pt>
                <c:pt idx="9">
                  <c:v>71.42</c:v>
                </c:pt>
                <c:pt idx="10">
                  <c:v>112.98099999999999</c:v>
                </c:pt>
                <c:pt idx="11">
                  <c:v>6.3879999999999999</c:v>
                </c:pt>
                <c:pt idx="12">
                  <c:v>886.49199999999996</c:v>
                </c:pt>
                <c:pt idx="13">
                  <c:v>100.685</c:v>
                </c:pt>
                <c:pt idx="14">
                  <c:v>26.585000000000001</c:v>
                </c:pt>
                <c:pt idx="15">
                  <c:v>87.442000000000007</c:v>
                </c:pt>
                <c:pt idx="16">
                  <c:v>9.2520000000000007</c:v>
                </c:pt>
                <c:pt idx="17">
                  <c:v>26.931000000000001</c:v>
                </c:pt>
                <c:pt idx="18">
                  <c:v>595.697</c:v>
                </c:pt>
                <c:pt idx="19">
                  <c:v>427.48399999999998</c:v>
                </c:pt>
                <c:pt idx="20">
                  <c:v>50.262</c:v>
                </c:pt>
                <c:pt idx="21">
                  <c:v>5.1139999999999999</c:v>
                </c:pt>
                <c:pt idx="22">
                  <c:v>24.472999999999999</c:v>
                </c:pt>
                <c:pt idx="23">
                  <c:v>91.213999999999999</c:v>
                </c:pt>
                <c:pt idx="24">
                  <c:v>223.99600000000001</c:v>
                </c:pt>
                <c:pt idx="25">
                  <c:v>92.472999999999999</c:v>
                </c:pt>
                <c:pt idx="26">
                  <c:v>52.099999999999994</c:v>
                </c:pt>
                <c:pt idx="27">
                  <c:v>15.929</c:v>
                </c:pt>
                <c:pt idx="28">
                  <c:v>175.84699999999998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排出量比較シート!$CU$21:$CU$50</c:f>
              <c:numCache>
                <c:formatCode>\(0%\);;</c:formatCode>
                <c:ptCount val="30"/>
                <c:pt idx="0">
                  <c:v>0</c:v>
                </c:pt>
                <c:pt idx="1">
                  <c:v>6.496619047769564E-2</c:v>
                </c:pt>
                <c:pt idx="2">
                  <c:v>0.29080277923943088</c:v>
                </c:pt>
                <c:pt idx="3">
                  <c:v>7.4125475844101729E-2</c:v>
                </c:pt>
                <c:pt idx="4">
                  <c:v>0.1780852166204194</c:v>
                </c:pt>
                <c:pt idx="5">
                  <c:v>0</c:v>
                </c:pt>
                <c:pt idx="6">
                  <c:v>0</c:v>
                </c:pt>
                <c:pt idx="7">
                  <c:v>8.9610894859858792E-2</c:v>
                </c:pt>
                <c:pt idx="8">
                  <c:v>0.61993477024080745</c:v>
                </c:pt>
                <c:pt idx="9">
                  <c:v>0</c:v>
                </c:pt>
                <c:pt idx="10">
                  <c:v>6.6100285513825102E-2</c:v>
                </c:pt>
                <c:pt idx="11">
                  <c:v>4.829815182312313E-2</c:v>
                </c:pt>
                <c:pt idx="12">
                  <c:v>0</c:v>
                </c:pt>
                <c:pt idx="13">
                  <c:v>9.0903335907968688E-2</c:v>
                </c:pt>
                <c:pt idx="14">
                  <c:v>0.15222562498326414</c:v>
                </c:pt>
                <c:pt idx="15">
                  <c:v>3.5510959392120567E-2</c:v>
                </c:pt>
                <c:pt idx="16">
                  <c:v>0</c:v>
                </c:pt>
                <c:pt idx="17">
                  <c:v>4.1762231850182081E-2</c:v>
                </c:pt>
                <c:pt idx="18">
                  <c:v>5.1943296694614796E-2</c:v>
                </c:pt>
                <c:pt idx="19">
                  <c:v>0.26363945253585058</c:v>
                </c:pt>
                <c:pt idx="20">
                  <c:v>0.19503767761231408</c:v>
                </c:pt>
                <c:pt idx="21">
                  <c:v>8.2399082217138167E-2</c:v>
                </c:pt>
                <c:pt idx="22">
                  <c:v>0.24476540078432721</c:v>
                </c:pt>
                <c:pt idx="23">
                  <c:v>0</c:v>
                </c:pt>
                <c:pt idx="24">
                  <c:v>0.49093343534980372</c:v>
                </c:pt>
                <c:pt idx="25">
                  <c:v>0</c:v>
                </c:pt>
                <c:pt idx="26">
                  <c:v>4.0821407033817793E-2</c:v>
                </c:pt>
                <c:pt idx="27">
                  <c:v>0</c:v>
                </c:pt>
                <c:pt idx="28">
                  <c:v>0.39573545204013227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排出量比較シート!$CM$21:$CM$50</c:f>
              <c:numCache>
                <c:formatCode>\(0%\);;</c:formatCode>
                <c:ptCount val="30"/>
                <c:pt idx="0">
                  <c:v>0.51409251009353651</c:v>
                </c:pt>
                <c:pt idx="1">
                  <c:v>0.60933423774075923</c:v>
                </c:pt>
                <c:pt idx="2">
                  <c:v>0.30497809746668969</c:v>
                </c:pt>
                <c:pt idx="3">
                  <c:v>0</c:v>
                </c:pt>
                <c:pt idx="4">
                  <c:v>0.57099240434547205</c:v>
                </c:pt>
                <c:pt idx="5">
                  <c:v>0.41749466983049782</c:v>
                </c:pt>
                <c:pt idx="6">
                  <c:v>0.31208829159469181</c:v>
                </c:pt>
                <c:pt idx="7">
                  <c:v>0.73031374620731948</c:v>
                </c:pt>
                <c:pt idx="8">
                  <c:v>0.48409324714843055</c:v>
                </c:pt>
                <c:pt idx="9">
                  <c:v>1</c:v>
                </c:pt>
                <c:pt idx="10">
                  <c:v>0.80765552085104297</c:v>
                </c:pt>
                <c:pt idx="11">
                  <c:v>7.0498093526129887E-2</c:v>
                </c:pt>
                <c:pt idx="12">
                  <c:v>0.429755973695638</c:v>
                </c:pt>
                <c:pt idx="13">
                  <c:v>0.21223978155153922</c:v>
                </c:pt>
                <c:pt idx="14">
                  <c:v>0.20361180984335195</c:v>
                </c:pt>
                <c:pt idx="15">
                  <c:v>0.25792192982479833</c:v>
                </c:pt>
                <c:pt idx="16">
                  <c:v>0.14894102729177761</c:v>
                </c:pt>
                <c:pt idx="17">
                  <c:v>5.4107754943425422E-2</c:v>
                </c:pt>
                <c:pt idx="18">
                  <c:v>0.10830158871118888</c:v>
                </c:pt>
                <c:pt idx="19">
                  <c:v>0.39862414507728361</c:v>
                </c:pt>
                <c:pt idx="20">
                  <c:v>0.95971139923618831</c:v>
                </c:pt>
                <c:pt idx="21">
                  <c:v>0</c:v>
                </c:pt>
                <c:pt idx="22">
                  <c:v>0.10024312472108711</c:v>
                </c:pt>
                <c:pt idx="23">
                  <c:v>1</c:v>
                </c:pt>
                <c:pt idx="24">
                  <c:v>0.84877772645735672</c:v>
                </c:pt>
                <c:pt idx="25">
                  <c:v>0.55295177451499811</c:v>
                </c:pt>
                <c:pt idx="26">
                  <c:v>1</c:v>
                </c:pt>
                <c:pt idx="27">
                  <c:v>0.20605980425428241</c:v>
                </c:pt>
                <c:pt idx="28">
                  <c:v>0.29656238122008116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排出量比較シート!$BV$21:$BV$50</c:f>
              <c:numCache>
                <c:formatCode>0%</c:formatCode>
                <c:ptCount val="30"/>
                <c:pt idx="0">
                  <c:v>0.18249698211891485</c:v>
                </c:pt>
                <c:pt idx="1">
                  <c:v>0.2274834073220548</c:v>
                </c:pt>
                <c:pt idx="2">
                  <c:v>0.72466838433737679</c:v>
                </c:pt>
                <c:pt idx="3">
                  <c:v>0.11224212961253618</c:v>
                </c:pt>
                <c:pt idx="4">
                  <c:v>0.84273153543212642</c:v>
                </c:pt>
                <c:pt idx="5">
                  <c:v>0.67189605485737591</c:v>
                </c:pt>
                <c:pt idx="6">
                  <c:v>0.66050060823046652</c:v>
                </c:pt>
                <c:pt idx="7">
                  <c:v>0.39017690737074057</c:v>
                </c:pt>
                <c:pt idx="8">
                  <c:v>0.77135447474070351</c:v>
                </c:pt>
                <c:pt idx="9">
                  <c:v>0.26039355491084465</c:v>
                </c:pt>
                <c:pt idx="10">
                  <c:v>0.38706463305465744</c:v>
                </c:pt>
                <c:pt idx="11">
                  <c:v>0.19349140495416078</c:v>
                </c:pt>
                <c:pt idx="12">
                  <c:v>0.89050430788975365</c:v>
                </c:pt>
                <c:pt idx="13">
                  <c:v>0.6327265314737085</c:v>
                </c:pt>
                <c:pt idx="14">
                  <c:v>0.31814438070587464</c:v>
                </c:pt>
                <c:pt idx="15">
                  <c:v>0.54783965196422613</c:v>
                </c:pt>
                <c:pt idx="16">
                  <c:v>0.23867590586857312</c:v>
                </c:pt>
                <c:pt idx="17">
                  <c:v>0.66072243398530095</c:v>
                </c:pt>
                <c:pt idx="18">
                  <c:v>0.19769034687379441</c:v>
                </c:pt>
                <c:pt idx="19">
                  <c:v>0.24533753332394073</c:v>
                </c:pt>
                <c:pt idx="20">
                  <c:v>0.19842156630402197</c:v>
                </c:pt>
                <c:pt idx="21">
                  <c:v>0.25076361977219147</c:v>
                </c:pt>
                <c:pt idx="22">
                  <c:v>0.17240637857741989</c:v>
                </c:pt>
                <c:pt idx="23">
                  <c:v>0.21310394671519831</c:v>
                </c:pt>
                <c:pt idx="24">
                  <c:v>0.50475110241823584</c:v>
                </c:pt>
                <c:pt idx="25">
                  <c:v>0.47496321439176276</c:v>
                </c:pt>
                <c:pt idx="26">
                  <c:v>0.20578551711795923</c:v>
                </c:pt>
                <c:pt idx="27">
                  <c:v>0.25587018209790091</c:v>
                </c:pt>
                <c:pt idx="28">
                  <c:v>0.74856106502514452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排出量比較シート!$BZ$21:$BZ$50</c:f>
              <c:numCache>
                <c:formatCode>0%</c:formatCode>
                <c:ptCount val="30"/>
                <c:pt idx="0">
                  <c:v>0.20743096160440783</c:v>
                </c:pt>
                <c:pt idx="1">
                  <c:v>0.18262441132678298</c:v>
                </c:pt>
                <c:pt idx="2">
                  <c:v>7.1698503011089321E-2</c:v>
                </c:pt>
                <c:pt idx="3">
                  <c:v>0.19322543330839434</c:v>
                </c:pt>
                <c:pt idx="4">
                  <c:v>3.7681985959218275E-2</c:v>
                </c:pt>
                <c:pt idx="5">
                  <c:v>7.0266789985437547E-2</c:v>
                </c:pt>
                <c:pt idx="6">
                  <c:v>9.1915664585583062E-2</c:v>
                </c:pt>
                <c:pt idx="7">
                  <c:v>0.19651660482155797</c:v>
                </c:pt>
                <c:pt idx="8">
                  <c:v>6.9490154603198392E-2</c:v>
                </c:pt>
                <c:pt idx="9">
                  <c:v>0.22447956610323302</c:v>
                </c:pt>
                <c:pt idx="10">
                  <c:v>0.15556706207187979</c:v>
                </c:pt>
                <c:pt idx="11">
                  <c:v>0.21914316865153091</c:v>
                </c:pt>
                <c:pt idx="12">
                  <c:v>2.3655478655100703E-2</c:v>
                </c:pt>
                <c:pt idx="13">
                  <c:v>8.7612902189107889E-2</c:v>
                </c:pt>
                <c:pt idx="14">
                  <c:v>0.23257357197338022</c:v>
                </c:pt>
                <c:pt idx="15">
                  <c:v>0.1419994992711878</c:v>
                </c:pt>
                <c:pt idx="16">
                  <c:v>0.166777778289323</c:v>
                </c:pt>
                <c:pt idx="17">
                  <c:v>7.7774679864955468E-2</c:v>
                </c:pt>
                <c:pt idx="18">
                  <c:v>0.22974345226163795</c:v>
                </c:pt>
                <c:pt idx="19">
                  <c:v>0.23697919974814152</c:v>
                </c:pt>
                <c:pt idx="20">
                  <c:v>0.18917831539296295</c:v>
                </c:pt>
                <c:pt idx="21">
                  <c:v>0.2008227230703464</c:v>
                </c:pt>
                <c:pt idx="22">
                  <c:v>0.24897808198676497</c:v>
                </c:pt>
                <c:pt idx="23">
                  <c:v>0.22238970316855353</c:v>
                </c:pt>
                <c:pt idx="24">
                  <c:v>0.12685706208117967</c:v>
                </c:pt>
                <c:pt idx="25">
                  <c:v>0.12515504729080357</c:v>
                </c:pt>
                <c:pt idx="26">
                  <c:v>0.20862585849232956</c:v>
                </c:pt>
                <c:pt idx="27">
                  <c:v>0.14656140693177347</c:v>
                </c:pt>
                <c:pt idx="28">
                  <c:v>6.9211680374431789E-2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排出量比較シート!$CA$21:$CA$50</c:f>
              <c:numCache>
                <c:formatCode>0%</c:formatCode>
                <c:ptCount val="30"/>
                <c:pt idx="0">
                  <c:v>0.22383517153795654</c:v>
                </c:pt>
                <c:pt idx="1">
                  <c:v>0.26066408650362766</c:v>
                </c:pt>
                <c:pt idx="2">
                  <c:v>8.8811810580129685E-2</c:v>
                </c:pt>
                <c:pt idx="3">
                  <c:v>0.19928476821305177</c:v>
                </c:pt>
                <c:pt idx="4">
                  <c:v>4.5279749833660607E-2</c:v>
                </c:pt>
                <c:pt idx="5">
                  <c:v>0.10296002279115425</c:v>
                </c:pt>
                <c:pt idx="6">
                  <c:v>7.1651602063255687E-2</c:v>
                </c:pt>
                <c:pt idx="7">
                  <c:v>0.16490818333108292</c:v>
                </c:pt>
                <c:pt idx="8">
                  <c:v>7.2503906584009986E-2</c:v>
                </c:pt>
                <c:pt idx="9">
                  <c:v>0.23477169055292788</c:v>
                </c:pt>
                <c:pt idx="10">
                  <c:v>0.13427606164844172</c:v>
                </c:pt>
                <c:pt idx="11">
                  <c:v>0.2289330558847853</c:v>
                </c:pt>
                <c:pt idx="12">
                  <c:v>3.6224532183866356E-2</c:v>
                </c:pt>
                <c:pt idx="13">
                  <c:v>9.639290460900439E-2</c:v>
                </c:pt>
                <c:pt idx="14">
                  <c:v>0.14506438362423496</c:v>
                </c:pt>
                <c:pt idx="15">
                  <c:v>0.1139076077768575</c:v>
                </c:pt>
                <c:pt idx="16">
                  <c:v>0.15365710682325359</c:v>
                </c:pt>
                <c:pt idx="17">
                  <c:v>7.8043306268392315E-2</c:v>
                </c:pt>
                <c:pt idx="18">
                  <c:v>0.29266474393351022</c:v>
                </c:pt>
                <c:pt idx="19">
                  <c:v>0.23052645320505938</c:v>
                </c:pt>
                <c:pt idx="20">
                  <c:v>0.24029259950263371</c:v>
                </c:pt>
                <c:pt idx="21">
                  <c:v>0.21973564748233626</c:v>
                </c:pt>
                <c:pt idx="22">
                  <c:v>0.27027217713584872</c:v>
                </c:pt>
                <c:pt idx="23">
                  <c:v>0.27784020759653322</c:v>
                </c:pt>
                <c:pt idx="24">
                  <c:v>0.16665344162301585</c:v>
                </c:pt>
                <c:pt idx="25">
                  <c:v>0.14201465602260704</c:v>
                </c:pt>
                <c:pt idx="26">
                  <c:v>0.17936977727466891</c:v>
                </c:pt>
                <c:pt idx="27">
                  <c:v>0.22664386801344436</c:v>
                </c:pt>
                <c:pt idx="28">
                  <c:v>5.2210001926713052E-2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排出量比較シート!$CB$21:$CB$50</c:f>
              <c:numCache>
                <c:formatCode>0%</c:formatCode>
                <c:ptCount val="30"/>
                <c:pt idx="0">
                  <c:v>0.38623688473872081</c:v>
                </c:pt>
                <c:pt idx="1">
                  <c:v>0.31838128051799197</c:v>
                </c:pt>
                <c:pt idx="2">
                  <c:v>0.10543840990889763</c:v>
                </c:pt>
                <c:pt idx="3">
                  <c:v>0.48221457765647679</c:v>
                </c:pt>
                <c:pt idx="4">
                  <c:v>6.8436343800614113E-2</c:v>
                </c:pt>
                <c:pt idx="5">
                  <c:v>0.1438330896955651</c:v>
                </c:pt>
                <c:pt idx="6">
                  <c:v>0.16531645326747443</c:v>
                </c:pt>
                <c:pt idx="7">
                  <c:v>0.23298726549431789</c:v>
                </c:pt>
                <c:pt idx="8">
                  <c:v>8.6651464072088111E-2</c:v>
                </c:pt>
                <c:pt idx="9">
                  <c:v>0.2803551884329944</c:v>
                </c:pt>
                <c:pt idx="10">
                  <c:v>0.29992095441996103</c:v>
                </c:pt>
                <c:pt idx="11">
                  <c:v>0.35843237050952304</c:v>
                </c:pt>
                <c:pt idx="12">
                  <c:v>4.8010047206423483E-2</c:v>
                </c:pt>
                <c:pt idx="13">
                  <c:v>0.17371430714061625</c:v>
                </c:pt>
                <c:pt idx="14">
                  <c:v>0.30421766369651027</c:v>
                </c:pt>
                <c:pt idx="15">
                  <c:v>0.19002868271884676</c:v>
                </c:pt>
                <c:pt idx="16">
                  <c:v>0.42051382535056969</c:v>
                </c:pt>
                <c:pt idx="17">
                  <c:v>0.17395225468390965</c:v>
                </c:pt>
                <c:pt idx="18">
                  <c:v>0.26129163915888254</c:v>
                </c:pt>
                <c:pt idx="19">
                  <c:v>0.27246781215505389</c:v>
                </c:pt>
                <c:pt idx="20">
                  <c:v>0.34438289355305907</c:v>
                </c:pt>
                <c:pt idx="21">
                  <c:v>0.31236385366627861</c:v>
                </c:pt>
                <c:pt idx="22">
                  <c:v>0.28938421533152819</c:v>
                </c:pt>
                <c:pt idx="23">
                  <c:v>0.26552779959900424</c:v>
                </c:pt>
                <c:pt idx="24">
                  <c:v>0.18418057898454554</c:v>
                </c:pt>
                <c:pt idx="25">
                  <c:v>0.24604427313972596</c:v>
                </c:pt>
                <c:pt idx="26">
                  <c:v>0.38725944422513314</c:v>
                </c:pt>
                <c:pt idx="27">
                  <c:v>0.33775511015441073</c:v>
                </c:pt>
                <c:pt idx="28">
                  <c:v>0.12039718344046176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排出量比較シート!$CH$21:$CH$50</c:f>
              <c:numCache>
                <c:formatCode>0%</c:formatCode>
                <c:ptCount val="30"/>
                <c:pt idx="0">
                  <c:v>0</c:v>
                </c:pt>
                <c:pt idx="1">
                  <c:v>1.0846814329542542E-2</c:v>
                </c:pt>
                <c:pt idx="2">
                  <c:v>9.3828921625066456E-3</c:v>
                </c:pt>
                <c:pt idx="3">
                  <c:v>1.3033091209540897E-2</c:v>
                </c:pt>
                <c:pt idx="4">
                  <c:v>5.8703849743806519E-3</c:v>
                </c:pt>
                <c:pt idx="5">
                  <c:v>1.1044042670467212E-2</c:v>
                </c:pt>
                <c:pt idx="6">
                  <c:v>1.0615671853220408E-2</c:v>
                </c:pt>
                <c:pt idx="7">
                  <c:v>1.5411038982300706E-2</c:v>
                </c:pt>
                <c:pt idx="8">
                  <c:v>0</c:v>
                </c:pt>
                <c:pt idx="9">
                  <c:v>0</c:v>
                </c:pt>
                <c:pt idx="10">
                  <c:v>2.3171288805060093E-2</c:v>
                </c:pt>
                <c:pt idx="11">
                  <c:v>0</c:v>
                </c:pt>
                <c:pt idx="12">
                  <c:v>1.6056340648556867E-3</c:v>
                </c:pt>
                <c:pt idx="13">
                  <c:v>9.5533545875627849E-3</c:v>
                </c:pt>
                <c:pt idx="14">
                  <c:v>0</c:v>
                </c:pt>
                <c:pt idx="15">
                  <c:v>6.2245582688818576E-3</c:v>
                </c:pt>
                <c:pt idx="16">
                  <c:v>2.037538366828066E-2</c:v>
                </c:pt>
                <c:pt idx="17">
                  <c:v>9.5073251974414422E-3</c:v>
                </c:pt>
                <c:pt idx="18">
                  <c:v>1.8609817772174769E-2</c:v>
                </c:pt>
                <c:pt idx="19">
                  <c:v>1.468900156780446E-2</c:v>
                </c:pt>
                <c:pt idx="20">
                  <c:v>2.7724625247322429E-2</c:v>
                </c:pt>
                <c:pt idx="21">
                  <c:v>1.6314156008847107E-2</c:v>
                </c:pt>
                <c:pt idx="22">
                  <c:v>1.8959146968438131E-2</c:v>
                </c:pt>
                <c:pt idx="23">
                  <c:v>2.1138342920710793E-2</c:v>
                </c:pt>
                <c:pt idx="24">
                  <c:v>1.755781489302307E-2</c:v>
                </c:pt>
                <c:pt idx="25">
                  <c:v>1.1822809155100649E-2</c:v>
                </c:pt>
                <c:pt idx="26">
                  <c:v>1.895940288990907E-2</c:v>
                </c:pt>
                <c:pt idx="27">
                  <c:v>3.3169432802470762E-2</c:v>
                </c:pt>
                <c:pt idx="28">
                  <c:v>9.6200692332490054E-3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排出量比較シート!$BW$21:$BW$50</c15:sqref>
                        </c15:formulaRef>
                      </c:ext>
                    </c:extLst>
                    <c:numCache>
                      <c:formatCode>0%</c:formatCode>
                      <c:ptCount val="30"/>
                      <c:pt idx="0">
                        <c:v>0.15194471131994544</c:v>
                      </c:pt>
                      <c:pt idx="1">
                        <c:v>0.19484455930706529</c:v>
                      </c:pt>
                      <c:pt idx="2">
                        <c:v>0.71208936502263476</c:v>
                      </c:pt>
                      <c:pt idx="3">
                        <c:v>3.5725605876607114E-2</c:v>
                      </c:pt>
                      <c:pt idx="4">
                        <c:v>0.83836097496284712</c:v>
                      </c:pt>
                      <c:pt idx="5">
                        <c:v>0.66609842978730249</c:v>
                      </c:pt>
                      <c:pt idx="6">
                        <c:v>0.63899400620119484</c:v>
                      </c:pt>
                      <c:pt idx="7">
                        <c:v>0.36566159310564161</c:v>
                      </c:pt>
                      <c:pt idx="8">
                        <c:v>0.76662768145799842</c:v>
                      </c:pt>
                      <c:pt idx="9">
                        <c:v>0.22878025439350716</c:v>
                      </c:pt>
                      <c:pt idx="10">
                        <c:v>0.26435937947104721</c:v>
                      </c:pt>
                      <c:pt idx="11">
                        <c:v>0.17392277027403741</c:v>
                      </c:pt>
                      <c:pt idx="12">
                        <c:v>0.88667883368102995</c:v>
                      </c:pt>
                      <c:pt idx="13">
                        <c:v>0.56691091823888107</c:v>
                      </c:pt>
                      <c:pt idx="14">
                        <c:v>0.30661585749089881</c:v>
                      </c:pt>
                      <c:pt idx="15">
                        <c:v>0.49717343093900584</c:v>
                      </c:pt>
                      <c:pt idx="16">
                        <c:v>0.17878942371328166</c:v>
                      </c:pt>
                      <c:pt idx="17">
                        <c:v>0.62291017601232201</c:v>
                      </c:pt>
                      <c:pt idx="18">
                        <c:v>0.1307595183743529</c:v>
                      </c:pt>
                      <c:pt idx="19">
                        <c:v>0.15404110491288386</c:v>
                      </c:pt>
                      <c:pt idx="20">
                        <c:v>0.16185968742684184</c:v>
                      </c:pt>
                      <c:pt idx="21">
                        <c:v>0.13157669590792748</c:v>
                      </c:pt>
                      <c:pt idx="22">
                        <c:v>0.12914856366945424</c:v>
                      </c:pt>
                      <c:pt idx="23">
                        <c:v>0.20308711318479708</c:v>
                      </c:pt>
                      <c:pt idx="24">
                        <c:v>0.48461016189037426</c:v>
                      </c:pt>
                      <c:pt idx="25">
                        <c:v>0.38581455534293768</c:v>
                      </c:pt>
                      <c:pt idx="26">
                        <c:v>0.15125270500219848</c:v>
                      </c:pt>
                      <c:pt idx="27">
                        <c:v>0.22333426578817492</c:v>
                      </c:pt>
                      <c:pt idx="28">
                        <c:v>0.73539823055306175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1.1649035954430455E-2</c:v>
                      </c:pt>
                      <c:pt idx="1">
                        <c:v>8.5122818879820664E-3</c:v>
                      </c:pt>
                      <c:pt idx="2">
                        <c:v>2.6163620613637566E-3</c:v>
                      </c:pt>
                      <c:pt idx="3">
                        <c:v>2.1455486393252128E-2</c:v>
                      </c:pt>
                      <c:pt idx="4">
                        <c:v>1.5017922066403848E-3</c:v>
                      </c:pt>
                      <c:pt idx="5">
                        <c:v>2.9658801789629857E-3</c:v>
                      </c:pt>
                      <c:pt idx="6">
                        <c:v>4.2217550113385904E-3</c:v>
                      </c:pt>
                      <c:pt idx="7">
                        <c:v>7.2747433739770665E-3</c:v>
                      </c:pt>
                      <c:pt idx="8">
                        <c:v>4.1133155383477702E-3</c:v>
                      </c:pt>
                      <c:pt idx="9">
                        <c:v>9.5193574074043472E-3</c:v>
                      </c:pt>
                      <c:pt idx="10">
                        <c:v>6.9754655671723119E-3</c:v>
                      </c:pt>
                      <c:pt idx="11">
                        <c:v>9.2838202409911141E-3</c:v>
                      </c:pt>
                      <c:pt idx="12">
                        <c:v>1.9906512667354635E-3</c:v>
                      </c:pt>
                      <c:pt idx="13">
                        <c:v>4.4192545409535234E-3</c:v>
                      </c:pt>
                      <c:pt idx="14">
                        <c:v>1.0946060356826142E-2</c:v>
                      </c:pt>
                      <c:pt idx="15">
                        <c:v>6.1768674413183343E-3</c:v>
                      </c:pt>
                      <c:pt idx="16">
                        <c:v>1.0239591663247938E-2</c:v>
                      </c:pt>
                      <c:pt idx="17">
                        <c:v>4.3112278921040329E-3</c:v>
                      </c:pt>
                      <c:pt idx="18">
                        <c:v>1.7895063048522578E-2</c:v>
                      </c:pt>
                      <c:pt idx="19">
                        <c:v>1.0580338951615455E-2</c:v>
                      </c:pt>
                      <c:pt idx="20">
                        <c:v>9.7449983183768643E-3</c:v>
                      </c:pt>
                      <c:pt idx="21">
                        <c:v>3.279634193361225E-2</c:v>
                      </c:pt>
                      <c:pt idx="22">
                        <c:v>1.043012946907745E-2</c:v>
                      </c:pt>
                      <c:pt idx="23">
                        <c:v>6.5252310385992916E-3</c:v>
                      </c:pt>
                      <c:pt idx="24">
                        <c:v>5.75408128709566E-3</c:v>
                      </c:pt>
                      <c:pt idx="25">
                        <c:v>4.5199246360887995E-3</c:v>
                      </c:pt>
                      <c:pt idx="26">
                        <c:v>1.348523041524924E-2</c:v>
                      </c:pt>
                      <c:pt idx="27">
                        <c:v>9.0829418817166604E-3</c:v>
                      </c:pt>
                      <c:pt idx="28">
                        <c:v>1.9143116336559384E-3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1.8903234844538964E-2</c:v>
                      </c:pt>
                      <c:pt idx="1">
                        <c:v>2.4126566127007459E-2</c:v>
                      </c:pt>
                      <c:pt idx="2">
                        <c:v>9.9626572533781342E-3</c:v>
                      </c:pt>
                      <c:pt idx="3">
                        <c:v>5.5061037342676949E-2</c:v>
                      </c:pt>
                      <c:pt idx="4">
                        <c:v>2.8687682626389894E-3</c:v>
                      </c:pt>
                      <c:pt idx="5">
                        <c:v>2.831744891110469E-3</c:v>
                      </c:pt>
                      <c:pt idx="6">
                        <c:v>1.7284847017932991E-2</c:v>
                      </c:pt>
                      <c:pt idx="7">
                        <c:v>1.724057089112185E-2</c:v>
                      </c:pt>
                      <c:pt idx="8">
                        <c:v>6.1347774435736564E-4</c:v>
                      </c:pt>
                      <c:pt idx="9">
                        <c:v>2.209394310993313E-2</c:v>
                      </c:pt>
                      <c:pt idx="10">
                        <c:v>0.11572978801643792</c:v>
                      </c:pt>
                      <c:pt idx="11">
                        <c:v>1.0284814439132248E-2</c:v>
                      </c:pt>
                      <c:pt idx="12">
                        <c:v>1.8348229419883012E-3</c:v>
                      </c:pt>
                      <c:pt idx="13">
                        <c:v>6.1396358693873922E-2</c:v>
                      </c:pt>
                      <c:pt idx="14">
                        <c:v>5.8246285814969915E-4</c:v>
                      </c:pt>
                      <c:pt idx="15">
                        <c:v>4.4489353583901978E-2</c:v>
                      </c:pt>
                      <c:pt idx="16">
                        <c:v>4.9646890492043544E-2</c:v>
                      </c:pt>
                      <c:pt idx="17">
                        <c:v>3.3501030080874933E-2</c:v>
                      </c:pt>
                      <c:pt idx="18">
                        <c:v>4.9035765450918915E-2</c:v>
                      </c:pt>
                      <c:pt idx="19">
                        <c:v>8.0716089459441379E-2</c:v>
                      </c:pt>
                      <c:pt idx="20">
                        <c:v>2.6816880558803255E-2</c:v>
                      </c:pt>
                      <c:pt idx="21">
                        <c:v>8.6390581930651716E-2</c:v>
                      </c:pt>
                      <c:pt idx="22">
                        <c:v>3.2827685438888185E-2</c:v>
                      </c:pt>
                      <c:pt idx="23">
                        <c:v>3.491602491801938E-3</c:v>
                      </c:pt>
                      <c:pt idx="24">
                        <c:v>1.4386859240765906E-2</c:v>
                      </c:pt>
                      <c:pt idx="25">
                        <c:v>8.4628734412736259E-2</c:v>
                      </c:pt>
                      <c:pt idx="26">
                        <c:v>4.1047581700511544E-2</c:v>
                      </c:pt>
                      <c:pt idx="27">
                        <c:v>2.3452974428009331E-2</c:v>
                      </c:pt>
                      <c:pt idx="28">
                        <c:v>1.1248522838426867E-2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0.37109446745355967</c:v>
                      </c:pt>
                      <c:pt idx="1">
                        <c:v>0.3085959010270995</c:v>
                      </c:pt>
                      <c:pt idx="2">
                        <c:v>0.10182088387907381</c:v>
                      </c:pt>
                      <c:pt idx="3">
                        <c:v>0.31519562501826676</c:v>
                      </c:pt>
                      <c:pt idx="4">
                        <c:v>6.6403768682216299E-2</c:v>
                      </c:pt>
                      <c:pt idx="5">
                        <c:v>0.12611146389326602</c:v>
                      </c:pt>
                      <c:pt idx="6">
                        <c:v>0.15970396363064243</c:v>
                      </c:pt>
                      <c:pt idx="7">
                        <c:v>0.22471690074683048</c:v>
                      </c:pt>
                      <c:pt idx="8">
                        <c:v>8.2822908253019689E-2</c:v>
                      </c:pt>
                      <c:pt idx="9">
                        <c:v>0.26839449061131132</c:v>
                      </c:pt>
                      <c:pt idx="10">
                        <c:v>0.26889288433354053</c:v>
                      </c:pt>
                      <c:pt idx="11">
                        <c:v>0.34741277226449196</c:v>
                      </c:pt>
                      <c:pt idx="12">
                        <c:v>3.0945356030373895E-2</c:v>
                      </c:pt>
                      <c:pt idx="13">
                        <c:v>0.16963544343171669</c:v>
                      </c:pt>
                      <c:pt idx="14">
                        <c:v>0.29352894088135245</c:v>
                      </c:pt>
                      <c:pt idx="15">
                        <c:v>0.18510397625891731</c:v>
                      </c:pt>
                      <c:pt idx="16">
                        <c:v>0.4092854474842495</c:v>
                      </c:pt>
                      <c:pt idx="17">
                        <c:v>0.16976782910864235</c:v>
                      </c:pt>
                      <c:pt idx="18">
                        <c:v>0.24822233578341543</c:v>
                      </c:pt>
                      <c:pt idx="19">
                        <c:v>0.253933716045673</c:v>
                      </c:pt>
                      <c:pt idx="20">
                        <c:v>0.33152810971939278</c:v>
                      </c:pt>
                      <c:pt idx="21">
                        <c:v>0.30288657563366789</c:v>
                      </c:pt>
                      <c:pt idx="22">
                        <c:v>0.2803075491048494</c:v>
                      </c:pt>
                      <c:pt idx="23">
                        <c:v>0.25183400717356297</c:v>
                      </c:pt>
                      <c:pt idx="24">
                        <c:v>0.17804746200412339</c:v>
                      </c:pt>
                      <c:pt idx="25">
                        <c:v>0.23810458606870855</c:v>
                      </c:pt>
                      <c:pt idx="26">
                        <c:v>0.37556282006876124</c:v>
                      </c:pt>
                      <c:pt idx="27">
                        <c:v>0.32823977320141556</c:v>
                      </c:pt>
                      <c:pt idx="28">
                        <c:v>0.1164364173852051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0.22341496675622283</c:v>
                      </c:pt>
                      <c:pt idx="1">
                        <c:v>0.15412809469474811</c:v>
                      </c:pt>
                      <c:pt idx="2">
                        <c:v>5.8686030199411564E-2</c:v>
                      </c:pt>
                      <c:pt idx="3">
                        <c:v>0.1091690128317892</c:v>
                      </c:pt>
                      <c:pt idx="4">
                        <c:v>3.3455360640701252E-2</c:v>
                      </c:pt>
                      <c:pt idx="5">
                        <c:v>8.0578548029708569E-2</c:v>
                      </c:pt>
                      <c:pt idx="6">
                        <c:v>8.5612968110621898E-2</c:v>
                      </c:pt>
                      <c:pt idx="7">
                        <c:v>0.13225207346557413</c:v>
                      </c:pt>
                      <c:pt idx="8">
                        <c:v>4.4364406149490672E-2</c:v>
                      </c:pt>
                      <c:pt idx="9">
                        <c:v>0.15921544621333131</c:v>
                      </c:pt>
                      <c:pt idx="10">
                        <c:v>0.12350412562645452</c:v>
                      </c:pt>
                      <c:pt idx="11">
                        <c:v>0.19405569963612671</c:v>
                      </c:pt>
                      <c:pt idx="12">
                        <c:v>1.8572678194196921E-2</c:v>
                      </c:pt>
                      <c:pt idx="13">
                        <c:v>7.8099366868166195E-2</c:v>
                      </c:pt>
                      <c:pt idx="14">
                        <c:v>0.14352028322512958</c:v>
                      </c:pt>
                      <c:pt idx="15">
                        <c:v>7.7865516745110927E-2</c:v>
                      </c:pt>
                      <c:pt idx="16">
                        <c:v>0.17606509852784114</c:v>
                      </c:pt>
                      <c:pt idx="17">
                        <c:v>7.5230093349275301E-2</c:v>
                      </c:pt>
                      <c:pt idx="18">
                        <c:v>0.11667003927812575</c:v>
                      </c:pt>
                      <c:pt idx="19">
                        <c:v>0.12487115319432486</c:v>
                      </c:pt>
                      <c:pt idx="20">
                        <c:v>0.18998785154737471</c:v>
                      </c:pt>
                      <c:pt idx="21">
                        <c:v>0.13059762122851604</c:v>
                      </c:pt>
                      <c:pt idx="22">
                        <c:v>0.15051507572333217</c:v>
                      </c:pt>
                      <c:pt idx="23">
                        <c:v>0.16656527483082312</c:v>
                      </c:pt>
                      <c:pt idx="24">
                        <c:v>9.3428114770380571E-2</c:v>
                      </c:pt>
                      <c:pt idx="25">
                        <c:v>0.12548313049299809</c:v>
                      </c:pt>
                      <c:pt idx="26">
                        <c:v>0.18721214541089223</c:v>
                      </c:pt>
                      <c:pt idx="27">
                        <c:v>0.16311844807669992</c:v>
                      </c:pt>
                      <c:pt idx="28">
                        <c:v>6.1826921965560153E-2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0.14767950069733685</c:v>
                      </c:pt>
                      <c:pt idx="1">
                        <c:v>0.15446780633235138</c:v>
                      </c:pt>
                      <c:pt idx="2">
                        <c:v>4.3134853679662258E-2</c:v>
                      </c:pt>
                      <c:pt idx="3">
                        <c:v>0.20602661218647755</c:v>
                      </c:pt>
                      <c:pt idx="4">
                        <c:v>3.2948408041515047E-2</c:v>
                      </c:pt>
                      <c:pt idx="5">
                        <c:v>4.5532915863557448E-2</c:v>
                      </c:pt>
                      <c:pt idx="6">
                        <c:v>7.4090995520020519E-2</c:v>
                      </c:pt>
                      <c:pt idx="7">
                        <c:v>9.2464827281256351E-2</c:v>
                      </c:pt>
                      <c:pt idx="8">
                        <c:v>3.8458502103529017E-2</c:v>
                      </c:pt>
                      <c:pt idx="9">
                        <c:v>0.10917904439797997</c:v>
                      </c:pt>
                      <c:pt idx="10">
                        <c:v>0.14538875870708601</c:v>
                      </c:pt>
                      <c:pt idx="11">
                        <c:v>0.15335707262836523</c:v>
                      </c:pt>
                      <c:pt idx="12">
                        <c:v>1.2372677836176975E-2</c:v>
                      </c:pt>
                      <c:pt idx="13">
                        <c:v>9.1536076563550506E-2</c:v>
                      </c:pt>
                      <c:pt idx="14">
                        <c:v>0.15000865765622293</c:v>
                      </c:pt>
                      <c:pt idx="15">
                        <c:v>0.10723845951380639</c:v>
                      </c:pt>
                      <c:pt idx="16">
                        <c:v>0.23322034895640836</c:v>
                      </c:pt>
                      <c:pt idx="17">
                        <c:v>9.4537735759367053E-2</c:v>
                      </c:pt>
                      <c:pt idx="18">
                        <c:v>0.13155229650528966</c:v>
                      </c:pt>
                      <c:pt idx="19">
                        <c:v>0.12906256285134812</c:v>
                      </c:pt>
                      <c:pt idx="20">
                        <c:v>0.1415402581720181</c:v>
                      </c:pt>
                      <c:pt idx="21">
                        <c:v>0.17228895440515185</c:v>
                      </c:pt>
                      <c:pt idx="22">
                        <c:v>0.12979247338151723</c:v>
                      </c:pt>
                      <c:pt idx="23">
                        <c:v>8.5268732342739864E-2</c:v>
                      </c:pt>
                      <c:pt idx="24">
                        <c:v>8.4619347233742814E-2</c:v>
                      </c:pt>
                      <c:pt idx="25">
                        <c:v>0.11262145557571045</c:v>
                      </c:pt>
                      <c:pt idx="26">
                        <c:v>0.188350674657869</c:v>
                      </c:pt>
                      <c:pt idx="27">
                        <c:v>0.16512132512471564</c:v>
                      </c:pt>
                      <c:pt idx="28">
                        <c:v>5.4609495419644945E-2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1.5142417285161145E-2</c:v>
                      </c:pt>
                      <c:pt idx="1">
                        <c:v>9.7853794908924485E-3</c:v>
                      </c:pt>
                      <c:pt idx="2">
                        <c:v>3.6175260298238181E-3</c:v>
                      </c:pt>
                      <c:pt idx="3">
                        <c:v>7.5112767584039203E-3</c:v>
                      </c:pt>
                      <c:pt idx="4">
                        <c:v>2.0325751183978167E-3</c:v>
                      </c:pt>
                      <c:pt idx="5">
                        <c:v>5.5469825386883897E-3</c:v>
                      </c:pt>
                      <c:pt idx="6">
                        <c:v>5.6124896368320012E-3</c:v>
                      </c:pt>
                      <c:pt idx="7">
                        <c:v>8.2703647474873989E-3</c:v>
                      </c:pt>
                      <c:pt idx="8">
                        <c:v>3.8285558190684155E-3</c:v>
                      </c:pt>
                      <c:pt idx="9">
                        <c:v>1.1960697821683087E-2</c:v>
                      </c:pt>
                      <c:pt idx="10">
                        <c:v>8.5033324917734403E-3</c:v>
                      </c:pt>
                      <c:pt idx="11">
                        <c:v>1.1019598245031065E-2</c:v>
                      </c:pt>
                      <c:pt idx="12">
                        <c:v>1.2570120890969517E-3</c:v>
                      </c:pt>
                      <c:pt idx="13">
                        <c:v>4.078863708899547E-3</c:v>
                      </c:pt>
                      <c:pt idx="14">
                        <c:v>1.0688722815157807E-2</c:v>
                      </c:pt>
                      <c:pt idx="15">
                        <c:v>4.9247064599294357E-3</c:v>
                      </c:pt>
                      <c:pt idx="16">
                        <c:v>1.1228377866320216E-2</c:v>
                      </c:pt>
                      <c:pt idx="17">
                        <c:v>4.1844255752673011E-3</c:v>
                      </c:pt>
                      <c:pt idx="18">
                        <c:v>8.0873172150442204E-3</c:v>
                      </c:pt>
                      <c:pt idx="19">
                        <c:v>8.1692551400642278E-3</c:v>
                      </c:pt>
                      <c:pt idx="20">
                        <c:v>1.2854783833666308E-2</c:v>
                      </c:pt>
                      <c:pt idx="21">
                        <c:v>9.4772780326106906E-3</c:v>
                      </c:pt>
                      <c:pt idx="22">
                        <c:v>9.0766662266787892E-3</c:v>
                      </c:pt>
                      <c:pt idx="23">
                        <c:v>1.3693792425441257E-2</c:v>
                      </c:pt>
                      <c:pt idx="24">
                        <c:v>6.133116980422155E-3</c:v>
                      </c:pt>
                      <c:pt idx="25">
                        <c:v>7.9396870710174167E-3</c:v>
                      </c:pt>
                      <c:pt idx="26">
                        <c:v>1.1696624156371876E-2</c:v>
                      </c:pt>
                      <c:pt idx="27">
                        <c:v>9.5153369529951473E-3</c:v>
                      </c:pt>
                      <c:pt idx="28">
                        <c:v>3.9607660552566544E-3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0.15950767587980616</c:v>
                      </c:pt>
                      <c:pt idx="4">
                        <c:v>0</c:v>
                      </c:pt>
                      <c:pt idx="5">
                        <c:v>1.2174643263610698E-2</c:v>
                      </c:pt>
                      <c:pt idx="6">
                        <c:v>0</c:v>
                      </c:pt>
                      <c:pt idx="7">
                        <c:v>0</c:v>
                      </c:pt>
                      <c:pt idx="8">
                        <c:v>0</c:v>
                      </c:pt>
                      <c:pt idx="9">
                        <c:v>0</c:v>
                      </c:pt>
                      <c:pt idx="10">
                        <c:v>2.2524737594647036E-2</c:v>
                      </c:pt>
                      <c:pt idx="11">
                        <c:v>0</c:v>
                      </c:pt>
                      <c:pt idx="12">
                        <c:v>1.5807679086952638E-2</c:v>
                      </c:pt>
                      <c:pt idx="13">
                        <c:v>0</c:v>
                      </c:pt>
                      <c:pt idx="14">
                        <c:v>0</c:v>
                      </c:pt>
                      <c:pt idx="15">
                        <c:v>0</c:v>
                      </c:pt>
                      <c:pt idx="16">
                        <c:v>0</c:v>
                      </c:pt>
                      <c:pt idx="17">
                        <c:v>0</c:v>
                      </c:pt>
                      <c:pt idx="18">
                        <c:v>4.9819861604228606E-3</c:v>
                      </c:pt>
                      <c:pt idx="19">
                        <c:v>1.0364840969316662E-2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排出量比較シート!$BE$21:$BE$50</c:f>
              <c:numCache>
                <c:formatCode>#,##0_);[Red]\(#,##0\)</c:formatCode>
                <c:ptCount val="30"/>
                <c:pt idx="0">
                  <c:v>35.870975822317959</c:v>
                </c:pt>
                <c:pt idx="1">
                  <c:v>67.951212053204415</c:v>
                </c:pt>
                <c:pt idx="2">
                  <c:v>566.03736935192489</c:v>
                </c:pt>
                <c:pt idx="3">
                  <c:v>45.295176090200357</c:v>
                </c:pt>
                <c:pt idx="4">
                  <c:v>1196.7970060535868</c:v>
                </c:pt>
                <c:pt idx="5">
                  <c:v>348.52421004338959</c:v>
                </c:pt>
                <c:pt idx="6">
                  <c:v>338.6349403240398</c:v>
                </c:pt>
                <c:pt idx="7">
                  <c:v>138.89920671327948</c:v>
                </c:pt>
                <c:pt idx="8">
                  <c:v>577.16359739744792</c:v>
                </c:pt>
                <c:pt idx="9">
                  <c:v>63.201957134749506</c:v>
                </c:pt>
                <c:pt idx="10">
                  <c:v>135.43273979572493</c:v>
                </c:pt>
                <c:pt idx="11">
                  <c:v>51.022656359732395</c:v>
                </c:pt>
                <c:pt idx="12">
                  <c:v>2062.7799361966095</c:v>
                </c:pt>
                <c:pt idx="13">
                  <c:v>447.83310322489677</c:v>
                </c:pt>
                <c:pt idx="14">
                  <c:v>84.425358299329829</c:v>
                </c:pt>
                <c:pt idx="15">
                  <c:v>327.34323931800247</c:v>
                </c:pt>
                <c:pt idx="16">
                  <c:v>62.118545629977433</c:v>
                </c:pt>
                <c:pt idx="17">
                  <c:v>456.27470638568445</c:v>
                </c:pt>
                <c:pt idx="18">
                  <c:v>71.928769399439091</c:v>
                </c:pt>
                <c:pt idx="19">
                  <c:v>87.992662845848457</c:v>
                </c:pt>
                <c:pt idx="20">
                  <c:v>43.871522244613935</c:v>
                </c:pt>
                <c:pt idx="21">
                  <c:v>77.497916686269448</c:v>
                </c:pt>
                <c:pt idx="22">
                  <c:v>53.93886129392159</c:v>
                </c:pt>
                <c:pt idx="23">
                  <c:v>43.466805828080609</c:v>
                </c:pt>
                <c:pt idx="24">
                  <c:v>230.41014614775645</c:v>
                </c:pt>
                <c:pt idx="25">
                  <c:v>167.23519891243569</c:v>
                </c:pt>
                <c:pt idx="26">
                  <c:v>49.462554572362912</c:v>
                </c:pt>
                <c:pt idx="27">
                  <c:v>77.302800794391018</c:v>
                </c:pt>
                <c:pt idx="28">
                  <c:v>527.82824091176599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排出量比較シート!$BI$21:$BI$50</c:f>
              <c:numCache>
                <c:formatCode>#,##0_);[Red]\(#,##0\)</c:formatCode>
                <c:ptCount val="30"/>
                <c:pt idx="0">
                  <c:v>40.771912620798801</c:v>
                </c:pt>
                <c:pt idx="1">
                  <c:v>54.551451669568578</c:v>
                </c:pt>
                <c:pt idx="2">
                  <c:v>56.003591308840313</c:v>
                </c:pt>
                <c:pt idx="3">
                  <c:v>77.975890666203711</c:v>
                </c:pt>
                <c:pt idx="4">
                  <c:v>53.513706420184022</c:v>
                </c:pt>
                <c:pt idx="5">
                  <c:v>36.448610309458992</c:v>
                </c:pt>
                <c:pt idx="6">
                  <c:v>47.124643344647353</c:v>
                </c:pt>
                <c:pt idx="7">
                  <c:v>69.95801135346322</c:v>
                </c:pt>
                <c:pt idx="8">
                  <c:v>51.995793021060955</c:v>
                </c:pt>
                <c:pt idx="9">
                  <c:v>54.485019490368465</c:v>
                </c:pt>
                <c:pt idx="10">
                  <c:v>54.432442644252504</c:v>
                </c:pt>
                <c:pt idx="11">
                  <c:v>57.786890277316701</c:v>
                </c:pt>
                <c:pt idx="12">
                  <c:v>54.795969338432378</c:v>
                </c:pt>
                <c:pt idx="13">
                  <c:v>62.010925602410744</c:v>
                </c:pt>
                <c:pt idx="14">
                  <c:v>61.717598472877981</c:v>
                </c:pt>
                <c:pt idx="15">
                  <c:v>84.847045857863989</c:v>
                </c:pt>
                <c:pt idx="16">
                  <c:v>43.406111702101597</c:v>
                </c:pt>
                <c:pt idx="17">
                  <c:v>53.708815372859924</c:v>
                </c:pt>
                <c:pt idx="18">
                  <c:v>83.591151819406079</c:v>
                </c:pt>
                <c:pt idx="19">
                  <c:v>84.994866225315363</c:v>
                </c:pt>
                <c:pt idx="20">
                  <c:v>41.827815527090387</c:v>
                </c:pt>
                <c:pt idx="21">
                  <c:v>62.063798071483134</c:v>
                </c:pt>
                <c:pt idx="22">
                  <c:v>77.894996347134168</c:v>
                </c:pt>
                <c:pt idx="23">
                  <c:v>45.360821302436214</c:v>
                </c:pt>
                <c:pt idx="24">
                  <c:v>57.90805423497698</c:v>
                </c:pt>
                <c:pt idx="25">
                  <c:v>44.067263725625956</c:v>
                </c:pt>
                <c:pt idx="26">
                  <c:v>50.145258302934003</c:v>
                </c:pt>
                <c:pt idx="27">
                  <c:v>44.278732094924742</c:v>
                </c:pt>
                <c:pt idx="28">
                  <c:v>48.802804753619675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排出量比較シート!$BJ$21:$BJ$50</c:f>
              <c:numCache>
                <c:formatCode>#,##0_);[Red]\(#,##0\)</c:formatCode>
                <c:ptCount val="30"/>
                <c:pt idx="0">
                  <c:v>43.996267407811828</c:v>
                </c:pt>
                <c:pt idx="1">
                  <c:v>77.862560725524958</c:v>
                </c:pt>
                <c:pt idx="2">
                  <c:v>69.370769740596231</c:v>
                </c:pt>
                <c:pt idx="3">
                  <c:v>80.42112796206932</c:v>
                </c:pt>
                <c:pt idx="4">
                  <c:v>64.303597002565141</c:v>
                </c:pt>
                <c:pt idx="5">
                  <c:v>53.407160750413347</c:v>
                </c:pt>
                <c:pt idx="6">
                  <c:v>36.735372665010729</c:v>
                </c:pt>
                <c:pt idx="7">
                  <c:v>58.705718899583381</c:v>
                </c:pt>
                <c:pt idx="8">
                  <c:v>54.25082360929165</c:v>
                </c:pt>
                <c:pt idx="9">
                  <c:v>56.983093640160071</c:v>
                </c:pt>
                <c:pt idx="10">
                  <c:v>46.982786245573017</c:v>
                </c:pt>
                <c:pt idx="11">
                  <c:v>60.368431572245051</c:v>
                </c:pt>
                <c:pt idx="12">
                  <c:v>83.911147340837758</c:v>
                </c:pt>
                <c:pt idx="13">
                  <c:v>68.225262341011273</c:v>
                </c:pt>
                <c:pt idx="14">
                  <c:v>38.49545460075236</c:v>
                </c:pt>
                <c:pt idx="15">
                  <c:v>68.061676767923785</c:v>
                </c:pt>
                <c:pt idx="16">
                  <c:v>39.991284276622899</c:v>
                </c:pt>
                <c:pt idx="17">
                  <c:v>53.894320551814268</c:v>
                </c:pt>
                <c:pt idx="18">
                  <c:v>106.48478901793986</c:v>
                </c:pt>
                <c:pt idx="19">
                  <c:v>82.680526697635216</c:v>
                </c:pt>
                <c:pt idx="20">
                  <c:v>53.129316135643357</c:v>
                </c:pt>
                <c:pt idx="21">
                  <c:v>67.908793616313929</c:v>
                </c:pt>
                <c:pt idx="22">
                  <c:v>84.557042462268029</c:v>
                </c:pt>
                <c:pt idx="23">
                  <c:v>56.671059081660879</c:v>
                </c:pt>
                <c:pt idx="24">
                  <c:v>76.074413025389759</c:v>
                </c:pt>
                <c:pt idx="25">
                  <c:v>50.003555072861481</c:v>
                </c:pt>
                <c:pt idx="26">
                  <c:v>43.113274059978103</c:v>
                </c:pt>
                <c:pt idx="27">
                  <c:v>68.473026581932743</c:v>
                </c:pt>
                <c:pt idx="28">
                  <c:v>36.814516226610287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排出量比較シート!$BK$21:$BK$50</c:f>
              <c:numCache>
                <c:formatCode>#,##0_);[Red]\(#,##0\)</c:formatCode>
                <c:ptCount val="30"/>
                <c:pt idx="0">
                  <c:v>75.917386650932983</c:v>
                </c:pt>
                <c:pt idx="1">
                  <c:v>95.103173286042775</c:v>
                </c:pt>
                <c:pt idx="2">
                  <c:v>82.357781108464565</c:v>
                </c:pt>
                <c:pt idx="3">
                  <c:v>194.59711147330376</c:v>
                </c:pt>
                <c:pt idx="4">
                  <c:v>97.189209044883881</c:v>
                </c:pt>
                <c:pt idx="5">
                  <c:v>74.608733898412055</c:v>
                </c:pt>
                <c:pt idx="6">
                  <c:v>84.756814133439093</c:v>
                </c:pt>
                <c:pt idx="7">
                  <c:v>82.941213947106604</c:v>
                </c:pt>
                <c:pt idx="8">
                  <c:v>64.836689694986234</c:v>
                </c:pt>
                <c:pt idx="9">
                  <c:v>68.046986062744466</c:v>
                </c:pt>
                <c:pt idx="10">
                  <c:v>104.94143125060002</c:v>
                </c:pt>
                <c:pt idx="11">
                  <c:v>94.516713406697548</c:v>
                </c:pt>
                <c:pt idx="12">
                  <c:v>111.21132288281203</c:v>
                </c:pt>
                <c:pt idx="13">
                  <c:v>122.95203910629375</c:v>
                </c:pt>
                <c:pt idx="14">
                  <c:v>80.729652372227633</c:v>
                </c:pt>
                <c:pt idx="15">
                  <c:v>113.54527614328684</c:v>
                </c:pt>
                <c:pt idx="16">
                  <c:v>109.44425727856938</c:v>
                </c:pt>
                <c:pt idx="17">
                  <c:v>120.12610719495325</c:v>
                </c:pt>
                <c:pt idx="18">
                  <c:v>95.069821851539629</c:v>
                </c:pt>
                <c:pt idx="19">
                  <c:v>97.72319794072888</c:v>
                </c:pt>
                <c:pt idx="20">
                  <c:v>76.143949756087054</c:v>
                </c:pt>
                <c:pt idx="21">
                  <c:v>96.53532649282576</c:v>
                </c:pt>
                <c:pt idx="22">
                  <c:v>90.536412748837577</c:v>
                </c:pt>
                <c:pt idx="23">
                  <c:v>54.159697579661398</c:v>
                </c:pt>
                <c:pt idx="24">
                  <c:v>84.075248014504112</c:v>
                </c:pt>
                <c:pt idx="25">
                  <c:v>86.632525873568667</c:v>
                </c:pt>
                <c:pt idx="26">
                  <c:v>93.081581551090139</c:v>
                </c:pt>
                <c:pt idx="27">
                  <c:v>102.04165168243026</c:v>
                </c:pt>
                <c:pt idx="28">
                  <c:v>84.894922425567898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排出量比較シート!$BQ$21:$BQ$50</c:f>
              <c:numCache>
                <c:formatCode>#,##0_);[Red]\(#,##0\)</c:formatCode>
                <c:ptCount val="30"/>
                <c:pt idx="0">
                  <c:v>0</c:v>
                </c:pt>
                <c:pt idx="1">
                  <c:v>3.240034907535092</c:v>
                </c:pt>
                <c:pt idx="2">
                  <c:v>7.3289627522999998</c:v>
                </c:pt>
                <c:pt idx="3">
                  <c:v>5.2594882454</c:v>
                </c:pt>
                <c:pt idx="4">
                  <c:v>8.3367702124949989</c:v>
                </c:pt>
                <c:pt idx="5">
                  <c:v>5.7287376813473436</c:v>
                </c:pt>
                <c:pt idx="6">
                  <c:v>5.4425951463477622</c:v>
                </c:pt>
                <c:pt idx="7">
                  <c:v>5.4861808806000001</c:v>
                </c:pt>
                <c:pt idx="8">
                  <c:v>0</c:v>
                </c:pt>
                <c:pt idx="9">
                  <c:v>0</c:v>
                </c:pt>
                <c:pt idx="10">
                  <c:v>8.1075635939699993</c:v>
                </c:pt>
                <c:pt idx="11">
                  <c:v>0</c:v>
                </c:pt>
                <c:pt idx="12">
                  <c:v>3.7193191593949679</c:v>
                </c:pt>
                <c:pt idx="13">
                  <c:v>6.7617022810648821</c:v>
                </c:pt>
                <c:pt idx="14">
                  <c:v>0</c:v>
                </c:pt>
                <c:pt idx="15">
                  <c:v>3.719276360799999</c:v>
                </c:pt>
                <c:pt idx="16">
                  <c:v>5.302961752759999</c:v>
                </c:pt>
                <c:pt idx="17">
                  <c:v>6.5654680238575338</c:v>
                </c:pt>
                <c:pt idx="18">
                  <c:v>6.7711009276284644</c:v>
                </c:pt>
                <c:pt idx="19">
                  <c:v>5.2683515032790504</c:v>
                </c:pt>
                <c:pt idx="20">
                  <c:v>6.1299864521674046</c:v>
                </c:pt>
                <c:pt idx="21">
                  <c:v>5.0418521806672443</c:v>
                </c:pt>
                <c:pt idx="22">
                  <c:v>5.9315369130756341</c:v>
                </c:pt>
                <c:pt idx="23">
                  <c:v>4.3115871921877904</c:v>
                </c:pt>
                <c:pt idx="24">
                  <c:v>8.0148387515251187</c:v>
                </c:pt>
                <c:pt idx="25">
                  <c:v>4.162827311350858</c:v>
                </c:pt>
                <c:pt idx="26">
                  <c:v>4.5570772580851404</c:v>
                </c:pt>
                <c:pt idx="27">
                  <c:v>10.02105847336</c:v>
                </c:pt>
                <c:pt idx="28">
                  <c:v>6.7833400080254771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排出量比較シート!$BR$21:$BR$50</c:f>
              <c:numCache>
                <c:formatCode>#,##0_);[Red]\(#,##0\)</c:formatCode>
                <c:ptCount val="30"/>
                <c:pt idx="0">
                  <c:v>196.55654250186157</c:v>
                </c:pt>
                <c:pt idx="1">
                  <c:v>298.70843264187585</c:v>
                </c:pt>
                <c:pt idx="2">
                  <c:v>781.09847426212593</c:v>
                </c:pt>
                <c:pt idx="3">
                  <c:v>403.54879443717715</c:v>
                </c:pt>
                <c:pt idx="4">
                  <c:v>1420.1402887337147</c:v>
                </c:pt>
                <c:pt idx="5">
                  <c:v>518.71745268302129</c:v>
                </c:pt>
                <c:pt idx="6">
                  <c:v>512.69436561348471</c:v>
                </c:pt>
                <c:pt idx="7">
                  <c:v>355.99033179403267</c:v>
                </c:pt>
                <c:pt idx="8">
                  <c:v>748.24690372278678</c:v>
                </c:pt>
                <c:pt idx="9">
                  <c:v>242.71705632802252</c:v>
                </c:pt>
                <c:pt idx="10">
                  <c:v>349.89696353012044</c:v>
                </c:pt>
                <c:pt idx="11">
                  <c:v>263.6946916159917</c:v>
                </c:pt>
                <c:pt idx="12">
                  <c:v>2316.4176949180869</c:v>
                </c:pt>
                <c:pt idx="13">
                  <c:v>707.78303255567755</c:v>
                </c:pt>
                <c:pt idx="14">
                  <c:v>265.36806374518778</c:v>
                </c:pt>
                <c:pt idx="15">
                  <c:v>597.51651444787706</c:v>
                </c:pt>
                <c:pt idx="16">
                  <c:v>260.26316064003129</c:v>
                </c:pt>
                <c:pt idx="17">
                  <c:v>690.56941752916953</c:v>
                </c:pt>
                <c:pt idx="18">
                  <c:v>363.84563301595318</c:v>
                </c:pt>
                <c:pt idx="19">
                  <c:v>358.65960521280698</c:v>
                </c:pt>
                <c:pt idx="20">
                  <c:v>221.10259011560211</c:v>
                </c:pt>
                <c:pt idx="21">
                  <c:v>309.04768704755958</c:v>
                </c:pt>
                <c:pt idx="22">
                  <c:v>312.85884976523704</c:v>
                </c:pt>
                <c:pt idx="23">
                  <c:v>203.96997098402687</c:v>
                </c:pt>
                <c:pt idx="24">
                  <c:v>456.48270017415246</c:v>
                </c:pt>
                <c:pt idx="25">
                  <c:v>352.10137089584265</c:v>
                </c:pt>
                <c:pt idx="26">
                  <c:v>240.35974574445032</c:v>
                </c:pt>
                <c:pt idx="27">
                  <c:v>302.1172696270387</c:v>
                </c:pt>
                <c:pt idx="28">
                  <c:v>705.12382432558923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排出量比較シート!$BF$21:$BF$68</c15:sqref>
                        </c15:formulaRef>
                      </c:ext>
                    </c:extLst>
                    <c:numCache>
                      <c:formatCode>#,##0_);[Red]\(#,##0\)</c:formatCode>
                      <c:ptCount val="48"/>
                      <c:pt idx="0">
                        <c:v>29.865727108491942</c:v>
                      </c:pt>
                      <c:pt idx="1">
                        <c:v>58.201712919410497</c:v>
                      </c:pt>
                      <c:pt idx="2">
                        <c:v>556.21191655746611</c:v>
                      </c:pt>
                      <c:pt idx="3">
                        <c:v>14.417025182042531</c:v>
                      </c:pt>
                      <c:pt idx="4">
                        <c:v>1190.5901970468162</c:v>
                      </c:pt>
                      <c:pt idx="5">
                        <c:v>345.51688073542988</c:v>
                      </c:pt>
                      <c:pt idx="6">
                        <c:v>327.6086266401407</c:v>
                      </c:pt>
                      <c:pt idx="7">
                        <c:v>130.17199185401194</c:v>
                      </c:pt>
                      <c:pt idx="8">
                        <c:v>573.6267889591262</c:v>
                      </c:pt>
                      <c:pt idx="9">
                        <c:v>55.528869892368199</c:v>
                      </c:pt>
                      <c:pt idx="10">
                        <c:v>92.49854415762627</c:v>
                      </c:pt>
                      <c:pt idx="11">
                        <c:v>45.862511272411261</c:v>
                      </c:pt>
                      <c:pt idx="12">
                        <c:v>2053.9185400480692</c:v>
                      </c:pt>
                      <c:pt idx="13">
                        <c:v>401.24992890003904</c:v>
                      </c:pt>
                      <c:pt idx="14">
                        <c:v>81.366056415930245</c:v>
                      </c:pt>
                      <c:pt idx="15">
                        <c:v>297.06933553076709</c:v>
                      </c:pt>
                      <c:pt idx="16">
                        <c:v>46.532300504628445</c:v>
                      </c:pt>
                      <c:pt idx="17">
                        <c:v>430.1627174218217</c:v>
                      </c:pt>
                      <c:pt idx="18">
                        <c:v>47.576279735777597</c:v>
                      </c:pt>
                      <c:pt idx="19">
                        <c:v>55.248321874599512</c:v>
                      </c:pt>
                      <c:pt idx="20">
                        <c:v>35.787596125376488</c:v>
                      </c:pt>
                      <c:pt idx="21">
                        <c:v>40.663473539705087</c:v>
                      </c:pt>
                      <c:pt idx="22">
                        <c:v>40.405271078457936</c:v>
                      </c:pt>
                      <c:pt idx="23">
                        <c:v>41.423672583532841</c:v>
                      </c:pt>
                      <c:pt idx="24">
                        <c:v>221.2161552315512</c:v>
                      </c:pt>
                      <c:pt idx="25">
                        <c:v>135.84583384781831</c:v>
                      </c:pt>
                      <c:pt idx="26">
                        <c:v>36.355061717488773</c:v>
                      </c:pt>
                      <c:pt idx="27">
                        <c:v>67.473138594082769</c:v>
                      </c:pt>
                      <c:pt idx="28">
                        <c:v>518.54681272984624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2.2896942306827235</c:v>
                      </c:pt>
                      <c:pt idx="1">
                        <c:v>2.5426903809649506</c:v>
                      </c:pt>
                      <c:pt idx="2">
                        <c:v>2.043636414248541</c:v>
                      </c:pt>
                      <c:pt idx="3">
                        <c:v>8.658335668060154</c:v>
                      </c:pt>
                      <c:pt idx="4">
                        <c:v>2.1327556179563185</c:v>
                      </c:pt>
                      <c:pt idx="5">
                        <c:v>1.5384538113947432</c:v>
                      </c:pt>
                      <c:pt idx="6">
                        <c:v>2.1644700073137884</c:v>
                      </c:pt>
                      <c:pt idx="7">
                        <c:v>2.5897383074185365</c:v>
                      </c:pt>
                      <c:pt idx="8">
                        <c:v>3.0777756156035472</c:v>
                      </c:pt>
                      <c:pt idx="9">
                        <c:v>2.3105104080595393</c:v>
                      </c:pt>
                      <c:pt idx="10">
                        <c:v>2.4406942211625013</c:v>
                      </c:pt>
                      <c:pt idx="11">
                        <c:v>2.4480941154664535</c:v>
                      </c:pt>
                      <c:pt idx="12">
                        <c:v>4.6111798186771322</c:v>
                      </c:pt>
                      <c:pt idx="13">
                        <c:v>3.1278733806315335</c:v>
                      </c:pt>
                      <c:pt idx="14">
                        <c:v>2.9047348425289128</c:v>
                      </c:pt>
                      <c:pt idx="15">
                        <c:v>3.6907803037431077</c:v>
                      </c:pt>
                      <c:pt idx="16">
                        <c:v>2.6649884899402232</c:v>
                      </c:pt>
                      <c:pt idx="17">
                        <c:v>2.9772021342857915</c:v>
                      </c:pt>
                      <c:pt idx="18">
                        <c:v>6.5110405427500906</c:v>
                      </c:pt>
                      <c:pt idx="19">
                        <c:v>3.7947401914040833</c:v>
                      </c:pt>
                      <c:pt idx="20">
                        <c:v>2.1546443688653119</c:v>
                      </c:pt>
                      <c:pt idx="21">
                        <c:v>10.135633618203753</c:v>
                      </c:pt>
                      <c:pt idx="22">
                        <c:v>3.2631583085980735</c:v>
                      </c:pt>
                      <c:pt idx="23">
                        <c:v>1.330951185607169</c:v>
                      </c:pt>
                      <c:pt idx="24">
                        <c:v>2.6266385629549895</c:v>
                      </c:pt>
                      <c:pt idx="25">
                        <c:v>1.591471660712759</c:v>
                      </c:pt>
                      <c:pt idx="26">
                        <c:v>3.2413065539146357</c:v>
                      </c:pt>
                      <c:pt idx="27">
                        <c:v>2.7441136014853145</c:v>
                      </c:pt>
                      <c:pt idx="28">
                        <c:v>1.3498267400744417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3.7155544831432938</c:v>
                      </c:pt>
                      <c:pt idx="1">
                        <c:v>7.2068087528289704</c:v>
                      </c:pt>
                      <c:pt idx="2">
                        <c:v>7.781816380210163</c:v>
                      </c:pt>
                      <c:pt idx="3">
                        <c:v>22.219815240097674</c:v>
                      </c:pt>
                      <c:pt idx="4">
                        <c:v>4.0740533888142512</c:v>
                      </c:pt>
                      <c:pt idx="5">
                        <c:v>1.468875496564982</c:v>
                      </c:pt>
                      <c:pt idx="6">
                        <c:v>8.8618436765852877</c:v>
                      </c:pt>
                      <c:pt idx="7">
                        <c:v>6.1374765518490086</c:v>
                      </c:pt>
                      <c:pt idx="8">
                        <c:v>0.45903282271823814</c:v>
                      </c:pt>
                      <c:pt idx="9">
                        <c:v>5.3625768343217644</c:v>
                      </c:pt>
                      <c:pt idx="10">
                        <c:v>40.493501416936148</c:v>
                      </c:pt>
                      <c:pt idx="11">
                        <c:v>2.7120509718546768</c:v>
                      </c:pt>
                      <c:pt idx="12">
                        <c:v>4.2502163298633633</c:v>
                      </c:pt>
                      <c:pt idx="13">
                        <c:v>43.455300944226224</c:v>
                      </c:pt>
                      <c:pt idx="14">
                        <c:v>0.15456704087067363</c:v>
                      </c:pt>
                      <c:pt idx="15">
                        <c:v>26.583123483492276</c:v>
                      </c:pt>
                      <c:pt idx="16">
                        <c:v>12.921256635408771</c:v>
                      </c:pt>
                      <c:pt idx="17">
                        <c:v>23.134786829576989</c:v>
                      </c:pt>
                      <c:pt idx="18">
                        <c:v>17.841449120911399</c:v>
                      </c:pt>
                      <c:pt idx="19">
                        <c:v>28.949600779844857</c:v>
                      </c:pt>
                      <c:pt idx="20">
                        <c:v>5.9292817503721347</c:v>
                      </c:pt>
                      <c:pt idx="21">
                        <c:v>26.698809528360606</c:v>
                      </c:pt>
                      <c:pt idx="22">
                        <c:v>10.270431906865578</c:v>
                      </c:pt>
                      <c:pt idx="23">
                        <c:v>0.71218205894059727</c:v>
                      </c:pt>
                      <c:pt idx="24">
                        <c:v>6.5673523532502776</c:v>
                      </c:pt>
                      <c:pt idx="25">
                        <c:v>29.797893403904609</c:v>
                      </c:pt>
                      <c:pt idx="26">
                        <c:v>9.866186300959507</c:v>
                      </c:pt>
                      <c:pt idx="27">
                        <c:v>7.085548598822939</c:v>
                      </c:pt>
                      <c:pt idx="28">
                        <c:v>7.9316014418452845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72.941045464241284</c:v>
                      </c:pt>
                      <c:pt idx="1">
                        <c:v>92.180197915512338</c:v>
                      </c:pt>
                      <c:pt idx="2">
                        <c:v>79.532137045965655</c:v>
                      </c:pt>
                      <c:pt idx="3">
                        <c:v>127.1968144879941</c:v>
                      </c:pt>
                      <c:pt idx="4">
                        <c:v>94.302667229369447</c:v>
                      </c:pt>
                      <c:pt idx="5">
                        <c:v>65.416217304841766</c:v>
                      </c:pt>
                      <c:pt idx="6">
                        <c:v>81.879322319571259</c:v>
                      </c:pt>
                      <c:pt idx="7">
                        <c:v>79.997044056590894</c:v>
                      </c:pt>
                      <c:pt idx="8">
                        <c:v>61.97198465763843</c:v>
                      </c:pt>
                      <c:pt idx="9">
                        <c:v>65.143920695836556</c:v>
                      </c:pt>
                      <c:pt idx="10">
                        <c:v>94.084803743161729</c:v>
                      </c:pt>
                      <c:pt idx="11">
                        <c:v>91.610903845741959</c:v>
                      </c:pt>
                      <c:pt idx="12">
                        <c:v>71.682370284298216</c:v>
                      </c:pt>
                      <c:pt idx="13">
                        <c:v>120.06508858102754</c:v>
                      </c:pt>
                      <c:pt idx="14">
                        <c:v>77.893206694860197</c:v>
                      </c:pt>
                      <c:pt idx="15">
                        <c:v>110.60268270467085</c:v>
                      </c:pt>
                      <c:pt idx="16">
                        <c:v>106.52192416622032</c:v>
                      </c:pt>
                      <c:pt idx="17">
                        <c:v>117.23647086274674</c:v>
                      </c:pt>
                      <c:pt idx="18">
                        <c:v>90.314612891815273</c:v>
                      </c:pt>
                      <c:pt idx="19">
                        <c:v>91.075766347162102</c:v>
                      </c:pt>
                      <c:pt idx="20">
                        <c:v>73.301723755087266</c:v>
                      </c:pt>
                      <c:pt idx="21">
                        <c:v>93.606395637340782</c:v>
                      </c:pt>
                      <c:pt idx="22">
                        <c:v>87.696697393455878</c:v>
                      </c:pt>
                      <c:pt idx="23">
                        <c:v>51.366575135982856</c:v>
                      </c:pt>
                      <c:pt idx="24">
                        <c:v>81.275586214797059</c:v>
                      </c:pt>
                      <c:pt idx="25">
                        <c:v>83.83695117137944</c:v>
                      </c:pt>
                      <c:pt idx="26">
                        <c:v>90.270183942796194</c:v>
                      </c:pt>
                      <c:pt idx="27">
                        <c:v>99.166904062610101</c:v>
                      </c:pt>
                      <c:pt idx="28">
                        <c:v>82.10209191742635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13.886251475593404</c:v>
                </c:pt>
                <c:pt idx="2">
                  <c:v>8.8424402742891228</c:v>
                </c:pt>
                <c:pt idx="3">
                  <c:v>22.320436577582541</c:v>
                </c:pt>
                <c:pt idx="4">
                  <c:v>73.018525159467032</c:v>
                </c:pt>
                <c:pt idx="5">
                  <c:v>80.057198681269057</c:v>
                </c:pt>
                <c:pt idx="7">
                  <c:v>127.3395363287123</c:v>
                </c:pt>
                <c:pt idx="8">
                  <c:v>2.9818163928263255</c:v>
                </c:pt>
                <c:pt idx="9">
                  <c:v>59.044906827823773</c:v>
                </c:pt>
                <c:pt idx="10">
                  <c:v>4.6140146051292001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45.04912832746507</c:v>
                </c:pt>
                <c:pt idx="4">
                  <c:v>73.018525159467032</c:v>
                </c:pt>
                <c:pt idx="5">
                  <c:v>80.057198681269057</c:v>
                </c:pt>
                <c:pt idx="6">
                  <c:v>189.36625954936241</c:v>
                </c:pt>
                <c:pt idx="10">
                  <c:v>4.6140146051292001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再エネ比較シート!$BM$72:$BM$161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再エネ比較シート!$BK$72:$BK$161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再エネ比較シート!$BE$72:$BE$161</c:f>
              <c:numCache>
                <c:formatCode>#,##0_);[Red]\(#,##0\)</c:formatCode>
                <c:ptCount val="90"/>
                <c:pt idx="0">
                  <c:v>1243736.085</c:v>
                </c:pt>
                <c:pt idx="1">
                  <c:v>221242.712</c:v>
                </c:pt>
                <c:pt idx="2">
                  <c:v>4988.9750000000004</c:v>
                </c:pt>
                <c:pt idx="3">
                  <c:v>142657.652</c:v>
                </c:pt>
                <c:pt idx="4">
                  <c:v>522513.19700000004</c:v>
                </c:pt>
                <c:pt idx="5">
                  <c:v>752735.01699999999</c:v>
                </c:pt>
                <c:pt idx="6">
                  <c:v>705894.98199999984</c:v>
                </c:pt>
                <c:pt idx="7">
                  <c:v>1358937.1519999998</c:v>
                </c:pt>
                <c:pt idx="8">
                  <c:v>266507.609</c:v>
                </c:pt>
                <c:pt idx="9">
                  <c:v>202001.641</c:v>
                </c:pt>
                <c:pt idx="10">
                  <c:v>1118033.4000000001</c:v>
                </c:pt>
                <c:pt idx="11">
                  <c:v>2483199.9560000002</c:v>
                </c:pt>
                <c:pt idx="12">
                  <c:v>1487305.8419999999</c:v>
                </c:pt>
                <c:pt idx="13">
                  <c:v>3287623.5490000006</c:v>
                </c:pt>
                <c:pt idx="14">
                  <c:v>4636650.1899999995</c:v>
                </c:pt>
                <c:pt idx="15">
                  <c:v>405014.68799999997</c:v>
                </c:pt>
                <c:pt idx="16">
                  <c:v>200710.42199999999</c:v>
                </c:pt>
                <c:pt idx="17">
                  <c:v>1249767.986</c:v>
                </c:pt>
                <c:pt idx="18">
                  <c:v>120929.92300000001</c:v>
                </c:pt>
                <c:pt idx="19">
                  <c:v>526414.31400000001</c:v>
                </c:pt>
                <c:pt idx="20">
                  <c:v>998484.18699999992</c:v>
                </c:pt>
                <c:pt idx="21">
                  <c:v>1151231.1340000001</c:v>
                </c:pt>
                <c:pt idx="22">
                  <c:v>2834917.6119999997</c:v>
                </c:pt>
                <c:pt idx="23">
                  <c:v>5532434.2780000009</c:v>
                </c:pt>
                <c:pt idx="24">
                  <c:v>681268.91399999987</c:v>
                </c:pt>
                <c:pt idx="25">
                  <c:v>1447088.385</c:v>
                </c:pt>
                <c:pt idx="26">
                  <c:v>711904.21200000006</c:v>
                </c:pt>
                <c:pt idx="27">
                  <c:v>1432960.4609999999</c:v>
                </c:pt>
                <c:pt idx="28">
                  <c:v>93427.482000000004</c:v>
                </c:pt>
                <c:pt idx="29">
                  <c:v>95681.205000000002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再エネ比較シート!$BF$72:$BF$161</c:f>
              <c:numCache>
                <c:formatCode>#,##0_);[Red]\(#,##0\)</c:formatCode>
                <c:ptCount val="90"/>
                <c:pt idx="0">
                  <c:v>68476.187999999995</c:v>
                </c:pt>
                <c:pt idx="1">
                  <c:v>2130986.3760000002</c:v>
                </c:pt>
                <c:pt idx="2">
                  <c:v>91170.358999999982</c:v>
                </c:pt>
                <c:pt idx="3">
                  <c:v>46325.233</c:v>
                </c:pt>
                <c:pt idx="4">
                  <c:v>958306.152</c:v>
                </c:pt>
                <c:pt idx="5">
                  <c:v>319976.94099999999</c:v>
                </c:pt>
                <c:pt idx="6">
                  <c:v>1617.9570000000001</c:v>
                </c:pt>
                <c:pt idx="7">
                  <c:v>373801.69799999997</c:v>
                </c:pt>
                <c:pt idx="8">
                  <c:v>132011.05499999999</c:v>
                </c:pt>
                <c:pt idx="9">
                  <c:v>3260.1950000000002</c:v>
                </c:pt>
                <c:pt idx="10">
                  <c:v>499122.87400000001</c:v>
                </c:pt>
                <c:pt idx="11">
                  <c:v>2442735.0109999995</c:v>
                </c:pt>
                <c:pt idx="12">
                  <c:v>359894.90600000002</c:v>
                </c:pt>
                <c:pt idx="13">
                  <c:v>384578.614</c:v>
                </c:pt>
                <c:pt idx="14">
                  <c:v>783089.7</c:v>
                </c:pt>
                <c:pt idx="15">
                  <c:v>323.59100000000001</c:v>
                </c:pt>
                <c:pt idx="16">
                  <c:v>816039.29</c:v>
                </c:pt>
                <c:pt idx="17">
                  <c:v>268795.93699999998</c:v>
                </c:pt>
                <c:pt idx="18">
                  <c:v>35515.021000000001</c:v>
                </c:pt>
                <c:pt idx="19">
                  <c:v>80988.845000000001</c:v>
                </c:pt>
                <c:pt idx="20">
                  <c:v>1617.9570000000001</c:v>
                </c:pt>
                <c:pt idx="21">
                  <c:v>511594.24800000002</c:v>
                </c:pt>
                <c:pt idx="22">
                  <c:v>442473.35499999992</c:v>
                </c:pt>
                <c:pt idx="23">
                  <c:v>167432.14199999999</c:v>
                </c:pt>
                <c:pt idx="24">
                  <c:v>5015.6660000000002</c:v>
                </c:pt>
                <c:pt idx="25">
                  <c:v>196463.557</c:v>
                </c:pt>
                <c:pt idx="26">
                  <c:v>375827.76699999999</c:v>
                </c:pt>
                <c:pt idx="27">
                  <c:v>1246506.92</c:v>
                </c:pt>
                <c:pt idx="28">
                  <c:v>2277.7159999999999</c:v>
                </c:pt>
                <c:pt idx="29">
                  <c:v>236901.084</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再エネ比較シート!$BG$72:$BG$161</c:f>
              <c:numCache>
                <c:formatCode>#,##0_);[Red]\(#,##0\)</c:formatCode>
                <c:ptCount val="90"/>
                <c:pt idx="0">
                  <c:v>25180.859</c:v>
                </c:pt>
                <c:pt idx="1">
                  <c:v>391124.66700000002</c:v>
                </c:pt>
                <c:pt idx="2">
                  <c:v>0</c:v>
                </c:pt>
                <c:pt idx="3">
                  <c:v>0</c:v>
                </c:pt>
                <c:pt idx="4">
                  <c:v>256203.60500000004</c:v>
                </c:pt>
                <c:pt idx="5">
                  <c:v>587562.03099999996</c:v>
                </c:pt>
                <c:pt idx="6">
                  <c:v>7998.2290000000003</c:v>
                </c:pt>
                <c:pt idx="7">
                  <c:v>15787.475</c:v>
                </c:pt>
                <c:pt idx="8">
                  <c:v>5557.7709999999997</c:v>
                </c:pt>
                <c:pt idx="9">
                  <c:v>0</c:v>
                </c:pt>
                <c:pt idx="10">
                  <c:v>96346.17</c:v>
                </c:pt>
                <c:pt idx="11">
                  <c:v>120815.141</c:v>
                </c:pt>
                <c:pt idx="12">
                  <c:v>27638.764999999999</c:v>
                </c:pt>
                <c:pt idx="13">
                  <c:v>297172.09299999999</c:v>
                </c:pt>
                <c:pt idx="14">
                  <c:v>214800.217</c:v>
                </c:pt>
                <c:pt idx="15">
                  <c:v>0</c:v>
                </c:pt>
                <c:pt idx="16">
                  <c:v>279923.886</c:v>
                </c:pt>
                <c:pt idx="17">
                  <c:v>65331.663999999997</c:v>
                </c:pt>
                <c:pt idx="18">
                  <c:v>0</c:v>
                </c:pt>
                <c:pt idx="19">
                  <c:v>173002.88499999995</c:v>
                </c:pt>
                <c:pt idx="20">
                  <c:v>0</c:v>
                </c:pt>
                <c:pt idx="21">
                  <c:v>388574.18399999995</c:v>
                </c:pt>
                <c:pt idx="22">
                  <c:v>71427.133000000002</c:v>
                </c:pt>
                <c:pt idx="23">
                  <c:v>0</c:v>
                </c:pt>
                <c:pt idx="24">
                  <c:v>0</c:v>
                </c:pt>
                <c:pt idx="25">
                  <c:v>537286.13199999987</c:v>
                </c:pt>
                <c:pt idx="26">
                  <c:v>285284.81800000003</c:v>
                </c:pt>
                <c:pt idx="27">
                  <c:v>270596.82199999999</c:v>
                </c:pt>
                <c:pt idx="28">
                  <c:v>0</c:v>
                </c:pt>
                <c:pt idx="29">
                  <c:v>294564.71500000008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再エネ比較シート!$BH$72:$BH$161</c:f>
              <c:numCache>
                <c:formatCode>#,##0_);[Red]\(#,##0\)</c:formatCode>
                <c:ptCount val="90"/>
                <c:pt idx="0">
                  <c:v>20235.846000000001</c:v>
                </c:pt>
                <c:pt idx="1">
                  <c:v>360.80700000000002</c:v>
                </c:pt>
                <c:pt idx="2">
                  <c:v>0</c:v>
                </c:pt>
                <c:pt idx="3">
                  <c:v>12506.056</c:v>
                </c:pt>
                <c:pt idx="4">
                  <c:v>71333.52</c:v>
                </c:pt>
                <c:pt idx="5">
                  <c:v>14812.95</c:v>
                </c:pt>
                <c:pt idx="6">
                  <c:v>117525.05200000003</c:v>
                </c:pt>
                <c:pt idx="7">
                  <c:v>597906.76400000008</c:v>
                </c:pt>
                <c:pt idx="8">
                  <c:v>83.394999999999996</c:v>
                </c:pt>
                <c:pt idx="9">
                  <c:v>9714.8050000000003</c:v>
                </c:pt>
                <c:pt idx="10">
                  <c:v>2829.3049999999994</c:v>
                </c:pt>
                <c:pt idx="11">
                  <c:v>0</c:v>
                </c:pt>
                <c:pt idx="12">
                  <c:v>6778.0680000000002</c:v>
                </c:pt>
                <c:pt idx="13">
                  <c:v>36871.729999999996</c:v>
                </c:pt>
                <c:pt idx="14">
                  <c:v>1134828.071</c:v>
                </c:pt>
                <c:pt idx="15">
                  <c:v>11962.550999999999</c:v>
                </c:pt>
                <c:pt idx="16">
                  <c:v>0</c:v>
                </c:pt>
                <c:pt idx="17">
                  <c:v>105778.08100000002</c:v>
                </c:pt>
                <c:pt idx="18">
                  <c:v>2608.7979999999993</c:v>
                </c:pt>
                <c:pt idx="19">
                  <c:v>412896.658</c:v>
                </c:pt>
                <c:pt idx="20">
                  <c:v>9349.0920000000024</c:v>
                </c:pt>
                <c:pt idx="21">
                  <c:v>762622.23000000021</c:v>
                </c:pt>
                <c:pt idx="22">
                  <c:v>467151.71400000004</c:v>
                </c:pt>
                <c:pt idx="23">
                  <c:v>194576.13500000001</c:v>
                </c:pt>
                <c:pt idx="24">
                  <c:v>9128.34</c:v>
                </c:pt>
                <c:pt idx="25">
                  <c:v>1944.0889999999999</c:v>
                </c:pt>
                <c:pt idx="26">
                  <c:v>5210469.404000001</c:v>
                </c:pt>
                <c:pt idx="27">
                  <c:v>2623.7599999999993</c:v>
                </c:pt>
                <c:pt idx="28">
                  <c:v>360.56200000000001</c:v>
                </c:pt>
                <c:pt idx="29">
                  <c:v>2205.558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再エネ比較シート!$BI$72:$BI$161</c:f>
              <c:numCache>
                <c:formatCode>#,##0_);[Red]\(#,##0\)</c:formatCode>
                <c:ptCount val="90"/>
                <c:pt idx="0">
                  <c:v>1357628.9779999999</c:v>
                </c:pt>
                <c:pt idx="1">
                  <c:v>2743714.5619999999</c:v>
                </c:pt>
                <c:pt idx="2">
                  <c:v>96159.333999999988</c:v>
                </c:pt>
                <c:pt idx="3">
                  <c:v>201488.94100000002</c:v>
                </c:pt>
                <c:pt idx="4">
                  <c:v>1808356.4739999999</c:v>
                </c:pt>
                <c:pt idx="5">
                  <c:v>1675086.939</c:v>
                </c:pt>
                <c:pt idx="6">
                  <c:v>833036.22</c:v>
                </c:pt>
                <c:pt idx="7">
                  <c:v>2346433.0889999997</c:v>
                </c:pt>
                <c:pt idx="8">
                  <c:v>404159.83</c:v>
                </c:pt>
                <c:pt idx="9">
                  <c:v>214976.641</c:v>
                </c:pt>
                <c:pt idx="10">
                  <c:v>1716331.7490000001</c:v>
                </c:pt>
                <c:pt idx="11">
                  <c:v>5046750.108</c:v>
                </c:pt>
                <c:pt idx="12">
                  <c:v>1881617.5809999998</c:v>
                </c:pt>
                <c:pt idx="13">
                  <c:v>4006245.9860000005</c:v>
                </c:pt>
                <c:pt idx="14">
                  <c:v>6769368.1779999994</c:v>
                </c:pt>
                <c:pt idx="15">
                  <c:v>417300.82999999996</c:v>
                </c:pt>
                <c:pt idx="16">
                  <c:v>1296673.598</c:v>
                </c:pt>
                <c:pt idx="17">
                  <c:v>1689673.6680000001</c:v>
                </c:pt>
                <c:pt idx="18">
                  <c:v>159053.74200000003</c:v>
                </c:pt>
                <c:pt idx="19">
                  <c:v>1193302.702</c:v>
                </c:pt>
                <c:pt idx="20">
                  <c:v>1009451.2359999999</c:v>
                </c:pt>
                <c:pt idx="21">
                  <c:v>2814021.7960000001</c:v>
                </c:pt>
                <c:pt idx="22">
                  <c:v>3815969.8139999998</c:v>
                </c:pt>
                <c:pt idx="23">
                  <c:v>5894442.5550000006</c:v>
                </c:pt>
                <c:pt idx="24">
                  <c:v>695412.91999999981</c:v>
                </c:pt>
                <c:pt idx="25">
                  <c:v>2182782.1630000002</c:v>
                </c:pt>
                <c:pt idx="26">
                  <c:v>6583486.2010000013</c:v>
                </c:pt>
                <c:pt idx="27">
                  <c:v>2952687.963</c:v>
                </c:pt>
                <c:pt idx="28">
                  <c:v>96065.760000000009</c:v>
                </c:pt>
                <c:pt idx="29">
                  <c:v>629352.56200000003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再エネ比較シート!$CO$13:$CO$42</c:f>
              <c:numCache>
                <c:formatCode>0.0%</c:formatCode>
                <c:ptCount val="30"/>
                <c:pt idx="0">
                  <c:v>8.4060500290866785E-2</c:v>
                </c:pt>
                <c:pt idx="1">
                  <c:v>0.10589381393083293</c:v>
                </c:pt>
                <c:pt idx="2">
                  <c:v>8.6860789071627573E-2</c:v>
                </c:pt>
                <c:pt idx="3">
                  <c:v>1.5833874107722259E-2</c:v>
                </c:pt>
                <c:pt idx="4">
                  <c:v>0.1130501443001443</c:v>
                </c:pt>
                <c:pt idx="5">
                  <c:v>0.11903744838388153</c:v>
                </c:pt>
                <c:pt idx="6">
                  <c:v>0.12542488103331068</c:v>
                </c:pt>
                <c:pt idx="7">
                  <c:v>0.11107011070110701</c:v>
                </c:pt>
                <c:pt idx="8">
                  <c:v>5.6286353467561522E-2</c:v>
                </c:pt>
                <c:pt idx="9">
                  <c:v>6.7223978862563344E-2</c:v>
                </c:pt>
                <c:pt idx="10">
                  <c:v>7.6352230127763751E-2</c:v>
                </c:pt>
                <c:pt idx="11">
                  <c:v>0.10158013544018059</c:v>
                </c:pt>
                <c:pt idx="12">
                  <c:v>9.5361481607340079E-2</c:v>
                </c:pt>
                <c:pt idx="13">
                  <c:v>8.2958079940578439E-2</c:v>
                </c:pt>
                <c:pt idx="14">
                  <c:v>6.5082740131274838E-2</c:v>
                </c:pt>
                <c:pt idx="15">
                  <c:v>0.10265128690711887</c:v>
                </c:pt>
                <c:pt idx="16">
                  <c:v>0.11521451693794739</c:v>
                </c:pt>
                <c:pt idx="17">
                  <c:v>6.7565780774824807E-2</c:v>
                </c:pt>
                <c:pt idx="18">
                  <c:v>2.0140903439701617E-2</c:v>
                </c:pt>
                <c:pt idx="19">
                  <c:v>2.6207652269199161E-2</c:v>
                </c:pt>
                <c:pt idx="20">
                  <c:v>4.4576255953985802E-2</c:v>
                </c:pt>
                <c:pt idx="21">
                  <c:v>1.1190026058964795E-2</c:v>
                </c:pt>
                <c:pt idx="22">
                  <c:v>9.8096174472649261E-2</c:v>
                </c:pt>
                <c:pt idx="23">
                  <c:v>6.4630997952461494E-2</c:v>
                </c:pt>
                <c:pt idx="24">
                  <c:v>7.3402417962003461E-2</c:v>
                </c:pt>
                <c:pt idx="25">
                  <c:v>0.14079538165490699</c:v>
                </c:pt>
                <c:pt idx="26">
                  <c:v>0.12926829268292683</c:v>
                </c:pt>
                <c:pt idx="27">
                  <c:v>7.6715442534450923E-2</c:v>
                </c:pt>
                <c:pt idx="28">
                  <c:v>0.10956767558609934</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再エネ比較シート!$CC$13:$CC$42</c:f>
              <c:numCache>
                <c:formatCode>0.0%</c:formatCode>
                <c:ptCount val="30"/>
                <c:pt idx="0">
                  <c:v>4.8909824402306637E-2</c:v>
                </c:pt>
                <c:pt idx="1">
                  <c:v>4.3627415089215429E-2</c:v>
                </c:pt>
                <c:pt idx="2">
                  <c:v>2.1799403201293529E-2</c:v>
                </c:pt>
                <c:pt idx="3">
                  <c:v>8.3720091676643647E-3</c:v>
                </c:pt>
                <c:pt idx="4">
                  <c:v>1.2807545860337992E-2</c:v>
                </c:pt>
                <c:pt idx="5">
                  <c:v>3.2738730133587191E-2</c:v>
                </c:pt>
                <c:pt idx="6">
                  <c:v>4.0540190678844276E-2</c:v>
                </c:pt>
                <c:pt idx="7">
                  <c:v>3.5582024823183268E-2</c:v>
                </c:pt>
                <c:pt idx="8">
                  <c:v>1.5676070257218074E-2</c:v>
                </c:pt>
                <c:pt idx="9">
                  <c:v>3.0656936401226194E-2</c:v>
                </c:pt>
                <c:pt idx="10">
                  <c:v>3.8311526551076516E-2</c:v>
                </c:pt>
                <c:pt idx="11">
                  <c:v>4.7074482085276086E-2</c:v>
                </c:pt>
                <c:pt idx="12">
                  <c:v>1.4240230051250174E-2</c:v>
                </c:pt>
                <c:pt idx="13">
                  <c:v>2.1529163368300266E-2</c:v>
                </c:pt>
                <c:pt idx="14">
                  <c:v>2.777266111612578E-2</c:v>
                </c:pt>
                <c:pt idx="15">
                  <c:v>3.9164357534451293E-2</c:v>
                </c:pt>
                <c:pt idx="16">
                  <c:v>5.9233451888753286E-2</c:v>
                </c:pt>
                <c:pt idx="17">
                  <c:v>2.577088952729633E-2</c:v>
                </c:pt>
                <c:pt idx="18">
                  <c:v>9.3463296915335566E-3</c:v>
                </c:pt>
                <c:pt idx="19">
                  <c:v>9.2281135628019383E-3</c:v>
                </c:pt>
                <c:pt idx="20">
                  <c:v>3.2438368224730313E-2</c:v>
                </c:pt>
                <c:pt idx="21">
                  <c:v>5.4926790268935155E-3</c:v>
                </c:pt>
                <c:pt idx="22">
                  <c:v>4.0035226392351776E-2</c:v>
                </c:pt>
                <c:pt idx="23">
                  <c:v>4.1372781713757002E-2</c:v>
                </c:pt>
                <c:pt idx="24">
                  <c:v>1.2639706352253199E-2</c:v>
                </c:pt>
                <c:pt idx="25">
                  <c:v>4.4161083318791698E-2</c:v>
                </c:pt>
                <c:pt idx="26">
                  <c:v>5.3868991937284817E-2</c:v>
                </c:pt>
                <c:pt idx="27">
                  <c:v>3.9779887451765403E-2</c:v>
                </c:pt>
                <c:pt idx="28">
                  <c:v>3.0911205777130413E-2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再エネ比較シート!$CD$13:$CD$42</c:f>
              <c:numCache>
                <c:formatCode>0.0%</c:formatCode>
                <c:ptCount val="30"/>
                <c:pt idx="0">
                  <c:v>0.21417148685353427</c:v>
                </c:pt>
                <c:pt idx="1">
                  <c:v>8.3989532183534887E-2</c:v>
                </c:pt>
                <c:pt idx="2">
                  <c:v>0.15968442553466231</c:v>
                </c:pt>
                <c:pt idx="3">
                  <c:v>2.2527815899570681E-2</c:v>
                </c:pt>
                <c:pt idx="4">
                  <c:v>6.9321830916579633E-2</c:v>
                </c:pt>
                <c:pt idx="5">
                  <c:v>3.5480009909755021E-2</c:v>
                </c:pt>
                <c:pt idx="6">
                  <c:v>8.750445236283251E-2</c:v>
                </c:pt>
                <c:pt idx="7">
                  <c:v>7.7692534510063485E-2</c:v>
                </c:pt>
                <c:pt idx="8">
                  <c:v>7.0834719122479795E-3</c:v>
                </c:pt>
                <c:pt idx="9">
                  <c:v>4.6595247836171159E-2</c:v>
                </c:pt>
                <c:pt idx="10">
                  <c:v>0.19371355443024096</c:v>
                </c:pt>
                <c:pt idx="11">
                  <c:v>0.20836414852983151</c:v>
                </c:pt>
                <c:pt idx="12">
                  <c:v>4.1538026795828985E-2</c:v>
                </c:pt>
                <c:pt idx="13">
                  <c:v>0.37439064679592565</c:v>
                </c:pt>
                <c:pt idx="14">
                  <c:v>3.2928069292797839E-2</c:v>
                </c:pt>
                <c:pt idx="15">
                  <c:v>0.46513688609467818</c:v>
                </c:pt>
                <c:pt idx="16">
                  <c:v>0.25270610752561118</c:v>
                </c:pt>
                <c:pt idx="17">
                  <c:v>0.42416913873000034</c:v>
                </c:pt>
                <c:pt idx="18">
                  <c:v>9.2598976119804263E-2</c:v>
                </c:pt>
                <c:pt idx="19">
                  <c:v>0.45028958116442336</c:v>
                </c:pt>
                <c:pt idx="20">
                  <c:v>0.23118342584715298</c:v>
                </c:pt>
                <c:pt idx="21">
                  <c:v>2.6269424945991032E-3</c:v>
                </c:pt>
                <c:pt idx="22">
                  <c:v>0.25369947671664994</c:v>
                </c:pt>
                <c:pt idx="23">
                  <c:v>4.7656324351623709E-2</c:v>
                </c:pt>
                <c:pt idx="24">
                  <c:v>1.5143910925487515E-2</c:v>
                </c:pt>
                <c:pt idx="25">
                  <c:v>0.27543396612116028</c:v>
                </c:pt>
                <c:pt idx="26">
                  <c:v>0.29423145806762047</c:v>
                </c:pt>
                <c:pt idx="27">
                  <c:v>0.59068532832353748</c:v>
                </c:pt>
                <c:pt idx="28">
                  <c:v>0.27778224792269596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6.6739561237320113E-5</c:v>
                </c:pt>
                <c:pt idx="18">
                  <c:v>0.44479231066949027</c:v>
                </c:pt>
                <c:pt idx="19">
                  <c:v>9.3184606985042787E-2</c:v>
                </c:pt>
                <c:pt idx="20">
                  <c:v>0</c:v>
                </c:pt>
                <c:pt idx="21">
                  <c:v>0</c:v>
                </c:pt>
                <c:pt idx="22">
                  <c:v>0</c:v>
                </c:pt>
                <c:pt idx="23">
                  <c:v>0</c:v>
                </c:pt>
                <c:pt idx="24">
                  <c:v>0</c:v>
                </c:pt>
                <c:pt idx="25">
                  <c:v>1.1443608023652581E-4</c:v>
                </c:pt>
                <c:pt idx="26">
                  <c:v>0</c:v>
                </c:pt>
                <c:pt idx="27">
                  <c:v>9.6960771643704202E-2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再エネ比較シート!$CF$13:$CF$42</c:f>
              <c:numCache>
                <c:formatCode>0.0%</c:formatCode>
                <c:ptCount val="30"/>
                <c:pt idx="0">
                  <c:v>0</c:v>
                </c:pt>
                <c:pt idx="1">
                  <c:v>8.8327070056779013E-3</c:v>
                </c:pt>
                <c:pt idx="2">
                  <c:v>0</c:v>
                </c:pt>
                <c:pt idx="3">
                  <c:v>3.8610971092005808E-3</c:v>
                </c:pt>
                <c:pt idx="4">
                  <c:v>0</c:v>
                </c:pt>
                <c:pt idx="5">
                  <c:v>0</c:v>
                </c:pt>
                <c:pt idx="6">
                  <c:v>0</c:v>
                </c:pt>
                <c:pt idx="7">
                  <c:v>8.4762993577519471E-2</c:v>
                </c:pt>
                <c:pt idx="8">
                  <c:v>0</c:v>
                </c:pt>
                <c:pt idx="9">
                  <c:v>0</c:v>
                </c:pt>
                <c:pt idx="10">
                  <c:v>8.4793315158431457E-3</c:v>
                </c:pt>
                <c:pt idx="11">
                  <c:v>5.6829485335326523E-3</c:v>
                </c:pt>
                <c:pt idx="12">
                  <c:v>0</c:v>
                </c:pt>
                <c:pt idx="13">
                  <c:v>0</c:v>
                </c:pt>
                <c:pt idx="14">
                  <c:v>0</c:v>
                </c:pt>
                <c:pt idx="15">
                  <c:v>2.0245918863550001E-2</c:v>
                </c:pt>
                <c:pt idx="16">
                  <c:v>1.1188697188524093E-2</c:v>
                </c:pt>
                <c:pt idx="17">
                  <c:v>0</c:v>
                </c:pt>
                <c:pt idx="18">
                  <c:v>0</c:v>
                </c:pt>
                <c:pt idx="19">
                  <c:v>0</c:v>
                </c:pt>
                <c:pt idx="20">
                  <c:v>0</c:v>
                </c:pt>
                <c:pt idx="21">
                  <c:v>0</c:v>
                </c:pt>
                <c:pt idx="22">
                  <c:v>0</c:v>
                </c:pt>
                <c:pt idx="23">
                  <c:v>0</c:v>
                </c:pt>
                <c:pt idx="24">
                  <c:v>1.5284779986668355E-3</c:v>
                </c:pt>
                <c:pt idx="25">
                  <c:v>2.5994217150501157E-3</c:v>
                </c:pt>
                <c:pt idx="26">
                  <c:v>0</c:v>
                </c:pt>
                <c:pt idx="27">
                  <c:v>3.8628856773254762E-2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8.3231980275339287E-3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再エネ比較シート!$CH$13:$CH$42</c:f>
              <c:numCache>
                <c:formatCode>0.0%</c:formatCode>
                <c:ptCount val="30"/>
                <c:pt idx="0">
                  <c:v>0.35963323105044892</c:v>
                </c:pt>
                <c:pt idx="1">
                  <c:v>0</c:v>
                </c:pt>
                <c:pt idx="2">
                  <c:v>0</c:v>
                </c:pt>
                <c:pt idx="3">
                  <c:v>0</c:v>
                </c:pt>
                <c:pt idx="4">
                  <c:v>0</c:v>
                </c:pt>
                <c:pt idx="5">
                  <c:v>0</c:v>
                </c:pt>
                <c:pt idx="6">
                  <c:v>0</c:v>
                </c:pt>
                <c:pt idx="7">
                  <c:v>3.0581790817938372E-3</c:v>
                </c:pt>
                <c:pt idx="8">
                  <c:v>0</c:v>
                </c:pt>
                <c:pt idx="9">
                  <c:v>0</c:v>
                </c:pt>
                <c:pt idx="10">
                  <c:v>0.58746548091815853</c:v>
                </c:pt>
                <c:pt idx="11">
                  <c:v>0</c:v>
                </c:pt>
                <c:pt idx="12">
                  <c:v>0</c:v>
                </c:pt>
                <c:pt idx="13">
                  <c:v>3.327458192252386E-2</c:v>
                </c:pt>
                <c:pt idx="14">
                  <c:v>0</c:v>
                </c:pt>
                <c:pt idx="15">
                  <c:v>0</c:v>
                </c:pt>
                <c:pt idx="16">
                  <c:v>0</c:v>
                </c:pt>
                <c:pt idx="17">
                  <c:v>0</c:v>
                </c:pt>
                <c:pt idx="18">
                  <c:v>8.8184441432846344E-2</c:v>
                </c:pt>
                <c:pt idx="19">
                  <c:v>0</c:v>
                </c:pt>
                <c:pt idx="20">
                  <c:v>0</c:v>
                </c:pt>
                <c:pt idx="21">
                  <c:v>0</c:v>
                </c:pt>
                <c:pt idx="22">
                  <c:v>6.9185478405361872E-3</c:v>
                </c:pt>
                <c:pt idx="23">
                  <c:v>0</c:v>
                </c:pt>
                <c:pt idx="24">
                  <c:v>0</c:v>
                </c:pt>
                <c:pt idx="25">
                  <c:v>2.4609909728285119E-3</c:v>
                </c:pt>
                <c:pt idx="26">
                  <c:v>0</c:v>
                </c:pt>
                <c:pt idx="27">
                  <c:v>0.17948761733027466</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再エネ比較シート!$CI$13:$CI$42</c:f>
              <c:numCache>
                <c:formatCode>0.0%</c:formatCode>
                <c:ptCount val="30"/>
                <c:pt idx="0">
                  <c:v>0.62271454230628986</c:v>
                </c:pt>
                <c:pt idx="1">
                  <c:v>0.13644965427842823</c:v>
                </c:pt>
                <c:pt idx="2">
                  <c:v>0.18148382873595584</c:v>
                </c:pt>
                <c:pt idx="3">
                  <c:v>3.476092217643563E-2</c:v>
                </c:pt>
                <c:pt idx="4">
                  <c:v>8.2129376776917631E-2</c:v>
                </c:pt>
                <c:pt idx="5">
                  <c:v>6.8218740043342205E-2</c:v>
                </c:pt>
                <c:pt idx="6">
                  <c:v>0.12804464304167679</c:v>
                </c:pt>
                <c:pt idx="7">
                  <c:v>0.20109573199256006</c:v>
                </c:pt>
                <c:pt idx="8">
                  <c:v>2.2759542169466053E-2</c:v>
                </c:pt>
                <c:pt idx="9">
                  <c:v>7.7252184237397353E-2</c:v>
                </c:pt>
                <c:pt idx="10">
                  <c:v>0.82796989341531901</c:v>
                </c:pt>
                <c:pt idx="11">
                  <c:v>0.26112157914864026</c:v>
                </c:pt>
                <c:pt idx="12">
                  <c:v>5.5778256847079155E-2</c:v>
                </c:pt>
                <c:pt idx="13">
                  <c:v>0.42919439208674975</c:v>
                </c:pt>
                <c:pt idx="14">
                  <c:v>6.0700730408923619E-2</c:v>
                </c:pt>
                <c:pt idx="15">
                  <c:v>0.52454716249267941</c:v>
                </c:pt>
                <c:pt idx="16">
                  <c:v>0.32312825660288852</c:v>
                </c:pt>
                <c:pt idx="17">
                  <c:v>0.45000676781853399</c:v>
                </c:pt>
                <c:pt idx="18">
                  <c:v>0.6349220579136744</c:v>
                </c:pt>
                <c:pt idx="19">
                  <c:v>0.55270230171226808</c:v>
                </c:pt>
                <c:pt idx="20">
                  <c:v>0.2636217940718833</c:v>
                </c:pt>
                <c:pt idx="21">
                  <c:v>1.6442819549026547E-2</c:v>
                </c:pt>
                <c:pt idx="22">
                  <c:v>0.30065325094953788</c:v>
                </c:pt>
                <c:pt idx="23">
                  <c:v>8.9029106065380711E-2</c:v>
                </c:pt>
                <c:pt idx="24">
                  <c:v>2.9312095276407556E-2</c:v>
                </c:pt>
                <c:pt idx="25">
                  <c:v>0.32476989820806712</c:v>
                </c:pt>
                <c:pt idx="26">
                  <c:v>0.3481004500049053</c:v>
                </c:pt>
                <c:pt idx="27">
                  <c:v>0.94554246152253651</c:v>
                </c:pt>
                <c:pt idx="28">
                  <c:v>0.30869345369982637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再エネ比較シート!$BE$13:$BE$42</c:f>
              <c:numCache>
                <c:formatCode>#,##0_);[Red]\(#,##0\)</c:formatCode>
                <c:ptCount val="30"/>
                <c:pt idx="0">
                  <c:v>10006.362999999979</c:v>
                </c:pt>
                <c:pt idx="1">
                  <c:v>10415.799999999979</c:v>
                </c:pt>
                <c:pt idx="2">
                  <c:v>9820.2999999999429</c:v>
                </c:pt>
                <c:pt idx="3">
                  <c:v>1747.3</c:v>
                </c:pt>
                <c:pt idx="4">
                  <c:v>11980.799999999945</c:v>
                </c:pt>
                <c:pt idx="5">
                  <c:v>11865.199999999975</c:v>
                </c:pt>
                <c:pt idx="6">
                  <c:v>13112.996999999963</c:v>
                </c:pt>
                <c:pt idx="7">
                  <c:v>11210.399999999972</c:v>
                </c:pt>
                <c:pt idx="8">
                  <c:v>5658.6999999999925</c:v>
                </c:pt>
                <c:pt idx="9">
                  <c:v>6628.4</c:v>
                </c:pt>
                <c:pt idx="10">
                  <c:v>10289.679999999973</c:v>
                </c:pt>
                <c:pt idx="11">
                  <c:v>10520.599999999977</c:v>
                </c:pt>
                <c:pt idx="12">
                  <c:v>10230.514999999983</c:v>
                </c:pt>
                <c:pt idx="13">
                  <c:v>8243.4999999999745</c:v>
                </c:pt>
                <c:pt idx="14">
                  <c:v>6230.5300000000007</c:v>
                </c:pt>
                <c:pt idx="15">
                  <c:v>11420.209999999995</c:v>
                </c:pt>
                <c:pt idx="16">
                  <c:v>12983.931999999968</c:v>
                </c:pt>
                <c:pt idx="17">
                  <c:v>6850.2000000000044</c:v>
                </c:pt>
                <c:pt idx="18">
                  <c:v>2469.4000000000015</c:v>
                </c:pt>
                <c:pt idx="19">
                  <c:v>2689.0020000000022</c:v>
                </c:pt>
                <c:pt idx="20">
                  <c:v>4825.1000000000049</c:v>
                </c:pt>
                <c:pt idx="21">
                  <c:v>1078.9999999999995</c:v>
                </c:pt>
                <c:pt idx="22">
                  <c:v>10137.199999999993</c:v>
                </c:pt>
                <c:pt idx="23">
                  <c:v>6901.0999999999985</c:v>
                </c:pt>
                <c:pt idx="24">
                  <c:v>6518.9999999999945</c:v>
                </c:pt>
                <c:pt idx="25">
                  <c:v>12574.199999999959</c:v>
                </c:pt>
                <c:pt idx="26">
                  <c:v>12098.939999999959</c:v>
                </c:pt>
                <c:pt idx="27">
                  <c:v>7441.5999999999885</c:v>
                </c:pt>
                <c:pt idx="28">
                  <c:v>10151.599999999969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再エネ比較シート!$BF$13:$BF$42</c:f>
              <c:numCache>
                <c:formatCode>#,##0_);[Red]\(#,##0\)</c:formatCode>
                <c:ptCount val="30"/>
                <c:pt idx="0">
                  <c:v>39754.420000000013</c:v>
                </c:pt>
                <c:pt idx="1">
                  <c:v>18192.900000000009</c:v>
                </c:pt>
                <c:pt idx="2">
                  <c:v>65265.899999999994</c:v>
                </c:pt>
                <c:pt idx="3">
                  <c:v>4265.7999999999993</c:v>
                </c:pt>
                <c:pt idx="4">
                  <c:v>58834.700000000004</c:v>
                </c:pt>
                <c:pt idx="5">
                  <c:v>11666.5</c:v>
                </c:pt>
                <c:pt idx="6">
                  <c:v>25679.70000000003</c:v>
                </c:pt>
                <c:pt idx="7">
                  <c:v>22208.200000000004</c:v>
                </c:pt>
                <c:pt idx="8">
                  <c:v>2319.8999999999992</c:v>
                </c:pt>
                <c:pt idx="9">
                  <c:v>9140.3999999999978</c:v>
                </c:pt>
                <c:pt idx="10">
                  <c:v>47203.700000000004</c:v>
                </c:pt>
                <c:pt idx="11">
                  <c:v>42249.500000000029</c:v>
                </c:pt>
                <c:pt idx="12">
                  <c:v>27075.094000000019</c:v>
                </c:pt>
                <c:pt idx="13">
                  <c:v>130062.79999999961</c:v>
                </c:pt>
                <c:pt idx="14">
                  <c:v>6702.2</c:v>
                </c:pt>
                <c:pt idx="15">
                  <c:v>123057.32899999993</c:v>
                </c:pt>
                <c:pt idx="16">
                  <c:v>50257.230000000032</c:v>
                </c:pt>
                <c:pt idx="17">
                  <c:v>102295.49999999987</c:v>
                </c:pt>
                <c:pt idx="18">
                  <c:v>22197.299999999988</c:v>
                </c:pt>
                <c:pt idx="19">
                  <c:v>119045.69999999998</c:v>
                </c:pt>
                <c:pt idx="20">
                  <c:v>31199.500000000022</c:v>
                </c:pt>
                <c:pt idx="21">
                  <c:v>468.19999999999993</c:v>
                </c:pt>
                <c:pt idx="22">
                  <c:v>58282.599999999984</c:v>
                </c:pt>
                <c:pt idx="23">
                  <c:v>7212.1999999999944</c:v>
                </c:pt>
                <c:pt idx="24">
                  <c:v>7086.3999999999969</c:v>
                </c:pt>
                <c:pt idx="25">
                  <c:v>71154.399999999994</c:v>
                </c:pt>
                <c:pt idx="26">
                  <c:v>59957.179999999949</c:v>
                </c:pt>
                <c:pt idx="27">
                  <c:v>100254.19999999988</c:v>
                </c:pt>
                <c:pt idx="28">
                  <c:v>82768.799999999886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9.8000000000000007</c:v>
                </c:pt>
                <c:pt idx="18">
                  <c:v>64919.700000000012</c:v>
                </c:pt>
                <c:pt idx="19">
                  <c:v>15000</c:v>
                </c:pt>
                <c:pt idx="20">
                  <c:v>0</c:v>
                </c:pt>
                <c:pt idx="21">
                  <c:v>0</c:v>
                </c:pt>
                <c:pt idx="22">
                  <c:v>0</c:v>
                </c:pt>
                <c:pt idx="23">
                  <c:v>0</c:v>
                </c:pt>
                <c:pt idx="24">
                  <c:v>0</c:v>
                </c:pt>
                <c:pt idx="25">
                  <c:v>18</c:v>
                </c:pt>
                <c:pt idx="26">
                  <c:v>0</c:v>
                </c:pt>
                <c:pt idx="27">
                  <c:v>10020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再エネ比較シート!$BH$13:$BH$42</c:f>
              <c:numCache>
                <c:formatCode>#,##0_);[Red]\(#,##0\)</c:formatCode>
                <c:ptCount val="30"/>
                <c:pt idx="0">
                  <c:v>0</c:v>
                </c:pt>
                <c:pt idx="1">
                  <c:v>481.5</c:v>
                </c:pt>
                <c:pt idx="2">
                  <c:v>0</c:v>
                </c:pt>
                <c:pt idx="3">
                  <c:v>184</c:v>
                </c:pt>
                <c:pt idx="4">
                  <c:v>0</c:v>
                </c:pt>
                <c:pt idx="5">
                  <c:v>0</c:v>
                </c:pt>
                <c:pt idx="6">
                  <c:v>0</c:v>
                </c:pt>
                <c:pt idx="7">
                  <c:v>6097.7</c:v>
                </c:pt>
                <c:pt idx="8">
                  <c:v>0</c:v>
                </c:pt>
                <c:pt idx="9">
                  <c:v>0</c:v>
                </c:pt>
                <c:pt idx="10">
                  <c:v>520</c:v>
                </c:pt>
                <c:pt idx="11">
                  <c:v>290</c:v>
                </c:pt>
                <c:pt idx="12">
                  <c:v>0</c:v>
                </c:pt>
                <c:pt idx="13">
                  <c:v>0</c:v>
                </c:pt>
                <c:pt idx="14">
                  <c:v>0</c:v>
                </c:pt>
                <c:pt idx="15">
                  <c:v>1348</c:v>
                </c:pt>
                <c:pt idx="16">
                  <c:v>560</c:v>
                </c:pt>
                <c:pt idx="17">
                  <c:v>0</c:v>
                </c:pt>
                <c:pt idx="18">
                  <c:v>0</c:v>
                </c:pt>
                <c:pt idx="19">
                  <c:v>0</c:v>
                </c:pt>
                <c:pt idx="20">
                  <c:v>0</c:v>
                </c:pt>
                <c:pt idx="21">
                  <c:v>0</c:v>
                </c:pt>
                <c:pt idx="22">
                  <c:v>0</c:v>
                </c:pt>
                <c:pt idx="23">
                  <c:v>0</c:v>
                </c:pt>
                <c:pt idx="24">
                  <c:v>180</c:v>
                </c:pt>
                <c:pt idx="25">
                  <c:v>169</c:v>
                </c:pt>
                <c:pt idx="26">
                  <c:v>0</c:v>
                </c:pt>
                <c:pt idx="27">
                  <c:v>1650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280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再エネ比較シート!$BJ$13:$BJ$42</c:f>
              <c:numCache>
                <c:formatCode>#,##0_);[Red]\(#,##0\)</c:formatCode>
                <c:ptCount val="30"/>
                <c:pt idx="0">
                  <c:v>12600</c:v>
                </c:pt>
                <c:pt idx="1">
                  <c:v>0</c:v>
                </c:pt>
                <c:pt idx="2">
                  <c:v>0</c:v>
                </c:pt>
                <c:pt idx="3">
                  <c:v>0</c:v>
                </c:pt>
                <c:pt idx="4">
                  <c:v>0</c:v>
                </c:pt>
                <c:pt idx="5">
                  <c:v>0</c:v>
                </c:pt>
                <c:pt idx="6">
                  <c:v>0</c:v>
                </c:pt>
                <c:pt idx="7">
                  <c:v>165</c:v>
                </c:pt>
                <c:pt idx="8">
                  <c:v>0</c:v>
                </c:pt>
                <c:pt idx="9">
                  <c:v>0</c:v>
                </c:pt>
                <c:pt idx="10">
                  <c:v>27020</c:v>
                </c:pt>
                <c:pt idx="11">
                  <c:v>0</c:v>
                </c:pt>
                <c:pt idx="12">
                  <c:v>0</c:v>
                </c:pt>
                <c:pt idx="13">
                  <c:v>2181.864</c:v>
                </c:pt>
                <c:pt idx="14">
                  <c:v>0</c:v>
                </c:pt>
                <c:pt idx="15">
                  <c:v>0</c:v>
                </c:pt>
                <c:pt idx="16">
                  <c:v>0</c:v>
                </c:pt>
                <c:pt idx="17">
                  <c:v>0</c:v>
                </c:pt>
                <c:pt idx="18">
                  <c:v>3990</c:v>
                </c:pt>
                <c:pt idx="19">
                  <c:v>0</c:v>
                </c:pt>
                <c:pt idx="20">
                  <c:v>0</c:v>
                </c:pt>
                <c:pt idx="21">
                  <c:v>0</c:v>
                </c:pt>
                <c:pt idx="22">
                  <c:v>300</c:v>
                </c:pt>
                <c:pt idx="23">
                  <c:v>0</c:v>
                </c:pt>
                <c:pt idx="24">
                  <c:v>0</c:v>
                </c:pt>
                <c:pt idx="25">
                  <c:v>120</c:v>
                </c:pt>
                <c:pt idx="26">
                  <c:v>0</c:v>
                </c:pt>
                <c:pt idx="27">
                  <c:v>5750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再エネ比較シート!$BK$13:$BK$42</c:f>
              <c:numCache>
                <c:formatCode>#,##0_);[Red]\(#,##0\)</c:formatCode>
                <c:ptCount val="30"/>
                <c:pt idx="0">
                  <c:v>62360.782999999996</c:v>
                </c:pt>
                <c:pt idx="1">
                  <c:v>29090.19999999999</c:v>
                </c:pt>
                <c:pt idx="2">
                  <c:v>75086.199999999939</c:v>
                </c:pt>
                <c:pt idx="3">
                  <c:v>6197.0999999999995</c:v>
                </c:pt>
                <c:pt idx="4">
                  <c:v>70815.499999999942</c:v>
                </c:pt>
                <c:pt idx="5">
                  <c:v>23531.699999999975</c:v>
                </c:pt>
                <c:pt idx="6">
                  <c:v>38792.696999999993</c:v>
                </c:pt>
                <c:pt idx="7">
                  <c:v>39681.299999999974</c:v>
                </c:pt>
                <c:pt idx="8">
                  <c:v>7978.5999999999913</c:v>
                </c:pt>
                <c:pt idx="9">
                  <c:v>15768.799999999997</c:v>
                </c:pt>
                <c:pt idx="10">
                  <c:v>85033.379999999976</c:v>
                </c:pt>
                <c:pt idx="11">
                  <c:v>53060.100000000006</c:v>
                </c:pt>
                <c:pt idx="12">
                  <c:v>37305.609000000004</c:v>
                </c:pt>
                <c:pt idx="13">
                  <c:v>140488.16399999958</c:v>
                </c:pt>
                <c:pt idx="14">
                  <c:v>12932.73</c:v>
                </c:pt>
                <c:pt idx="15">
                  <c:v>135825.53899999993</c:v>
                </c:pt>
                <c:pt idx="16">
                  <c:v>63801.161999999997</c:v>
                </c:pt>
                <c:pt idx="17">
                  <c:v>109155.49999999987</c:v>
                </c:pt>
                <c:pt idx="18">
                  <c:v>93576.4</c:v>
                </c:pt>
                <c:pt idx="19">
                  <c:v>136734.70199999999</c:v>
                </c:pt>
                <c:pt idx="20">
                  <c:v>36024.600000000028</c:v>
                </c:pt>
                <c:pt idx="21">
                  <c:v>1827.1999999999994</c:v>
                </c:pt>
                <c:pt idx="22">
                  <c:v>68719.799999999974</c:v>
                </c:pt>
                <c:pt idx="23">
                  <c:v>14113.299999999992</c:v>
                </c:pt>
                <c:pt idx="24">
                  <c:v>13785.399999999991</c:v>
                </c:pt>
                <c:pt idx="25">
                  <c:v>84035.599999999948</c:v>
                </c:pt>
                <c:pt idx="26">
                  <c:v>72056.119999999908</c:v>
                </c:pt>
                <c:pt idx="27">
                  <c:v>125115.79999999987</c:v>
                </c:pt>
                <c:pt idx="28">
                  <c:v>92920.399999999849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再エネ比較シート!$BO$13:$BO$42</c:f>
              <c:numCache>
                <c:formatCode>#,##0_);[Red]\(#,##0\)</c:formatCode>
                <c:ptCount val="30"/>
                <c:pt idx="0">
                  <c:v>12008.836363559976</c:v>
                </c:pt>
                <c:pt idx="1">
                  <c:v>12500.209895999973</c:v>
                </c:pt>
                <c:pt idx="2">
                  <c:v>11785.53843599993</c:v>
                </c:pt>
                <c:pt idx="3">
                  <c:v>2096.9696759999997</c:v>
                </c:pt>
                <c:pt idx="4">
                  <c:v>14378.397695999931</c:v>
                </c:pt>
                <c:pt idx="5">
                  <c:v>14239.66382399997</c:v>
                </c:pt>
                <c:pt idx="6">
                  <c:v>15737.169959639954</c:v>
                </c:pt>
                <c:pt idx="7">
                  <c:v>13453.825247999965</c:v>
                </c:pt>
                <c:pt idx="8">
                  <c:v>6791.1190439999909</c:v>
                </c:pt>
                <c:pt idx="9">
                  <c:v>7954.875407999999</c:v>
                </c:pt>
                <c:pt idx="10">
                  <c:v>12348.850761599968</c:v>
                </c:pt>
                <c:pt idx="11">
                  <c:v>12625.982471999972</c:v>
                </c:pt>
                <c:pt idx="12">
                  <c:v>12277.845661799978</c:v>
                </c:pt>
                <c:pt idx="13">
                  <c:v>9893.1892199999693</c:v>
                </c:pt>
                <c:pt idx="14">
                  <c:v>7477.3836635999996</c:v>
                </c:pt>
                <c:pt idx="15">
                  <c:v>13705.622425199994</c:v>
                </c:pt>
                <c:pt idx="16">
                  <c:v>15582.276471839959</c:v>
                </c:pt>
                <c:pt idx="17">
                  <c:v>8221.0620240000044</c:v>
                </c:pt>
                <c:pt idx="18">
                  <c:v>2963.5763280000019</c:v>
                </c:pt>
                <c:pt idx="19">
                  <c:v>3227.1250802400027</c:v>
                </c:pt>
                <c:pt idx="20">
                  <c:v>5790.6990120000055</c:v>
                </c:pt>
                <c:pt idx="21">
                  <c:v>1294.9294799999996</c:v>
                </c:pt>
                <c:pt idx="22">
                  <c:v>12165.856463999993</c:v>
                </c:pt>
                <c:pt idx="23">
                  <c:v>8282.1481319999966</c:v>
                </c:pt>
                <c:pt idx="24">
                  <c:v>7823.5822799999933</c:v>
                </c:pt>
                <c:pt idx="25">
                  <c:v>15090.548903999948</c:v>
                </c:pt>
                <c:pt idx="26">
                  <c:v>14520.17987279995</c:v>
                </c:pt>
                <c:pt idx="27">
                  <c:v>8930.8129919999865</c:v>
                </c:pt>
                <c:pt idx="28">
                  <c:v>12183.138191999964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再エネ比較シート!$BP$13:$BP$42</c:f>
              <c:numCache>
                <c:formatCode>#,##0_);[Red]\(#,##0\)</c:formatCode>
                <c:ptCount val="30"/>
                <c:pt idx="0">
                  <c:v>52585.556599200012</c:v>
                </c:pt>
                <c:pt idx="1">
                  <c:v>24064.84040400001</c:v>
                </c:pt>
                <c:pt idx="2">
                  <c:v>86331.121883999993</c:v>
                </c:pt>
                <c:pt idx="3">
                  <c:v>5642.6296079999993</c:v>
                </c:pt>
                <c:pt idx="4">
                  <c:v>77824.187772000019</c:v>
                </c:pt>
                <c:pt idx="5">
                  <c:v>15431.979539999998</c:v>
                </c:pt>
                <c:pt idx="6">
                  <c:v>33968.079972000043</c:v>
                </c:pt>
                <c:pt idx="7">
                  <c:v>29376.118632000002</c:v>
                </c:pt>
                <c:pt idx="8">
                  <c:v>3068.6709239999986</c:v>
                </c:pt>
                <c:pt idx="9">
                  <c:v>12090.555503999994</c:v>
                </c:pt>
                <c:pt idx="10">
                  <c:v>62439.166212000004</c:v>
                </c:pt>
                <c:pt idx="11">
                  <c:v>55885.948620000039</c:v>
                </c:pt>
                <c:pt idx="12">
                  <c:v>35813.851339440029</c:v>
                </c:pt>
                <c:pt idx="13">
                  <c:v>172041.86932799948</c:v>
                </c:pt>
                <c:pt idx="14">
                  <c:v>8865.4020720000008</c:v>
                </c:pt>
                <c:pt idx="15">
                  <c:v>162775.3125080399</c:v>
                </c:pt>
                <c:pt idx="16">
                  <c:v>66478.253554800031</c:v>
                </c:pt>
                <c:pt idx="17">
                  <c:v>135312.39557999981</c:v>
                </c:pt>
                <c:pt idx="18">
                  <c:v>29361.700547999986</c:v>
                </c:pt>
                <c:pt idx="19">
                  <c:v>157468.89013199994</c:v>
                </c:pt>
                <c:pt idx="20">
                  <c:v>41269.450620000018</c:v>
                </c:pt>
                <c:pt idx="21">
                  <c:v>619.3162319999999</c:v>
                </c:pt>
                <c:pt idx="22">
                  <c:v>77093.891975999984</c:v>
                </c:pt>
                <c:pt idx="23">
                  <c:v>9540.0096719999929</c:v>
                </c:pt>
                <c:pt idx="24">
                  <c:v>9373.6064639999968</c:v>
                </c:pt>
                <c:pt idx="25">
                  <c:v>94120.194143999994</c:v>
                </c:pt>
                <c:pt idx="26">
                  <c:v>79308.959416799946</c:v>
                </c:pt>
                <c:pt idx="27">
                  <c:v>132612.24559199982</c:v>
                </c:pt>
                <c:pt idx="28">
                  <c:v>109483.25788799985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21.290303999999999</c:v>
                </c:pt>
                <c:pt idx="18">
                  <c:v>141036.74985600001</c:v>
                </c:pt>
                <c:pt idx="19">
                  <c:v>32587.200000000001</c:v>
                </c:pt>
                <c:pt idx="20">
                  <c:v>0</c:v>
                </c:pt>
                <c:pt idx="21">
                  <c:v>0</c:v>
                </c:pt>
                <c:pt idx="22">
                  <c:v>0</c:v>
                </c:pt>
                <c:pt idx="23">
                  <c:v>0</c:v>
                </c:pt>
                <c:pt idx="24">
                  <c:v>0</c:v>
                </c:pt>
                <c:pt idx="25">
                  <c:v>39.104640000000003</c:v>
                </c:pt>
                <c:pt idx="26">
                  <c:v>0</c:v>
                </c:pt>
                <c:pt idx="27">
                  <c:v>21768.249600000003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再エネ比較シート!$BR$13:$BR$42</c:f>
              <c:numCache>
                <c:formatCode>#,##0_);[Red]\(#,##0\)</c:formatCode>
                <c:ptCount val="30"/>
                <c:pt idx="0">
                  <c:v>0</c:v>
                </c:pt>
                <c:pt idx="1">
                  <c:v>2530.7640000000001</c:v>
                </c:pt>
                <c:pt idx="2">
                  <c:v>0</c:v>
                </c:pt>
                <c:pt idx="3">
                  <c:v>967.10400000000004</c:v>
                </c:pt>
                <c:pt idx="4">
                  <c:v>0</c:v>
                </c:pt>
                <c:pt idx="5">
                  <c:v>0</c:v>
                </c:pt>
                <c:pt idx="6">
                  <c:v>0</c:v>
                </c:pt>
                <c:pt idx="7">
                  <c:v>32049.511200000001</c:v>
                </c:pt>
                <c:pt idx="8">
                  <c:v>0</c:v>
                </c:pt>
                <c:pt idx="9">
                  <c:v>0</c:v>
                </c:pt>
                <c:pt idx="10">
                  <c:v>2733.12</c:v>
                </c:pt>
                <c:pt idx="11">
                  <c:v>1524.24</c:v>
                </c:pt>
                <c:pt idx="12">
                  <c:v>0</c:v>
                </c:pt>
                <c:pt idx="13">
                  <c:v>0</c:v>
                </c:pt>
                <c:pt idx="14">
                  <c:v>0</c:v>
                </c:pt>
                <c:pt idx="15">
                  <c:v>7085.0879999999997</c:v>
                </c:pt>
                <c:pt idx="16">
                  <c:v>2943.36</c:v>
                </c:pt>
                <c:pt idx="17">
                  <c:v>0</c:v>
                </c:pt>
                <c:pt idx="18">
                  <c:v>0</c:v>
                </c:pt>
                <c:pt idx="19">
                  <c:v>0</c:v>
                </c:pt>
                <c:pt idx="20">
                  <c:v>0</c:v>
                </c:pt>
                <c:pt idx="21">
                  <c:v>0</c:v>
                </c:pt>
                <c:pt idx="22">
                  <c:v>0</c:v>
                </c:pt>
                <c:pt idx="23">
                  <c:v>0</c:v>
                </c:pt>
                <c:pt idx="24">
                  <c:v>946.08</c:v>
                </c:pt>
                <c:pt idx="25">
                  <c:v>888.26400000000001</c:v>
                </c:pt>
                <c:pt idx="26">
                  <c:v>0</c:v>
                </c:pt>
                <c:pt idx="27">
                  <c:v>8672.4</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1962.24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再エネ比較シート!$BT$13:$BT$42</c:f>
              <c:numCache>
                <c:formatCode>#,##0_);[Red]\(#,##0\)</c:formatCode>
                <c:ptCount val="30"/>
                <c:pt idx="0">
                  <c:v>88300.800000000003</c:v>
                </c:pt>
                <c:pt idx="1">
                  <c:v>0</c:v>
                </c:pt>
                <c:pt idx="2">
                  <c:v>0</c:v>
                </c:pt>
                <c:pt idx="3">
                  <c:v>0</c:v>
                </c:pt>
                <c:pt idx="4">
                  <c:v>0</c:v>
                </c:pt>
                <c:pt idx="5">
                  <c:v>0</c:v>
                </c:pt>
                <c:pt idx="6">
                  <c:v>0</c:v>
                </c:pt>
                <c:pt idx="7">
                  <c:v>1156.32</c:v>
                </c:pt>
                <c:pt idx="8">
                  <c:v>0</c:v>
                </c:pt>
                <c:pt idx="9">
                  <c:v>0</c:v>
                </c:pt>
                <c:pt idx="10">
                  <c:v>189356.16</c:v>
                </c:pt>
                <c:pt idx="11">
                  <c:v>0</c:v>
                </c:pt>
                <c:pt idx="12">
                  <c:v>0</c:v>
                </c:pt>
                <c:pt idx="13">
                  <c:v>15290.502911999998</c:v>
                </c:pt>
                <c:pt idx="14">
                  <c:v>0</c:v>
                </c:pt>
                <c:pt idx="15">
                  <c:v>0</c:v>
                </c:pt>
                <c:pt idx="16">
                  <c:v>0</c:v>
                </c:pt>
                <c:pt idx="17">
                  <c:v>0</c:v>
                </c:pt>
                <c:pt idx="18">
                  <c:v>27961.919999999998</c:v>
                </c:pt>
                <c:pt idx="19">
                  <c:v>0</c:v>
                </c:pt>
                <c:pt idx="20">
                  <c:v>0</c:v>
                </c:pt>
                <c:pt idx="21">
                  <c:v>0</c:v>
                </c:pt>
                <c:pt idx="22">
                  <c:v>2102.4</c:v>
                </c:pt>
                <c:pt idx="23">
                  <c:v>0</c:v>
                </c:pt>
                <c:pt idx="24">
                  <c:v>0</c:v>
                </c:pt>
                <c:pt idx="25">
                  <c:v>840.96</c:v>
                </c:pt>
                <c:pt idx="26">
                  <c:v>0</c:v>
                </c:pt>
                <c:pt idx="27">
                  <c:v>40296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再エネ比較シート!$BU$13:$BU$42</c:f>
              <c:numCache>
                <c:formatCode>#,##0_);[Red]\(#,##0\)</c:formatCode>
                <c:ptCount val="30"/>
                <c:pt idx="0">
                  <c:v>152895.19296275999</c:v>
                </c:pt>
                <c:pt idx="1">
                  <c:v>39095.814299999984</c:v>
                </c:pt>
                <c:pt idx="2">
                  <c:v>98116.660319999923</c:v>
                </c:pt>
                <c:pt idx="3">
                  <c:v>8706.7032839999993</c:v>
                </c:pt>
                <c:pt idx="4">
                  <c:v>92202.585467999947</c:v>
                </c:pt>
                <c:pt idx="5">
                  <c:v>29671.643363999967</c:v>
                </c:pt>
                <c:pt idx="6">
                  <c:v>49705.249931639999</c:v>
                </c:pt>
                <c:pt idx="7">
                  <c:v>76035.775079999963</c:v>
                </c:pt>
                <c:pt idx="8">
                  <c:v>9859.78996799999</c:v>
                </c:pt>
                <c:pt idx="9">
                  <c:v>20045.430911999993</c:v>
                </c:pt>
                <c:pt idx="10">
                  <c:v>266877.29697359994</c:v>
                </c:pt>
                <c:pt idx="11">
                  <c:v>70036.171092000019</c:v>
                </c:pt>
                <c:pt idx="12">
                  <c:v>48091.697001240005</c:v>
                </c:pt>
                <c:pt idx="13">
                  <c:v>197225.56145999944</c:v>
                </c:pt>
                <c:pt idx="14">
                  <c:v>16342.7857356</c:v>
                </c:pt>
                <c:pt idx="15">
                  <c:v>183566.02293323987</c:v>
                </c:pt>
                <c:pt idx="16">
                  <c:v>85003.890026639987</c:v>
                </c:pt>
                <c:pt idx="17">
                  <c:v>143554.74790799982</c:v>
                </c:pt>
                <c:pt idx="18">
                  <c:v>201323.94673199998</c:v>
                </c:pt>
                <c:pt idx="19">
                  <c:v>193283.21521223994</c:v>
                </c:pt>
                <c:pt idx="20">
                  <c:v>47060.149632000022</c:v>
                </c:pt>
                <c:pt idx="21">
                  <c:v>3876.4857119999997</c:v>
                </c:pt>
                <c:pt idx="22">
                  <c:v>91362.148439999975</c:v>
                </c:pt>
                <c:pt idx="23">
                  <c:v>17822.157803999988</c:v>
                </c:pt>
                <c:pt idx="24">
                  <c:v>18143.268743999994</c:v>
                </c:pt>
                <c:pt idx="25">
                  <c:v>110979.07168799995</c:v>
                </c:pt>
                <c:pt idx="26">
                  <c:v>93829.139289599902</c:v>
                </c:pt>
                <c:pt idx="27">
                  <c:v>212279.70818399981</c:v>
                </c:pt>
                <c:pt idx="28">
                  <c:v>121666.39607999982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佐渡市</c:v>
                </c:pt>
              </c:strCache>
            </c:strRef>
          </c:cat>
          <c:val>
            <c:numRef>
              <c:f>①CO2排出量の現状把握!$AX$43:$AX$45</c:f>
              <c:numCache>
                <c:formatCode>0%</c:formatCode>
                <c:ptCount val="3"/>
                <c:pt idx="0">
                  <c:v>0.42072759503743129</c:v>
                </c:pt>
                <c:pt idx="1">
                  <c:v>0.35688133206408129</c:v>
                </c:pt>
                <c:pt idx="2">
                  <c:v>0.11489043448616061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佐渡市</c:v>
                </c:pt>
              </c:strCache>
            </c:strRef>
          </c:cat>
          <c:val>
            <c:numRef>
              <c:f>①CO2排出量の現状把握!$AY$43:$AY$45</c:f>
              <c:numCache>
                <c:formatCode>0%</c:formatCode>
                <c:ptCount val="3"/>
                <c:pt idx="0">
                  <c:v>0.19118662390594171</c:v>
                </c:pt>
                <c:pt idx="1">
                  <c:v>0.18584740490730206</c:v>
                </c:pt>
                <c:pt idx="2">
                  <c:v>0.18622180700431495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佐渡市</c:v>
                </c:pt>
              </c:strCache>
            </c:strRef>
          </c:cat>
          <c:val>
            <c:numRef>
              <c:f>①CO2排出量の現状把握!$AZ$43:$AZ$45</c:f>
              <c:numCache>
                <c:formatCode>0%</c:formatCode>
                <c:ptCount val="3"/>
                <c:pt idx="0">
                  <c:v>0.18034974026133399</c:v>
                </c:pt>
                <c:pt idx="1">
                  <c:v>0.19414747339377969</c:v>
                </c:pt>
                <c:pt idx="2">
                  <c:v>0.20417279272034808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佐渡市</c:v>
                </c:pt>
              </c:strCache>
            </c:strRef>
          </c:cat>
          <c:val>
            <c:numRef>
              <c:f>①CO2排出量の現状把握!$BA$43:$BA$45</c:f>
              <c:numCache>
                <c:formatCode>0%</c:formatCode>
                <c:ptCount val="3"/>
                <c:pt idx="0">
                  <c:v>0.19226168778726088</c:v>
                </c:pt>
                <c:pt idx="1">
                  <c:v>0.2481122327574497</c:v>
                </c:pt>
                <c:pt idx="2">
                  <c:v>0.48294767611255018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佐渡市</c:v>
                </c:pt>
              </c:strCache>
            </c:strRef>
          </c:cat>
          <c:val>
            <c:numRef>
              <c:f>①CO2排出量の現状把握!$BB$43:$BB$45</c:f>
              <c:numCache>
                <c:formatCode>0%</c:formatCode>
                <c:ptCount val="3"/>
                <c:pt idx="0">
                  <c:v>1.5474353008032191E-2</c:v>
                </c:pt>
                <c:pt idx="1">
                  <c:v>1.501155687738721E-2</c:v>
                </c:pt>
                <c:pt idx="2">
                  <c:v>1.1767289676626111E-2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21470</c:v>
                </c:pt>
                <c:pt idx="1">
                  <c:v>21470</c:v>
                </c:pt>
                <c:pt idx="2">
                  <c:v>21470</c:v>
                </c:pt>
                <c:pt idx="3">
                  <c:v>21470</c:v>
                </c:pt>
                <c:pt idx="4">
                  <c:v>21470</c:v>
                </c:pt>
                <c:pt idx="5">
                  <c:v>20552</c:v>
                </c:pt>
                <c:pt idx="6">
                  <c:v>20552</c:v>
                </c:pt>
                <c:pt idx="7">
                  <c:v>20552</c:v>
                </c:pt>
                <c:pt idx="8">
                  <c:v>20552</c:v>
                </c:pt>
                <c:pt idx="9">
                  <c:v>20552</c:v>
                </c:pt>
                <c:pt idx="10">
                  <c:v>20552</c:v>
                </c:pt>
                <c:pt idx="11">
                  <c:v>18798</c:v>
                </c:pt>
                <c:pt idx="12">
                  <c:v>18798</c:v>
                </c:pt>
                <c:pt idx="13">
                  <c:v>18798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10.66694263448</c:v>
                </c:pt>
                <c:pt idx="1">
                  <c:v>8.4716527980800009</c:v>
                </c:pt>
                <c:pt idx="2">
                  <c:v>8.4902208090000002</c:v>
                </c:pt>
                <c:pt idx="3">
                  <c:v>7.7394380619800014</c:v>
                </c:pt>
                <c:pt idx="4">
                  <c:v>7.9502752760000002</c:v>
                </c:pt>
                <c:pt idx="5">
                  <c:v>8.1556748097999989</c:v>
                </c:pt>
                <c:pt idx="6">
                  <c:v>11.34731124184</c:v>
                </c:pt>
                <c:pt idx="7">
                  <c:v>3.5717799472</c:v>
                </c:pt>
                <c:pt idx="8">
                  <c:v>5.3714419506800004</c:v>
                </c:pt>
                <c:pt idx="9">
                  <c:v>7.1858651424</c:v>
                </c:pt>
                <c:pt idx="10">
                  <c:v>4.6884286900000003</c:v>
                </c:pt>
                <c:pt idx="11">
                  <c:v>4.3560493949199994</c:v>
                </c:pt>
                <c:pt idx="12">
                  <c:v>5.2594882454</c:v>
                </c:pt>
                <c:pt idx="13">
                  <c:v>4.6140146051292001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14016362</c:v>
                </c:pt>
                <c:pt idx="1">
                  <c:v>13044892</c:v>
                </c:pt>
                <c:pt idx="2">
                  <c:v>14063095</c:v>
                </c:pt>
                <c:pt idx="3">
                  <c:v>13655657</c:v>
                </c:pt>
                <c:pt idx="4">
                  <c:v>13692725</c:v>
                </c:pt>
                <c:pt idx="5">
                  <c:v>13486978</c:v>
                </c:pt>
                <c:pt idx="6">
                  <c:v>14269433</c:v>
                </c:pt>
                <c:pt idx="7">
                  <c:v>14930953.480666431</c:v>
                </c:pt>
                <c:pt idx="8">
                  <c:v>14577197.999999991</c:v>
                </c:pt>
                <c:pt idx="9">
                  <c:v>14086429</c:v>
                </c:pt>
                <c:pt idx="10">
                  <c:v>14413195</c:v>
                </c:pt>
                <c:pt idx="11">
                  <c:v>13179741.999999998</c:v>
                </c:pt>
                <c:pt idx="12">
                  <c:v>11069718</c:v>
                </c:pt>
                <c:pt idx="13">
                  <c:v>10281627.999999998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64358</c:v>
                </c:pt>
                <c:pt idx="1">
                  <c:v>63324</c:v>
                </c:pt>
                <c:pt idx="2">
                  <c:v>62294</c:v>
                </c:pt>
                <c:pt idx="3">
                  <c:v>61394</c:v>
                </c:pt>
                <c:pt idx="4">
                  <c:v>60803</c:v>
                </c:pt>
                <c:pt idx="5">
                  <c:v>59606</c:v>
                </c:pt>
                <c:pt idx="6">
                  <c:v>58527</c:v>
                </c:pt>
                <c:pt idx="7">
                  <c:v>57470</c:v>
                </c:pt>
                <c:pt idx="8">
                  <c:v>56510</c:v>
                </c:pt>
                <c:pt idx="9">
                  <c:v>55333</c:v>
                </c:pt>
                <c:pt idx="10">
                  <c:v>54157</c:v>
                </c:pt>
                <c:pt idx="11">
                  <c:v>53055</c:v>
                </c:pt>
                <c:pt idx="12">
                  <c:v>51915</c:v>
                </c:pt>
                <c:pt idx="13">
                  <c:v>50651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佐渡市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1724</v>
      </c>
      <c r="B9" s="70">
        <v>392</v>
      </c>
      <c r="C9" s="70">
        <v>1</v>
      </c>
      <c r="D9" s="70">
        <v>24</v>
      </c>
      <c r="E9" s="70">
        <v>1990</v>
      </c>
      <c r="F9" s="70" t="s">
        <v>787</v>
      </c>
      <c r="G9" s="70" t="s">
        <v>1725</v>
      </c>
      <c r="H9" s="70" t="s">
        <v>1726</v>
      </c>
      <c r="I9" s="148"/>
      <c r="J9" s="71">
        <v>51.485601043057947</v>
      </c>
      <c r="K9" s="71">
        <v>5.4580875264354711</v>
      </c>
      <c r="L9" s="71">
        <v>6.9781529245359719</v>
      </c>
      <c r="M9" s="71">
        <v>28.542481680270761</v>
      </c>
      <c r="N9" s="71">
        <v>51.61064822461281</v>
      </c>
      <c r="O9" s="71">
        <v>40.271162361828956</v>
      </c>
      <c r="P9" s="71">
        <v>42.485703000087859</v>
      </c>
      <c r="Q9" s="71">
        <v>3.6649896289327799</v>
      </c>
      <c r="R9" s="71">
        <v>0</v>
      </c>
      <c r="S9" s="71">
        <v>3.3899148577697651</v>
      </c>
      <c r="T9" s="72"/>
      <c r="U9" s="71">
        <v>4152109</v>
      </c>
      <c r="V9" s="71">
        <v>1605</v>
      </c>
      <c r="W9" s="71">
        <v>91</v>
      </c>
      <c r="X9" s="71">
        <v>11197</v>
      </c>
      <c r="Y9" s="71">
        <v>18647</v>
      </c>
      <c r="Z9" s="71">
        <v>16564</v>
      </c>
      <c r="AA9" s="71">
        <v>10316</v>
      </c>
      <c r="AB9" s="71">
        <v>59507</v>
      </c>
      <c r="AC9" s="71">
        <v>0</v>
      </c>
      <c r="AD9" s="71">
        <v>3.3899148577697651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1727</v>
      </c>
      <c r="B10" s="70">
        <v>393</v>
      </c>
      <c r="C10" s="70">
        <v>2</v>
      </c>
      <c r="D10" s="70">
        <v>24</v>
      </c>
      <c r="E10" s="70">
        <v>2005</v>
      </c>
      <c r="F10" s="70" t="s">
        <v>789</v>
      </c>
      <c r="G10" s="70" t="s">
        <v>1725</v>
      </c>
      <c r="H10" s="70" t="s">
        <v>1726</v>
      </c>
      <c r="I10" s="148"/>
      <c r="J10" s="71">
        <v>26.18337048028835</v>
      </c>
      <c r="K10" s="71">
        <v>2.9328867735867141</v>
      </c>
      <c r="L10" s="71">
        <v>3.1090585092729839</v>
      </c>
      <c r="M10" s="71">
        <v>50.878129065186833</v>
      </c>
      <c r="N10" s="71">
        <v>68.656733828255483</v>
      </c>
      <c r="O10" s="71">
        <v>60.750130653213837</v>
      </c>
      <c r="P10" s="71">
        <v>37.176909314897003</v>
      </c>
      <c r="Q10" s="71">
        <v>3.3520478909623099</v>
      </c>
      <c r="R10" s="71">
        <v>0</v>
      </c>
      <c r="S10" s="71">
        <v>0</v>
      </c>
      <c r="T10" s="72"/>
      <c r="U10" s="71">
        <v>2413461</v>
      </c>
      <c r="V10" s="71">
        <v>1180</v>
      </c>
      <c r="W10" s="71">
        <v>41</v>
      </c>
      <c r="X10" s="71">
        <v>11273</v>
      </c>
      <c r="Y10" s="71">
        <v>22638</v>
      </c>
      <c r="Z10" s="71">
        <v>28915</v>
      </c>
      <c r="AA10" s="71">
        <v>7393</v>
      </c>
      <c r="AB10" s="71">
        <v>56897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1728</v>
      </c>
      <c r="B11" s="70">
        <v>394</v>
      </c>
      <c r="C11" s="70">
        <v>3</v>
      </c>
      <c r="D11" s="70">
        <v>24</v>
      </c>
      <c r="E11" s="70">
        <v>2006</v>
      </c>
      <c r="F11" s="70" t="s">
        <v>790</v>
      </c>
      <c r="G11" s="70" t="s">
        <v>1725</v>
      </c>
      <c r="H11" s="70" t="s">
        <v>1726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1729</v>
      </c>
      <c r="B12" s="70">
        <v>395</v>
      </c>
      <c r="C12" s="70">
        <v>4</v>
      </c>
      <c r="D12" s="70">
        <v>24</v>
      </c>
      <c r="E12" s="70">
        <v>2007</v>
      </c>
      <c r="F12" s="70" t="s">
        <v>791</v>
      </c>
      <c r="G12" s="70" t="s">
        <v>1725</v>
      </c>
      <c r="H12" s="70" t="s">
        <v>1726</v>
      </c>
      <c r="I12" s="148"/>
      <c r="J12" s="71">
        <v>29.924265502751538</v>
      </c>
      <c r="K12" s="71">
        <v>2.542626651233014</v>
      </c>
      <c r="L12" s="71">
        <v>2.9495028892702351</v>
      </c>
      <c r="M12" s="71">
        <v>52.025819653451023</v>
      </c>
      <c r="N12" s="71">
        <v>70.389283051302215</v>
      </c>
      <c r="O12" s="71">
        <v>59.827246762582632</v>
      </c>
      <c r="P12" s="71">
        <v>36.363396543371422</v>
      </c>
      <c r="Q12" s="71">
        <v>3.5167441789890002</v>
      </c>
      <c r="R12" s="71">
        <v>0</v>
      </c>
      <c r="S12" s="71">
        <v>0</v>
      </c>
      <c r="T12" s="72"/>
      <c r="U12" s="71">
        <v>3137774</v>
      </c>
      <c r="V12" s="71">
        <v>1043</v>
      </c>
      <c r="W12" s="71">
        <v>38</v>
      </c>
      <c r="X12" s="71">
        <v>13281</v>
      </c>
      <c r="Y12" s="71">
        <v>23112</v>
      </c>
      <c r="Z12" s="71">
        <v>29602</v>
      </c>
      <c r="AA12" s="71">
        <v>7121</v>
      </c>
      <c r="AB12" s="71">
        <v>56536</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1730</v>
      </c>
      <c r="B13" s="70">
        <v>396</v>
      </c>
      <c r="C13" s="70">
        <v>5</v>
      </c>
      <c r="D13" s="70">
        <v>24</v>
      </c>
      <c r="E13" s="70">
        <v>2008</v>
      </c>
      <c r="F13" s="70" t="s">
        <v>792</v>
      </c>
      <c r="G13" s="70" t="s">
        <v>1725</v>
      </c>
      <c r="H13" s="70" t="s">
        <v>1726</v>
      </c>
      <c r="I13" s="148"/>
      <c r="J13" s="71">
        <v>31.879596652278359</v>
      </c>
      <c r="K13" s="71">
        <v>1.8831663350882619</v>
      </c>
      <c r="L13" s="71">
        <v>2.6431033503637842</v>
      </c>
      <c r="M13" s="71">
        <v>54.189888182516512</v>
      </c>
      <c r="N13" s="71">
        <v>63.676972025969839</v>
      </c>
      <c r="O13" s="71">
        <v>58.366801106043553</v>
      </c>
      <c r="P13" s="71">
        <v>35.577255528227127</v>
      </c>
      <c r="Q13" s="71">
        <v>3.4665077147720398</v>
      </c>
      <c r="R13" s="71">
        <v>0</v>
      </c>
      <c r="S13" s="71">
        <v>0</v>
      </c>
      <c r="T13" s="72"/>
      <c r="U13" s="71">
        <v>3447094</v>
      </c>
      <c r="V13" s="71">
        <v>1043</v>
      </c>
      <c r="W13" s="71">
        <v>38</v>
      </c>
      <c r="X13" s="71">
        <v>13281</v>
      </c>
      <c r="Y13" s="71">
        <v>23453</v>
      </c>
      <c r="Z13" s="71">
        <v>29893</v>
      </c>
      <c r="AA13" s="71">
        <v>6975</v>
      </c>
      <c r="AB13" s="71">
        <v>56645</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1731</v>
      </c>
      <c r="B14" s="70">
        <v>397</v>
      </c>
      <c r="C14" s="70">
        <v>6</v>
      </c>
      <c r="D14" s="70">
        <v>24</v>
      </c>
      <c r="E14" s="70">
        <v>2009</v>
      </c>
      <c r="F14" s="70" t="s">
        <v>176</v>
      </c>
      <c r="G14" s="70" t="s">
        <v>1725</v>
      </c>
      <c r="H14" s="70" t="s">
        <v>1726</v>
      </c>
      <c r="I14" s="148"/>
      <c r="J14" s="71">
        <v>29.25693561696103</v>
      </c>
      <c r="K14" s="71">
        <v>2.233415246561683</v>
      </c>
      <c r="L14" s="71">
        <v>2.612064632030211</v>
      </c>
      <c r="M14" s="71">
        <v>55.178362291908577</v>
      </c>
      <c r="N14" s="71">
        <v>61.839902512293307</v>
      </c>
      <c r="O14" s="71">
        <v>60.032707726742878</v>
      </c>
      <c r="P14" s="71">
        <v>33.725885290436473</v>
      </c>
      <c r="Q14" s="71">
        <v>3.29123566337989</v>
      </c>
      <c r="R14" s="71">
        <v>0</v>
      </c>
      <c r="S14" s="71">
        <v>0</v>
      </c>
      <c r="T14" s="72"/>
      <c r="U14" s="71">
        <v>2858976</v>
      </c>
      <c r="V14" s="71">
        <v>1179</v>
      </c>
      <c r="W14" s="71">
        <v>54</v>
      </c>
      <c r="X14" s="71">
        <v>14428</v>
      </c>
      <c r="Y14" s="71">
        <v>23658</v>
      </c>
      <c r="Z14" s="71">
        <v>30348</v>
      </c>
      <c r="AA14" s="71">
        <v>6788</v>
      </c>
      <c r="AB14" s="71">
        <v>56456</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16.850000000000001</v>
      </c>
      <c r="BK14" s="71">
        <v>0</v>
      </c>
      <c r="BL14" s="71">
        <v>0</v>
      </c>
      <c r="BM14" s="71">
        <v>0</v>
      </c>
      <c r="BN14" s="72"/>
      <c r="BO14" s="71">
        <v>0</v>
      </c>
      <c r="BP14" s="71">
        <v>0</v>
      </c>
      <c r="BQ14" s="71">
        <v>4</v>
      </c>
      <c r="BR14" s="71">
        <v>0</v>
      </c>
      <c r="BS14" s="71">
        <v>0</v>
      </c>
      <c r="BT14" s="71">
        <v>0</v>
      </c>
      <c r="BU14"/>
      <c r="BV14" s="70">
        <v>16.850000000000001</v>
      </c>
      <c r="BW14" s="70">
        <v>0</v>
      </c>
      <c r="BX14" s="70">
        <v>0</v>
      </c>
      <c r="BY14" s="70">
        <v>0</v>
      </c>
      <c r="BZ14" s="70">
        <v>0</v>
      </c>
      <c r="CA14" s="70">
        <v>0</v>
      </c>
      <c r="CB14" s="70">
        <v>0</v>
      </c>
      <c r="CC14" s="70">
        <v>0</v>
      </c>
      <c r="CD14" s="70">
        <v>0</v>
      </c>
    </row>
    <row r="15" spans="1:82">
      <c r="A15" s="70" t="s">
        <v>1732</v>
      </c>
      <c r="B15" s="70">
        <v>398</v>
      </c>
      <c r="C15" s="70">
        <v>7</v>
      </c>
      <c r="D15" s="70">
        <v>24</v>
      </c>
      <c r="E15" s="70">
        <v>2010</v>
      </c>
      <c r="F15" s="70" t="s">
        <v>177</v>
      </c>
      <c r="G15" s="70" t="s">
        <v>1725</v>
      </c>
      <c r="H15" s="70" t="s">
        <v>1726</v>
      </c>
      <c r="I15" s="148"/>
      <c r="J15" s="71">
        <v>32.108846545362759</v>
      </c>
      <c r="K15" s="71">
        <v>2.4062899371100461</v>
      </c>
      <c r="L15" s="71">
        <v>2.5153303443954131</v>
      </c>
      <c r="M15" s="71">
        <v>58.286685203616678</v>
      </c>
      <c r="N15" s="71">
        <v>75.452052873644419</v>
      </c>
      <c r="O15" s="71">
        <v>60.333922358647463</v>
      </c>
      <c r="P15" s="71">
        <v>33.376937835541433</v>
      </c>
      <c r="Q15" s="71">
        <v>3.4092939879738098</v>
      </c>
      <c r="R15" s="71">
        <v>0</v>
      </c>
      <c r="S15" s="71">
        <v>0</v>
      </c>
      <c r="T15" s="72"/>
      <c r="U15" s="71">
        <v>3116944</v>
      </c>
      <c r="V15" s="71">
        <v>1179</v>
      </c>
      <c r="W15" s="71">
        <v>54</v>
      </c>
      <c r="X15" s="71">
        <v>14428</v>
      </c>
      <c r="Y15" s="71">
        <v>23842</v>
      </c>
      <c r="Z15" s="71">
        <v>30642</v>
      </c>
      <c r="AA15" s="71">
        <v>6550</v>
      </c>
      <c r="AB15" s="71">
        <v>56038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18.423999999999999</v>
      </c>
      <c r="BK15" s="71">
        <v>0</v>
      </c>
      <c r="BL15" s="71">
        <v>0</v>
      </c>
      <c r="BM15" s="71">
        <v>0</v>
      </c>
      <c r="BN15" s="72"/>
      <c r="BO15" s="71">
        <v>0</v>
      </c>
      <c r="BP15" s="71">
        <v>0</v>
      </c>
      <c r="BQ15" s="71">
        <v>4</v>
      </c>
      <c r="BR15" s="71">
        <v>0</v>
      </c>
      <c r="BS15" s="71">
        <v>0</v>
      </c>
      <c r="BT15" s="71">
        <v>0</v>
      </c>
      <c r="BU15"/>
      <c r="BV15" s="70">
        <v>18.423999999999999</v>
      </c>
      <c r="BW15" s="70">
        <v>0</v>
      </c>
      <c r="BX15" s="70">
        <v>0</v>
      </c>
      <c r="BY15" s="70">
        <v>0</v>
      </c>
      <c r="BZ15" s="70">
        <v>0</v>
      </c>
      <c r="CA15" s="70">
        <v>0</v>
      </c>
      <c r="CB15" s="70">
        <v>0</v>
      </c>
      <c r="CC15" s="70">
        <v>0</v>
      </c>
      <c r="CD15" s="70">
        <v>0</v>
      </c>
    </row>
    <row r="16" spans="1:82">
      <c r="A16" s="70" t="s">
        <v>1733</v>
      </c>
      <c r="B16" s="70">
        <v>399</v>
      </c>
      <c r="C16" s="70">
        <v>8</v>
      </c>
      <c r="D16" s="70">
        <v>24</v>
      </c>
      <c r="E16" s="70">
        <v>2011</v>
      </c>
      <c r="F16" s="70" t="s">
        <v>178</v>
      </c>
      <c r="G16" s="70" t="s">
        <v>1725</v>
      </c>
      <c r="H16" s="70" t="s">
        <v>1726</v>
      </c>
      <c r="I16" s="148"/>
      <c r="J16" s="71">
        <v>34.589989569308628</v>
      </c>
      <c r="K16" s="71">
        <v>3.17918994812932</v>
      </c>
      <c r="L16" s="71">
        <v>2.2276871647785792</v>
      </c>
      <c r="M16" s="71">
        <v>66.936285056548144</v>
      </c>
      <c r="N16" s="71">
        <v>93.135679492638829</v>
      </c>
      <c r="O16" s="71">
        <v>59.696626323312422</v>
      </c>
      <c r="P16" s="71">
        <v>32.026418481586312</v>
      </c>
      <c r="Q16" s="71">
        <v>3.9100542381737</v>
      </c>
      <c r="R16" s="71">
        <v>0</v>
      </c>
      <c r="S16" s="71">
        <v>0</v>
      </c>
      <c r="T16" s="72"/>
      <c r="U16" s="71">
        <v>2896454</v>
      </c>
      <c r="V16" s="71">
        <v>1179</v>
      </c>
      <c r="W16" s="71">
        <v>54</v>
      </c>
      <c r="X16" s="71">
        <v>14428</v>
      </c>
      <c r="Y16" s="71">
        <v>23945</v>
      </c>
      <c r="Z16" s="71">
        <v>30977</v>
      </c>
      <c r="AA16" s="71">
        <v>6472</v>
      </c>
      <c r="AB16" s="71">
        <v>55717</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17.876000000000001</v>
      </c>
      <c r="BK16" s="71">
        <v>0</v>
      </c>
      <c r="BL16" s="71">
        <v>0</v>
      </c>
      <c r="BM16" s="71">
        <v>0</v>
      </c>
      <c r="BN16" s="72"/>
      <c r="BO16" s="71">
        <v>0</v>
      </c>
      <c r="BP16" s="71">
        <v>0</v>
      </c>
      <c r="BQ16" s="71">
        <v>4</v>
      </c>
      <c r="BR16" s="71">
        <v>0</v>
      </c>
      <c r="BS16" s="71">
        <v>0</v>
      </c>
      <c r="BT16" s="71">
        <v>0</v>
      </c>
      <c r="BU16"/>
      <c r="BV16" s="70">
        <v>17.876000000000001</v>
      </c>
      <c r="BW16" s="70">
        <v>0</v>
      </c>
      <c r="BX16" s="70">
        <v>0</v>
      </c>
      <c r="BY16" s="70">
        <v>0</v>
      </c>
      <c r="BZ16" s="70">
        <v>0</v>
      </c>
      <c r="CA16" s="70">
        <v>0</v>
      </c>
      <c r="CB16" s="70">
        <v>0</v>
      </c>
      <c r="CC16" s="70">
        <v>0</v>
      </c>
      <c r="CD16" s="70">
        <v>0</v>
      </c>
    </row>
    <row r="17" spans="1:82">
      <c r="A17" s="70" t="s">
        <v>1734</v>
      </c>
      <c r="B17" s="70">
        <v>400</v>
      </c>
      <c r="C17" s="70">
        <v>9</v>
      </c>
      <c r="D17" s="70">
        <v>24</v>
      </c>
      <c r="E17" s="70">
        <v>2012</v>
      </c>
      <c r="F17" s="70" t="s">
        <v>179</v>
      </c>
      <c r="G17" s="70" t="s">
        <v>1725</v>
      </c>
      <c r="H17" s="70" t="s">
        <v>1726</v>
      </c>
      <c r="I17" s="148"/>
      <c r="J17" s="71">
        <v>41.592344773794409</v>
      </c>
      <c r="K17" s="71">
        <v>3.0736604607772682</v>
      </c>
      <c r="L17" s="71">
        <v>2.2059221531260751</v>
      </c>
      <c r="M17" s="71">
        <v>75.462096822803176</v>
      </c>
      <c r="N17" s="71">
        <v>100.0383448795274</v>
      </c>
      <c r="O17" s="71">
        <v>60.024152815898965</v>
      </c>
      <c r="P17" s="71">
        <v>31.606462873885892</v>
      </c>
      <c r="Q17" s="71">
        <v>4.2225765057615101</v>
      </c>
      <c r="R17" s="71">
        <v>0</v>
      </c>
      <c r="S17" s="71">
        <v>0</v>
      </c>
      <c r="T17" s="72"/>
      <c r="U17" s="71">
        <v>3118271</v>
      </c>
      <c r="V17" s="71">
        <v>1179</v>
      </c>
      <c r="W17" s="71">
        <v>54</v>
      </c>
      <c r="X17" s="71">
        <v>14428</v>
      </c>
      <c r="Y17" s="71">
        <v>24028</v>
      </c>
      <c r="Z17" s="71">
        <v>31394</v>
      </c>
      <c r="AA17" s="71">
        <v>6351</v>
      </c>
      <c r="AB17" s="71">
        <v>55381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18.623999999999999</v>
      </c>
      <c r="BK17" s="71">
        <v>0</v>
      </c>
      <c r="BL17" s="71">
        <v>0</v>
      </c>
      <c r="BM17" s="71">
        <v>0</v>
      </c>
      <c r="BN17" s="72"/>
      <c r="BO17" s="71">
        <v>0</v>
      </c>
      <c r="BP17" s="71">
        <v>0</v>
      </c>
      <c r="BQ17" s="71">
        <v>4</v>
      </c>
      <c r="BR17" s="71">
        <v>0</v>
      </c>
      <c r="BS17" s="71">
        <v>0</v>
      </c>
      <c r="BT17" s="71">
        <v>0</v>
      </c>
      <c r="BU17"/>
      <c r="BV17" s="70">
        <v>18.623999999999999</v>
      </c>
      <c r="BW17" s="70">
        <v>0</v>
      </c>
      <c r="BX17" s="70">
        <v>0</v>
      </c>
      <c r="BY17" s="70">
        <v>0</v>
      </c>
      <c r="BZ17" s="70">
        <v>0</v>
      </c>
      <c r="CA17" s="70">
        <v>0</v>
      </c>
      <c r="CB17" s="70">
        <v>0</v>
      </c>
      <c r="CC17" s="70">
        <v>0</v>
      </c>
      <c r="CD17" s="70">
        <v>0</v>
      </c>
    </row>
    <row r="18" spans="1:82">
      <c r="A18" s="70" t="s">
        <v>1735</v>
      </c>
      <c r="B18" s="70">
        <v>401</v>
      </c>
      <c r="C18" s="70">
        <v>10</v>
      </c>
      <c r="D18" s="70">
        <v>24</v>
      </c>
      <c r="E18" s="70">
        <v>2013</v>
      </c>
      <c r="F18" s="70" t="s">
        <v>180</v>
      </c>
      <c r="G18" s="70" t="s">
        <v>1725</v>
      </c>
      <c r="H18" s="70" t="s">
        <v>1726</v>
      </c>
      <c r="I18" s="148"/>
      <c r="J18" s="71">
        <v>41.948779881707956</v>
      </c>
      <c r="K18" s="71">
        <v>2.6508072045397979</v>
      </c>
      <c r="L18" s="71">
        <v>2.0769505918266269</v>
      </c>
      <c r="M18" s="71">
        <v>74.019524350414784</v>
      </c>
      <c r="N18" s="71">
        <v>110.0862235048366</v>
      </c>
      <c r="O18" s="71">
        <v>58.055386598631237</v>
      </c>
      <c r="P18" s="71">
        <v>31.335917869453226</v>
      </c>
      <c r="Q18" s="71">
        <v>4.2743993665961604</v>
      </c>
      <c r="R18" s="71">
        <v>0</v>
      </c>
      <c r="S18" s="71">
        <v>0</v>
      </c>
      <c r="T18" s="72"/>
      <c r="U18" s="71">
        <v>2958480</v>
      </c>
      <c r="V18" s="71">
        <v>1179</v>
      </c>
      <c r="W18" s="71">
        <v>54</v>
      </c>
      <c r="X18" s="71">
        <v>14428</v>
      </c>
      <c r="Y18" s="71">
        <v>24135</v>
      </c>
      <c r="Z18" s="71">
        <v>31720</v>
      </c>
      <c r="AA18" s="71">
        <v>6273</v>
      </c>
      <c r="AB18" s="71">
        <v>55257</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17.405000000000001</v>
      </c>
      <c r="BK18" s="71">
        <v>0</v>
      </c>
      <c r="BL18" s="71">
        <v>0</v>
      </c>
      <c r="BM18" s="71">
        <v>0</v>
      </c>
      <c r="BN18" s="72"/>
      <c r="BO18" s="71">
        <v>0</v>
      </c>
      <c r="BP18" s="71">
        <v>0</v>
      </c>
      <c r="BQ18" s="71">
        <v>4</v>
      </c>
      <c r="BR18" s="71">
        <v>0</v>
      </c>
      <c r="BS18" s="71">
        <v>0</v>
      </c>
      <c r="BT18" s="71">
        <v>0</v>
      </c>
      <c r="BU18"/>
      <c r="BV18" s="70">
        <v>17.405000000000001</v>
      </c>
      <c r="BW18" s="70">
        <v>0</v>
      </c>
      <c r="BX18" s="70">
        <v>0</v>
      </c>
      <c r="BY18" s="70">
        <v>0</v>
      </c>
      <c r="BZ18" s="70">
        <v>0</v>
      </c>
      <c r="CA18" s="70">
        <v>0</v>
      </c>
      <c r="CB18" s="70">
        <v>0</v>
      </c>
      <c r="CC18" s="70">
        <v>0</v>
      </c>
      <c r="CD18" s="70">
        <v>0</v>
      </c>
    </row>
    <row r="19" spans="1:82">
      <c r="A19" s="70" t="s">
        <v>1736</v>
      </c>
      <c r="B19" s="70">
        <v>402</v>
      </c>
      <c r="C19" s="70">
        <v>11</v>
      </c>
      <c r="D19" s="70">
        <v>24</v>
      </c>
      <c r="E19" s="70">
        <v>2014</v>
      </c>
      <c r="F19" s="70" t="s">
        <v>181</v>
      </c>
      <c r="G19" s="70" t="s">
        <v>1725</v>
      </c>
      <c r="H19" s="70" t="s">
        <v>1726</v>
      </c>
      <c r="I19" s="148"/>
      <c r="J19" s="71">
        <v>37.697751107994627</v>
      </c>
      <c r="K19" s="71">
        <v>2.7411460565457202</v>
      </c>
      <c r="L19" s="71">
        <v>2.8058397453536199</v>
      </c>
      <c r="M19" s="71">
        <v>70.824958821790759</v>
      </c>
      <c r="N19" s="71">
        <v>86.707271942873163</v>
      </c>
      <c r="O19" s="71">
        <v>55.58217661073904</v>
      </c>
      <c r="P19" s="71">
        <v>31.348157312875454</v>
      </c>
      <c r="Q19" s="71">
        <v>4.0688954550317096</v>
      </c>
      <c r="R19" s="71">
        <v>0</v>
      </c>
      <c r="S19" s="71">
        <v>0</v>
      </c>
      <c r="T19" s="72"/>
      <c r="U19" s="71">
        <v>2903907</v>
      </c>
      <c r="V19" s="71">
        <v>1100</v>
      </c>
      <c r="W19" s="71">
        <v>64</v>
      </c>
      <c r="X19" s="71">
        <v>13718</v>
      </c>
      <c r="Y19" s="71">
        <v>24152</v>
      </c>
      <c r="Z19" s="71">
        <v>31985</v>
      </c>
      <c r="AA19" s="71">
        <v>6243</v>
      </c>
      <c r="AB19" s="71">
        <v>54824</v>
      </c>
      <c r="AC19" s="71">
        <v>0</v>
      </c>
      <c r="AD19" s="71">
        <v>0</v>
      </c>
      <c r="AE19" s="72"/>
      <c r="AF19" s="71"/>
      <c r="AG19" s="71"/>
      <c r="AH19" s="71"/>
      <c r="AI19" s="71"/>
      <c r="AJ19" s="71"/>
      <c r="AK19" s="71"/>
      <c r="AL19" s="71"/>
      <c r="AM19" s="71"/>
      <c r="AN19" s="71"/>
      <c r="AO19" s="71"/>
      <c r="AP19" s="71"/>
      <c r="AQ19" s="72"/>
      <c r="AR19" s="71">
        <v>1302</v>
      </c>
      <c r="AS19" s="71">
        <v>269</v>
      </c>
      <c r="AT19" s="71">
        <v>0</v>
      </c>
      <c r="AU19" s="71">
        <v>0</v>
      </c>
      <c r="AV19" s="71">
        <v>0</v>
      </c>
      <c r="AW19" s="71">
        <v>0</v>
      </c>
      <c r="AX19" s="71"/>
      <c r="AY19" s="72"/>
      <c r="AZ19" s="71">
        <v>5887.143</v>
      </c>
      <c r="BA19" s="71">
        <v>29647.119999999999</v>
      </c>
      <c r="BB19" s="71">
        <v>0</v>
      </c>
      <c r="BC19" s="71">
        <v>0</v>
      </c>
      <c r="BD19" s="71">
        <v>0</v>
      </c>
      <c r="BE19" s="71">
        <v>0</v>
      </c>
      <c r="BF19" s="71"/>
      <c r="BG19" s="72"/>
      <c r="BH19" s="71">
        <v>0</v>
      </c>
      <c r="BI19" s="71">
        <v>0</v>
      </c>
      <c r="BJ19" s="71">
        <v>19.997</v>
      </c>
      <c r="BK19" s="71">
        <v>0</v>
      </c>
      <c r="BL19" s="71">
        <v>0</v>
      </c>
      <c r="BM19" s="71">
        <v>0</v>
      </c>
      <c r="BN19" s="72"/>
      <c r="BO19" s="71">
        <v>0</v>
      </c>
      <c r="BP19" s="71">
        <v>0</v>
      </c>
      <c r="BQ19" s="71">
        <v>4</v>
      </c>
      <c r="BR19" s="71">
        <v>0</v>
      </c>
      <c r="BS19" s="71">
        <v>0</v>
      </c>
      <c r="BT19" s="71">
        <v>0</v>
      </c>
      <c r="BU19"/>
      <c r="BV19" s="70">
        <v>19.997</v>
      </c>
      <c r="BW19" s="70">
        <v>0</v>
      </c>
      <c r="BX19" s="70">
        <v>0</v>
      </c>
      <c r="BY19" s="70">
        <v>0</v>
      </c>
      <c r="BZ19" s="70">
        <v>0</v>
      </c>
      <c r="CA19" s="70">
        <v>0</v>
      </c>
      <c r="CB19" s="70">
        <v>0</v>
      </c>
      <c r="CC19" s="70">
        <v>0</v>
      </c>
      <c r="CD19" s="70">
        <v>0</v>
      </c>
    </row>
    <row r="20" spans="1:82">
      <c r="A20" s="70" t="s">
        <v>1737</v>
      </c>
      <c r="B20" s="70">
        <v>403</v>
      </c>
      <c r="C20" s="70">
        <v>12</v>
      </c>
      <c r="D20" s="70">
        <v>24</v>
      </c>
      <c r="E20" s="70">
        <v>2015</v>
      </c>
      <c r="F20" s="70" t="s">
        <v>182</v>
      </c>
      <c r="G20" s="70" t="s">
        <v>1725</v>
      </c>
      <c r="H20" s="70" t="s">
        <v>1726</v>
      </c>
      <c r="I20" s="148"/>
      <c r="J20" s="71">
        <v>38.715661995839461</v>
      </c>
      <c r="K20" s="71">
        <v>2.5837100540238089</v>
      </c>
      <c r="L20" s="71">
        <v>2.7690397588133102</v>
      </c>
      <c r="M20" s="71">
        <v>63.298470770350768</v>
      </c>
      <c r="N20" s="71">
        <v>78.301706759953319</v>
      </c>
      <c r="O20" s="71">
        <v>55.350123708202567</v>
      </c>
      <c r="P20" s="71">
        <v>30.950799308052058</v>
      </c>
      <c r="Q20" s="71">
        <v>3.9570309518364302</v>
      </c>
      <c r="R20" s="71">
        <v>0</v>
      </c>
      <c r="S20" s="71">
        <v>0</v>
      </c>
      <c r="T20" s="72"/>
      <c r="U20" s="71">
        <v>3729767</v>
      </c>
      <c r="V20" s="71">
        <v>1100</v>
      </c>
      <c r="W20" s="71">
        <v>64</v>
      </c>
      <c r="X20" s="71">
        <v>13718</v>
      </c>
      <c r="Y20" s="71">
        <v>24228</v>
      </c>
      <c r="Z20" s="71">
        <v>32158</v>
      </c>
      <c r="AA20" s="71">
        <v>6159</v>
      </c>
      <c r="AB20" s="71">
        <v>54464</v>
      </c>
      <c r="AC20" s="71">
        <v>0</v>
      </c>
      <c r="AD20" s="71">
        <v>0</v>
      </c>
      <c r="AE20" s="72"/>
      <c r="AF20" s="71">
        <v>38956710.897338532</v>
      </c>
      <c r="AG20" s="71">
        <v>1952873.2731808899</v>
      </c>
      <c r="AH20" s="71">
        <v>576686.64132981247</v>
      </c>
      <c r="AI20" s="71">
        <v>84048328.388924524</v>
      </c>
      <c r="AJ20" s="71">
        <v>130229733.9141546</v>
      </c>
      <c r="AK20" s="71">
        <v>0</v>
      </c>
      <c r="AL20" s="71">
        <v>0</v>
      </c>
      <c r="AM20" s="71">
        <v>7464062.7321128407</v>
      </c>
      <c r="AN20" s="71">
        <v>0</v>
      </c>
      <c r="AO20" s="71">
        <v>0</v>
      </c>
      <c r="AP20" s="71">
        <v>263228395.84704122</v>
      </c>
      <c r="AQ20" s="72"/>
      <c r="AR20" s="71">
        <v>1414</v>
      </c>
      <c r="AS20" s="71">
        <v>350</v>
      </c>
      <c r="AT20" s="71">
        <v>0</v>
      </c>
      <c r="AU20" s="71">
        <v>0</v>
      </c>
      <c r="AV20" s="71">
        <v>0</v>
      </c>
      <c r="AW20" s="71">
        <v>0</v>
      </c>
      <c r="AX20" s="71"/>
      <c r="AY20" s="72"/>
      <c r="AZ20" s="71">
        <v>6513.0930000000008</v>
      </c>
      <c r="BA20" s="71">
        <v>36104.620000000003</v>
      </c>
      <c r="BB20" s="71">
        <v>0</v>
      </c>
      <c r="BC20" s="71">
        <v>0</v>
      </c>
      <c r="BD20" s="71">
        <v>0</v>
      </c>
      <c r="BE20" s="71">
        <v>0</v>
      </c>
      <c r="BF20" s="71"/>
      <c r="BG20" s="72"/>
      <c r="BH20" s="71">
        <v>0</v>
      </c>
      <c r="BI20" s="71">
        <v>0</v>
      </c>
      <c r="BJ20" s="71">
        <v>19.942</v>
      </c>
      <c r="BK20" s="71">
        <v>0</v>
      </c>
      <c r="BL20" s="71">
        <v>0</v>
      </c>
      <c r="BM20" s="71">
        <v>0</v>
      </c>
      <c r="BN20" s="72"/>
      <c r="BO20" s="71">
        <v>0</v>
      </c>
      <c r="BP20" s="71">
        <v>0</v>
      </c>
      <c r="BQ20" s="71">
        <v>4</v>
      </c>
      <c r="BR20" s="71">
        <v>0</v>
      </c>
      <c r="BS20" s="71">
        <v>0</v>
      </c>
      <c r="BT20" s="71">
        <v>0</v>
      </c>
      <c r="BU20"/>
      <c r="BV20" s="70">
        <v>19.942</v>
      </c>
      <c r="BW20" s="70">
        <v>0</v>
      </c>
      <c r="BX20" s="70">
        <v>0</v>
      </c>
      <c r="BY20" s="70">
        <v>0</v>
      </c>
      <c r="BZ20" s="70">
        <v>0</v>
      </c>
      <c r="CA20" s="70">
        <v>0</v>
      </c>
      <c r="CB20" s="70">
        <v>0</v>
      </c>
      <c r="CC20" s="70">
        <v>0</v>
      </c>
      <c r="CD20" s="70">
        <v>0</v>
      </c>
    </row>
    <row r="21" spans="1:82">
      <c r="A21" s="70" t="s">
        <v>1738</v>
      </c>
      <c r="B21" s="70">
        <v>404</v>
      </c>
      <c r="C21" s="70">
        <v>13</v>
      </c>
      <c r="D21" s="70">
        <v>24</v>
      </c>
      <c r="E21" s="70">
        <v>2016</v>
      </c>
      <c r="F21" s="70" t="s">
        <v>155</v>
      </c>
      <c r="G21" s="70" t="s">
        <v>1725</v>
      </c>
      <c r="H21" s="70" t="s">
        <v>1726</v>
      </c>
      <c r="I21" s="148"/>
      <c r="J21" s="71">
        <v>33.881380574768471</v>
      </c>
      <c r="K21" s="71">
        <v>2.4825879904509578</v>
      </c>
      <c r="L21" s="71">
        <v>2.7052701089677544</v>
      </c>
      <c r="M21" s="71">
        <v>50.759405737515124</v>
      </c>
      <c r="N21" s="71">
        <v>77.111818441873822</v>
      </c>
      <c r="O21" s="71">
        <v>55.120056366846143</v>
      </c>
      <c r="P21" s="71">
        <v>30.318424868538884</v>
      </c>
      <c r="Q21" s="71">
        <v>3.8113748548843271</v>
      </c>
      <c r="R21" s="71">
        <v>0</v>
      </c>
      <c r="S21" s="71">
        <v>0</v>
      </c>
      <c r="T21" s="72"/>
      <c r="U21" s="71">
        <v>3470586</v>
      </c>
      <c r="V21" s="71">
        <v>1100</v>
      </c>
      <c r="W21" s="71">
        <v>64</v>
      </c>
      <c r="X21" s="71">
        <v>13718</v>
      </c>
      <c r="Y21" s="71">
        <v>24183</v>
      </c>
      <c r="Z21" s="71">
        <v>32418</v>
      </c>
      <c r="AA21" s="71">
        <v>6240</v>
      </c>
      <c r="AB21" s="71">
        <v>53961</v>
      </c>
      <c r="AC21" s="71">
        <v>0</v>
      </c>
      <c r="AD21" s="71">
        <v>0</v>
      </c>
      <c r="AE21" s="72"/>
      <c r="AF21" s="71">
        <v>36827561.686714873</v>
      </c>
      <c r="AG21" s="71">
        <v>1855149.719792759</v>
      </c>
      <c r="AH21" s="71">
        <v>481526.88686832978</v>
      </c>
      <c r="AI21" s="71">
        <v>80028471.864880487</v>
      </c>
      <c r="AJ21" s="71">
        <v>131035297.74248099</v>
      </c>
      <c r="AK21" s="71">
        <v>0</v>
      </c>
      <c r="AL21" s="71">
        <v>0</v>
      </c>
      <c r="AM21" s="71">
        <v>7400873.9815087356</v>
      </c>
      <c r="AN21" s="71">
        <v>0</v>
      </c>
      <c r="AO21" s="71">
        <v>0</v>
      </c>
      <c r="AP21" s="71">
        <v>257628881.88224617</v>
      </c>
      <c r="AQ21" s="72"/>
      <c r="AR21" s="71">
        <v>1490</v>
      </c>
      <c r="AS21" s="71">
        <v>380</v>
      </c>
      <c r="AT21" s="71">
        <v>0</v>
      </c>
      <c r="AU21" s="71">
        <v>0</v>
      </c>
      <c r="AV21" s="71">
        <v>0</v>
      </c>
      <c r="AW21" s="71">
        <v>1</v>
      </c>
      <c r="AX21" s="71"/>
      <c r="AY21" s="72"/>
      <c r="AZ21" s="71">
        <v>6922.2330000000002</v>
      </c>
      <c r="BA21" s="71">
        <v>37485.420000000013</v>
      </c>
      <c r="BB21" s="71">
        <v>0</v>
      </c>
      <c r="BC21" s="71">
        <v>0</v>
      </c>
      <c r="BD21" s="71">
        <v>0</v>
      </c>
      <c r="BE21" s="71">
        <v>6250</v>
      </c>
      <c r="BF21" s="71"/>
      <c r="BG21" s="72"/>
      <c r="BH21" s="71">
        <v>0</v>
      </c>
      <c r="BI21" s="71">
        <v>0</v>
      </c>
      <c r="BJ21" s="71">
        <v>20.321999999999999</v>
      </c>
      <c r="BK21" s="71">
        <v>0</v>
      </c>
      <c r="BL21" s="71">
        <v>0</v>
      </c>
      <c r="BM21" s="71">
        <v>0</v>
      </c>
      <c r="BN21" s="72"/>
      <c r="BO21" s="71">
        <v>0</v>
      </c>
      <c r="BP21" s="71">
        <v>0</v>
      </c>
      <c r="BQ21" s="71">
        <v>4</v>
      </c>
      <c r="BR21" s="71">
        <v>0</v>
      </c>
      <c r="BS21" s="71">
        <v>0</v>
      </c>
      <c r="BT21" s="71">
        <v>0</v>
      </c>
      <c r="BU21"/>
      <c r="BV21" s="70">
        <v>20.321999999999999</v>
      </c>
      <c r="BW21" s="70">
        <v>0</v>
      </c>
      <c r="BX21" s="70">
        <v>0</v>
      </c>
      <c r="BY21" s="70">
        <v>0</v>
      </c>
      <c r="BZ21" s="70">
        <v>0</v>
      </c>
      <c r="CA21" s="70">
        <v>0</v>
      </c>
      <c r="CB21" s="70">
        <v>0</v>
      </c>
      <c r="CC21" s="70">
        <v>0</v>
      </c>
      <c r="CD21" s="70">
        <v>0</v>
      </c>
    </row>
    <row r="22" spans="1:82">
      <c r="A22" s="70" t="s">
        <v>1739</v>
      </c>
      <c r="B22" s="70">
        <v>405</v>
      </c>
      <c r="C22" s="70">
        <v>14</v>
      </c>
      <c r="D22" s="70">
        <v>24</v>
      </c>
      <c r="E22" s="70">
        <v>2017</v>
      </c>
      <c r="F22" s="70" t="s">
        <v>156</v>
      </c>
      <c r="G22" s="70" t="s">
        <v>1725</v>
      </c>
      <c r="H22" s="70" t="s">
        <v>1726</v>
      </c>
      <c r="I22" s="148"/>
      <c r="J22" s="71">
        <v>33.721348400894122</v>
      </c>
      <c r="K22" s="71">
        <v>2.3896515329505856</v>
      </c>
      <c r="L22" s="71">
        <v>2.4978683416390055</v>
      </c>
      <c r="M22" s="71">
        <v>46.195030238775622</v>
      </c>
      <c r="N22" s="71">
        <v>72.620417253999406</v>
      </c>
      <c r="O22" s="71">
        <v>54.463147697740766</v>
      </c>
      <c r="P22" s="71">
        <v>30.029809600003059</v>
      </c>
      <c r="Q22" s="71">
        <v>3.6495521709341201</v>
      </c>
      <c r="R22" s="71">
        <v>0</v>
      </c>
      <c r="S22" s="71">
        <v>0</v>
      </c>
      <c r="T22" s="72"/>
      <c r="U22" s="71">
        <v>3743859</v>
      </c>
      <c r="V22" s="71">
        <v>1100</v>
      </c>
      <c r="W22" s="71">
        <v>64</v>
      </c>
      <c r="X22" s="71">
        <v>13718</v>
      </c>
      <c r="Y22" s="71">
        <v>24179</v>
      </c>
      <c r="Z22" s="71">
        <v>32563</v>
      </c>
      <c r="AA22" s="71">
        <v>6220</v>
      </c>
      <c r="AB22" s="71">
        <v>53432</v>
      </c>
      <c r="AC22" s="71">
        <v>0</v>
      </c>
      <c r="AD22" s="71">
        <v>0</v>
      </c>
      <c r="AE22" s="72"/>
      <c r="AF22" s="71">
        <v>41419955.514284261</v>
      </c>
      <c r="AG22" s="71">
        <v>1821961.6161678759</v>
      </c>
      <c r="AH22" s="71">
        <v>581506.24381774873</v>
      </c>
      <c r="AI22" s="71">
        <v>77096993.182566926</v>
      </c>
      <c r="AJ22" s="71">
        <v>135696402.07814541</v>
      </c>
      <c r="AK22" s="71">
        <v>0</v>
      </c>
      <c r="AL22" s="71">
        <v>0</v>
      </c>
      <c r="AM22" s="71">
        <v>7339787.2483975273</v>
      </c>
      <c r="AN22" s="71">
        <v>0</v>
      </c>
      <c r="AO22" s="71">
        <v>0</v>
      </c>
      <c r="AP22" s="71">
        <v>263956605.88337976</v>
      </c>
      <c r="AQ22" s="72"/>
      <c r="AR22" s="71">
        <v>1553</v>
      </c>
      <c r="AS22" s="71">
        <v>401</v>
      </c>
      <c r="AT22" s="71">
        <v>0</v>
      </c>
      <c r="AU22" s="71">
        <v>0</v>
      </c>
      <c r="AV22" s="71">
        <v>0</v>
      </c>
      <c r="AW22" s="71">
        <v>1</v>
      </c>
      <c r="AX22" s="71"/>
      <c r="AY22" s="72"/>
      <c r="AZ22" s="71">
        <v>7261.6129999999994</v>
      </c>
      <c r="BA22" s="71">
        <v>38127.220000000008</v>
      </c>
      <c r="BB22" s="71">
        <v>0</v>
      </c>
      <c r="BC22" s="71">
        <v>0</v>
      </c>
      <c r="BD22" s="71">
        <v>0</v>
      </c>
      <c r="BE22" s="71">
        <v>6250</v>
      </c>
      <c r="BF22" s="71"/>
      <c r="BG22" s="72"/>
      <c r="BH22" s="71">
        <v>0</v>
      </c>
      <c r="BI22" s="71">
        <v>0</v>
      </c>
      <c r="BJ22" s="71">
        <v>21.777999999999999</v>
      </c>
      <c r="BK22" s="71">
        <v>0</v>
      </c>
      <c r="BL22" s="71">
        <v>0</v>
      </c>
      <c r="BM22" s="71">
        <v>0</v>
      </c>
      <c r="BN22" s="72"/>
      <c r="BO22" s="71">
        <v>0</v>
      </c>
      <c r="BP22" s="71">
        <v>0</v>
      </c>
      <c r="BQ22" s="71">
        <v>4</v>
      </c>
      <c r="BR22" s="71">
        <v>0</v>
      </c>
      <c r="BS22" s="71">
        <v>0</v>
      </c>
      <c r="BT22" s="71">
        <v>0</v>
      </c>
      <c r="BU22"/>
      <c r="BV22" s="70">
        <v>21.777999999999999</v>
      </c>
      <c r="BW22" s="70">
        <v>0</v>
      </c>
      <c r="BX22" s="70">
        <v>0</v>
      </c>
      <c r="BY22" s="70">
        <v>0</v>
      </c>
      <c r="BZ22" s="70">
        <v>0</v>
      </c>
      <c r="CA22" s="70">
        <v>0</v>
      </c>
      <c r="CB22" s="70">
        <v>0</v>
      </c>
      <c r="CC22" s="70">
        <v>0</v>
      </c>
      <c r="CD22" s="70">
        <v>0</v>
      </c>
    </row>
    <row r="23" spans="1:82">
      <c r="A23" s="70" t="s">
        <v>1740</v>
      </c>
      <c r="B23" s="70">
        <v>406</v>
      </c>
      <c r="C23" s="70">
        <v>15</v>
      </c>
      <c r="D23" s="70">
        <v>24</v>
      </c>
      <c r="E23" s="70">
        <v>2018</v>
      </c>
      <c r="F23" s="70" t="s">
        <v>183</v>
      </c>
      <c r="G23" s="70" t="s">
        <v>1725</v>
      </c>
      <c r="H23" s="70" t="s">
        <v>1726</v>
      </c>
      <c r="I23" s="148"/>
      <c r="J23" s="71">
        <v>31.510744823608754</v>
      </c>
      <c r="K23" s="71">
        <v>2.0925815064596422</v>
      </c>
      <c r="L23" s="71">
        <v>2.1898262911335991</v>
      </c>
      <c r="M23" s="71">
        <v>41.88045347127882</v>
      </c>
      <c r="N23" s="71">
        <v>54.490362877584083</v>
      </c>
      <c r="O23" s="71">
        <v>53.456315250082767</v>
      </c>
      <c r="P23" s="71">
        <v>29.721325977125385</v>
      </c>
      <c r="Q23" s="71">
        <v>3.3479023808088799</v>
      </c>
      <c r="R23" s="71">
        <v>0</v>
      </c>
      <c r="S23" s="71">
        <v>0</v>
      </c>
      <c r="T23" s="72"/>
      <c r="U23" s="71">
        <v>3865027</v>
      </c>
      <c r="V23" s="71">
        <v>1100</v>
      </c>
      <c r="W23" s="71">
        <v>64</v>
      </c>
      <c r="X23" s="71">
        <v>13718</v>
      </c>
      <c r="Y23" s="71">
        <v>24178</v>
      </c>
      <c r="Z23" s="71">
        <v>32573</v>
      </c>
      <c r="AA23" s="71">
        <v>6218</v>
      </c>
      <c r="AB23" s="71">
        <v>52822</v>
      </c>
      <c r="AC23" s="71">
        <v>0</v>
      </c>
      <c r="AD23" s="71">
        <v>0</v>
      </c>
      <c r="AE23" s="72"/>
      <c r="AF23" s="71">
        <v>45528008.760637291</v>
      </c>
      <c r="AG23" s="71">
        <v>1622456.5892487229</v>
      </c>
      <c r="AH23" s="71">
        <v>529137.8220352818</v>
      </c>
      <c r="AI23" s="71">
        <v>75699462.926560387</v>
      </c>
      <c r="AJ23" s="71">
        <v>118758600.6523581</v>
      </c>
      <c r="AK23" s="71">
        <v>0</v>
      </c>
      <c r="AL23" s="71">
        <v>0</v>
      </c>
      <c r="AM23" s="71">
        <v>7271006.9700107146</v>
      </c>
      <c r="AN23" s="71">
        <v>0</v>
      </c>
      <c r="AO23" s="71">
        <v>0</v>
      </c>
      <c r="AP23" s="71">
        <v>249408673.7208505</v>
      </c>
      <c r="AQ23" s="72"/>
      <c r="AR23" s="71">
        <v>1623</v>
      </c>
      <c r="AS23" s="71">
        <v>420</v>
      </c>
      <c r="AT23" s="71">
        <v>0</v>
      </c>
      <c r="AU23" s="71">
        <v>0</v>
      </c>
      <c r="AV23" s="71">
        <v>0</v>
      </c>
      <c r="AW23" s="71">
        <v>2</v>
      </c>
      <c r="AX23" s="71"/>
      <c r="AY23" s="72"/>
      <c r="AZ23" s="71">
        <v>7668.5030000000006</v>
      </c>
      <c r="BA23" s="71">
        <v>38809.120000000003</v>
      </c>
      <c r="BB23" s="71">
        <v>0</v>
      </c>
      <c r="BC23" s="71">
        <v>0</v>
      </c>
      <c r="BD23" s="71">
        <v>0</v>
      </c>
      <c r="BE23" s="71">
        <v>12500</v>
      </c>
      <c r="BF23" s="71"/>
      <c r="BG23" s="72"/>
      <c r="BH23" s="71">
        <v>0</v>
      </c>
      <c r="BI23" s="71">
        <v>0</v>
      </c>
      <c r="BJ23" s="71">
        <v>21.16</v>
      </c>
      <c r="BK23" s="71">
        <v>0</v>
      </c>
      <c r="BL23" s="71">
        <v>0</v>
      </c>
      <c r="BM23" s="71">
        <v>0</v>
      </c>
      <c r="BN23" s="72"/>
      <c r="BO23" s="71">
        <v>0</v>
      </c>
      <c r="BP23" s="71">
        <v>0</v>
      </c>
      <c r="BQ23" s="71">
        <v>4</v>
      </c>
      <c r="BR23" s="71">
        <v>0</v>
      </c>
      <c r="BS23" s="71">
        <v>0</v>
      </c>
      <c r="BT23" s="71">
        <v>0</v>
      </c>
      <c r="BU23"/>
      <c r="BV23" s="70">
        <v>21.16</v>
      </c>
      <c r="BW23" s="70">
        <v>0</v>
      </c>
      <c r="BX23" s="70">
        <v>0</v>
      </c>
      <c r="BY23" s="70">
        <v>0</v>
      </c>
      <c r="BZ23" s="70">
        <v>0</v>
      </c>
      <c r="CA23" s="70">
        <v>0</v>
      </c>
      <c r="CB23" s="70">
        <v>0</v>
      </c>
      <c r="CC23" s="70">
        <v>0</v>
      </c>
      <c r="CD23" s="70">
        <v>0</v>
      </c>
    </row>
    <row r="24" spans="1:82">
      <c r="A24" s="70" t="s">
        <v>1741</v>
      </c>
      <c r="B24" s="70">
        <v>407</v>
      </c>
      <c r="C24" s="70">
        <v>16</v>
      </c>
      <c r="D24" s="70">
        <v>24</v>
      </c>
      <c r="E24" s="70">
        <v>2019</v>
      </c>
      <c r="F24" s="70" t="s">
        <v>158</v>
      </c>
      <c r="G24" s="70" t="s">
        <v>1725</v>
      </c>
      <c r="H24" s="70" t="s">
        <v>1726</v>
      </c>
      <c r="I24" s="148"/>
      <c r="J24" s="71">
        <v>31.852995998069321</v>
      </c>
      <c r="K24" s="71">
        <v>1.968160110922087</v>
      </c>
      <c r="L24" s="71">
        <v>2.231904614465996</v>
      </c>
      <c r="M24" s="71">
        <v>46.797248033489289</v>
      </c>
      <c r="N24" s="71">
        <v>51.759751117829779</v>
      </c>
      <c r="O24" s="71">
        <v>51.836303865833209</v>
      </c>
      <c r="P24" s="71">
        <v>29.507220036743238</v>
      </c>
      <c r="Q24" s="71">
        <v>3.2244823916117502</v>
      </c>
      <c r="R24" s="71">
        <v>0</v>
      </c>
      <c r="S24" s="71">
        <v>0</v>
      </c>
      <c r="T24" s="72"/>
      <c r="U24" s="71">
        <v>3834842</v>
      </c>
      <c r="V24" s="71">
        <v>1100</v>
      </c>
      <c r="W24" s="71">
        <v>64</v>
      </c>
      <c r="X24" s="71">
        <v>13718</v>
      </c>
      <c r="Y24" s="71">
        <v>24206</v>
      </c>
      <c r="Z24" s="71">
        <v>32453</v>
      </c>
      <c r="AA24" s="71">
        <v>6127</v>
      </c>
      <c r="AB24" s="71">
        <v>52252</v>
      </c>
      <c r="AC24" s="71">
        <v>0</v>
      </c>
      <c r="AD24" s="71">
        <v>0</v>
      </c>
      <c r="AE24" s="72"/>
      <c r="AF24" s="71">
        <v>44940107.980056956</v>
      </c>
      <c r="AG24" s="71">
        <v>1572079.4761075189</v>
      </c>
      <c r="AH24" s="71">
        <v>588329.28940762707</v>
      </c>
      <c r="AI24" s="71">
        <v>76304426.990573049</v>
      </c>
      <c r="AJ24" s="71">
        <v>110756884.6417729</v>
      </c>
      <c r="AK24" s="71">
        <v>0</v>
      </c>
      <c r="AL24" s="71">
        <v>0</v>
      </c>
      <c r="AM24" s="71">
        <v>7116329.0471545998</v>
      </c>
      <c r="AN24" s="71">
        <v>0</v>
      </c>
      <c r="AO24" s="71">
        <v>0</v>
      </c>
      <c r="AP24" s="71">
        <v>241278157.42507267</v>
      </c>
      <c r="AQ24" s="72"/>
      <c r="AR24" s="71">
        <v>1701</v>
      </c>
      <c r="AS24" s="71">
        <v>440</v>
      </c>
      <c r="AT24" s="71">
        <v>0</v>
      </c>
      <c r="AU24" s="71">
        <v>0</v>
      </c>
      <c r="AV24" s="71">
        <v>0</v>
      </c>
      <c r="AW24" s="71">
        <v>2</v>
      </c>
      <c r="AX24" s="71"/>
      <c r="AY24" s="72"/>
      <c r="AZ24" s="71">
        <v>8114.6530000000002</v>
      </c>
      <c r="BA24" s="71">
        <v>39555.919999999998</v>
      </c>
      <c r="BB24" s="71">
        <v>0</v>
      </c>
      <c r="BC24" s="71">
        <v>0</v>
      </c>
      <c r="BD24" s="71">
        <v>0</v>
      </c>
      <c r="BE24" s="71">
        <v>12500</v>
      </c>
      <c r="BF24" s="71"/>
      <c r="BG24" s="72"/>
      <c r="BH24" s="71">
        <v>0</v>
      </c>
      <c r="BI24" s="71">
        <v>0</v>
      </c>
      <c r="BJ24" s="71">
        <v>20.91</v>
      </c>
      <c r="BK24" s="71">
        <v>0</v>
      </c>
      <c r="BL24" s="71">
        <v>0</v>
      </c>
      <c r="BM24" s="71">
        <v>0</v>
      </c>
      <c r="BN24" s="72"/>
      <c r="BO24" s="71">
        <v>0</v>
      </c>
      <c r="BP24" s="71">
        <v>0</v>
      </c>
      <c r="BQ24" s="71">
        <v>4</v>
      </c>
      <c r="BR24" s="71">
        <v>0</v>
      </c>
      <c r="BS24" s="71">
        <v>0</v>
      </c>
      <c r="BT24" s="71">
        <v>0</v>
      </c>
      <c r="BU24"/>
      <c r="BV24" s="70">
        <v>20.91</v>
      </c>
      <c r="BW24" s="70">
        <v>0</v>
      </c>
      <c r="BX24" s="70">
        <v>0</v>
      </c>
      <c r="BY24" s="70">
        <v>0</v>
      </c>
      <c r="BZ24" s="70">
        <v>0</v>
      </c>
      <c r="CA24" s="70">
        <v>0</v>
      </c>
      <c r="CB24" s="70">
        <v>0</v>
      </c>
      <c r="CC24" s="70">
        <v>0</v>
      </c>
      <c r="CD24" s="70">
        <v>0</v>
      </c>
    </row>
    <row r="25" spans="1:82">
      <c r="A25" s="70" t="s">
        <v>1742</v>
      </c>
      <c r="B25" s="70">
        <v>408</v>
      </c>
      <c r="C25" s="70">
        <v>17</v>
      </c>
      <c r="D25" s="70">
        <v>24</v>
      </c>
      <c r="E25" s="70">
        <v>2020</v>
      </c>
      <c r="F25" s="70" t="s">
        <v>159</v>
      </c>
      <c r="G25" s="70" t="s">
        <v>1725</v>
      </c>
      <c r="H25" s="70" t="s">
        <v>1726</v>
      </c>
      <c r="I25" s="148"/>
      <c r="J25" s="71">
        <v>28.34999235701898</v>
      </c>
      <c r="K25" s="71">
        <v>2.2366411121265397</v>
      </c>
      <c r="L25" s="71">
        <v>4.1587979215061619</v>
      </c>
      <c r="M25" s="71">
        <v>44.112310072364572</v>
      </c>
      <c r="N25" s="71">
        <v>54.338371381114683</v>
      </c>
      <c r="O25" s="71">
        <v>45.449517447383364</v>
      </c>
      <c r="P25" s="71">
        <v>28.069294476882625</v>
      </c>
      <c r="Q25" s="71">
        <v>3.04508552066061</v>
      </c>
      <c r="R25" s="71">
        <v>0</v>
      </c>
      <c r="S25" s="71">
        <v>0</v>
      </c>
      <c r="T25" s="72"/>
      <c r="U25" s="71">
        <v>3414959</v>
      </c>
      <c r="V25" s="71">
        <v>1147</v>
      </c>
      <c r="W25" s="71">
        <v>134</v>
      </c>
      <c r="X25" s="71">
        <v>13667</v>
      </c>
      <c r="Y25" s="71">
        <v>24198</v>
      </c>
      <c r="Z25" s="71">
        <v>32477</v>
      </c>
      <c r="AA25" s="71">
        <v>6195</v>
      </c>
      <c r="AB25" s="71">
        <v>51646</v>
      </c>
      <c r="AC25" s="71">
        <v>0</v>
      </c>
      <c r="AD25" s="71">
        <v>0</v>
      </c>
      <c r="AE25" s="72"/>
      <c r="AF25" s="71">
        <v>39391063.006957188</v>
      </c>
      <c r="AG25" s="71">
        <v>1644779.1384688811</v>
      </c>
      <c r="AH25" s="71">
        <v>1275526.3648994272</v>
      </c>
      <c r="AI25" s="71">
        <v>70113121.646211326</v>
      </c>
      <c r="AJ25" s="71">
        <v>120327822.2252696</v>
      </c>
      <c r="AK25" s="71"/>
      <c r="AL25" s="71"/>
      <c r="AM25" s="71">
        <v>6740376.7990277531</v>
      </c>
      <c r="AN25" s="71"/>
      <c r="AO25" s="71"/>
      <c r="AP25" s="71">
        <v>239492689.18083417</v>
      </c>
      <c r="AQ25" s="72"/>
      <c r="AR25" s="71">
        <v>1769</v>
      </c>
      <c r="AS25" s="71">
        <v>463</v>
      </c>
      <c r="AT25" s="71">
        <v>0</v>
      </c>
      <c r="AU25" s="71">
        <v>0</v>
      </c>
      <c r="AV25" s="71">
        <v>0</v>
      </c>
      <c r="AW25" s="71">
        <v>2</v>
      </c>
      <c r="AX25" s="71"/>
      <c r="AY25" s="72"/>
      <c r="AZ25" s="71">
        <v>8495.8329999999969</v>
      </c>
      <c r="BA25" s="71">
        <v>40926.220000000008</v>
      </c>
      <c r="BB25" s="71">
        <v>0</v>
      </c>
      <c r="BC25" s="71">
        <v>0</v>
      </c>
      <c r="BD25" s="71">
        <v>0</v>
      </c>
      <c r="BE25" s="71">
        <v>12500</v>
      </c>
      <c r="BF25" s="71"/>
      <c r="BG25" s="72"/>
      <c r="BH25" s="71">
        <v>0</v>
      </c>
      <c r="BI25" s="71">
        <v>0</v>
      </c>
      <c r="BJ25" s="71">
        <v>20.853999999999999</v>
      </c>
      <c r="BK25" s="71">
        <v>0</v>
      </c>
      <c r="BL25" s="71">
        <v>0</v>
      </c>
      <c r="BM25" s="71">
        <v>0</v>
      </c>
      <c r="BN25" s="72"/>
      <c r="BO25" s="71">
        <v>0</v>
      </c>
      <c r="BP25" s="71">
        <v>0</v>
      </c>
      <c r="BQ25" s="71">
        <v>4</v>
      </c>
      <c r="BR25" s="71">
        <v>0</v>
      </c>
      <c r="BS25" s="71">
        <v>0</v>
      </c>
      <c r="BT25" s="71">
        <v>0</v>
      </c>
      <c r="BU25"/>
      <c r="BV25" s="70">
        <v>20.853999999999999</v>
      </c>
      <c r="BW25" s="70">
        <v>0</v>
      </c>
      <c r="BX25" s="70">
        <v>0</v>
      </c>
      <c r="BY25" s="70">
        <v>0</v>
      </c>
      <c r="BZ25" s="70">
        <v>0</v>
      </c>
      <c r="CA25" s="70">
        <v>0</v>
      </c>
      <c r="CB25" s="70">
        <v>0</v>
      </c>
      <c r="CC25" s="70">
        <v>0</v>
      </c>
      <c r="CD25" s="70">
        <v>0</v>
      </c>
    </row>
    <row r="26" spans="1:82">
      <c r="A26" s="70" t="s">
        <v>1743</v>
      </c>
      <c r="B26" s="70">
        <v>408</v>
      </c>
      <c r="C26" s="70">
        <v>18</v>
      </c>
      <c r="D26" s="70">
        <v>24</v>
      </c>
      <c r="E26" s="70">
        <v>2021</v>
      </c>
      <c r="F26" s="70" t="s">
        <v>160</v>
      </c>
      <c r="G26" s="1064" t="s">
        <v>1725</v>
      </c>
      <c r="H26" s="70" t="s">
        <v>1726</v>
      </c>
      <c r="I26" s="148"/>
      <c r="J26" s="71">
        <v>29.865727108491942</v>
      </c>
      <c r="K26" s="71">
        <v>2.2896942306827235</v>
      </c>
      <c r="L26" s="71">
        <v>3.7155544831432938</v>
      </c>
      <c r="M26" s="71">
        <v>40.771912620798801</v>
      </c>
      <c r="N26" s="71">
        <v>43.996267407811828</v>
      </c>
      <c r="O26" s="71">
        <v>43.913673408771501</v>
      </c>
      <c r="P26" s="71">
        <v>29.027372055469783</v>
      </c>
      <c r="Q26" s="71">
        <v>2.9763411866917</v>
      </c>
      <c r="R26" s="71">
        <v>0</v>
      </c>
      <c r="S26" s="71">
        <v>0</v>
      </c>
      <c r="T26" s="72"/>
      <c r="U26" s="71">
        <v>4597146</v>
      </c>
      <c r="V26" s="71">
        <v>1147</v>
      </c>
      <c r="W26" s="71">
        <v>134</v>
      </c>
      <c r="X26" s="71">
        <v>13667</v>
      </c>
      <c r="Y26" s="71">
        <v>24047</v>
      </c>
      <c r="Z26" s="71">
        <v>32310</v>
      </c>
      <c r="AA26" s="71">
        <v>6247</v>
      </c>
      <c r="AB26" s="71">
        <v>50976</v>
      </c>
      <c r="AC26" s="71">
        <v>0</v>
      </c>
      <c r="AD26" s="71">
        <v>0</v>
      </c>
      <c r="AE26" s="72"/>
      <c r="AF26" s="71">
        <v>46224693.040179439</v>
      </c>
      <c r="AG26" s="71">
        <v>1760615.1176278372</v>
      </c>
      <c r="AH26" s="71">
        <v>1180066.6373807706</v>
      </c>
      <c r="AI26" s="71">
        <v>77728986.00263238</v>
      </c>
      <c r="AJ26" s="71">
        <v>111412381.3244514</v>
      </c>
      <c r="AK26" s="71">
        <v>0</v>
      </c>
      <c r="AL26" s="71">
        <v>0</v>
      </c>
      <c r="AM26" s="71">
        <v>6691307.9448905615</v>
      </c>
      <c r="AN26" s="71">
        <v>0</v>
      </c>
      <c r="AO26" s="71">
        <v>0</v>
      </c>
      <c r="AP26" s="71">
        <v>244998050.06716239</v>
      </c>
      <c r="AQ26" s="72"/>
      <c r="AR26" s="71">
        <v>1852</v>
      </c>
      <c r="AS26" s="71">
        <v>476</v>
      </c>
      <c r="AT26" s="71">
        <v>0</v>
      </c>
      <c r="AU26" s="71">
        <v>0</v>
      </c>
      <c r="AV26" s="71">
        <v>0</v>
      </c>
      <c r="AW26" s="71">
        <v>2</v>
      </c>
      <c r="AX26" s="71"/>
      <c r="AY26" s="72"/>
      <c r="AZ26" s="71">
        <v>8970.3529999999937</v>
      </c>
      <c r="BA26" s="71">
        <v>41447.420000000013</v>
      </c>
      <c r="BB26" s="71">
        <v>0</v>
      </c>
      <c r="BC26" s="71">
        <v>0</v>
      </c>
      <c r="BD26" s="71">
        <v>0</v>
      </c>
      <c r="BE26" s="71">
        <v>12500</v>
      </c>
      <c r="BF26" s="71"/>
      <c r="BG26" s="72"/>
      <c r="BH26" s="71">
        <v>0</v>
      </c>
      <c r="BI26" s="71">
        <v>0</v>
      </c>
      <c r="BJ26" s="71">
        <v>18.440999999999999</v>
      </c>
      <c r="BK26" s="71">
        <v>0</v>
      </c>
      <c r="BL26" s="71">
        <v>0</v>
      </c>
      <c r="BM26" s="71">
        <v>0</v>
      </c>
      <c r="BN26" s="72"/>
      <c r="BO26" s="71">
        <v>0</v>
      </c>
      <c r="BP26" s="71">
        <v>0</v>
      </c>
      <c r="BQ26" s="71">
        <v>3</v>
      </c>
      <c r="BR26" s="71">
        <v>0</v>
      </c>
      <c r="BS26" s="71">
        <v>0</v>
      </c>
      <c r="BT26" s="71">
        <v>0</v>
      </c>
      <c r="BU26"/>
      <c r="BV26" s="70">
        <v>18.440999999999999</v>
      </c>
      <c r="BW26" s="70">
        <v>0</v>
      </c>
      <c r="BX26" s="70">
        <v>0</v>
      </c>
      <c r="BY26" s="70">
        <v>0</v>
      </c>
      <c r="BZ26" s="70">
        <v>0</v>
      </c>
      <c r="CA26" s="70">
        <v>0</v>
      </c>
      <c r="CB26" s="70">
        <v>0</v>
      </c>
      <c r="CC26" s="70">
        <v>0</v>
      </c>
      <c r="CD26" s="70">
        <v>0</v>
      </c>
    </row>
    <row r="27" spans="1:82">
      <c r="A27" s="70" t="s">
        <v>1744</v>
      </c>
      <c r="B27" s="70">
        <v>408</v>
      </c>
      <c r="C27" s="70">
        <v>19</v>
      </c>
      <c r="D27" s="70">
        <v>24</v>
      </c>
      <c r="E27" s="70">
        <v>2022</v>
      </c>
      <c r="F27" s="70" t="s">
        <v>161</v>
      </c>
      <c r="G27" s="1064" t="s">
        <v>1725</v>
      </c>
      <c r="H27" s="70" t="s">
        <v>1726</v>
      </c>
      <c r="I27" s="148"/>
      <c r="J27" s="71">
        <v>35.473479018328106</v>
      </c>
      <c r="K27" s="71">
        <v>2.3420632674038098</v>
      </c>
      <c r="L27" s="71">
        <v>3.3217237964922548</v>
      </c>
      <c r="M27" s="71">
        <v>44.185468583986527</v>
      </c>
      <c r="N27" s="71">
        <v>59.991808129125531</v>
      </c>
      <c r="O27" s="71">
        <v>46.195353048265169</v>
      </c>
      <c r="P27" s="71">
        <v>28.975965463944853</v>
      </c>
      <c r="Q27" s="71">
        <v>2.9679231099946533</v>
      </c>
      <c r="R27" s="71">
        <v>0</v>
      </c>
      <c r="S27" s="71">
        <v>0</v>
      </c>
      <c r="T27" s="72"/>
      <c r="U27" s="71">
        <v>5330594</v>
      </c>
      <c r="V27" s="71">
        <v>1147</v>
      </c>
      <c r="W27" s="71">
        <v>134</v>
      </c>
      <c r="X27" s="71">
        <v>13667</v>
      </c>
      <c r="Y27" s="71">
        <v>24066</v>
      </c>
      <c r="Z27" s="71">
        <v>32293</v>
      </c>
      <c r="AA27" s="71">
        <v>6331</v>
      </c>
      <c r="AB27" s="71">
        <v>50415</v>
      </c>
      <c r="AC27" s="71">
        <v>0</v>
      </c>
      <c r="AD27" s="71">
        <v>0</v>
      </c>
      <c r="AE27" s="72"/>
      <c r="AF27" s="71">
        <v>45332748.009534851</v>
      </c>
      <c r="AG27" s="71">
        <v>1794720.7408586012</v>
      </c>
      <c r="AH27" s="71">
        <v>1182424.4665256992</v>
      </c>
      <c r="AI27" s="71">
        <v>72933905.706694692</v>
      </c>
      <c r="AJ27" s="71">
        <v>117776395.28999226</v>
      </c>
      <c r="AK27" s="71">
        <v>0</v>
      </c>
      <c r="AL27" s="71">
        <v>0</v>
      </c>
      <c r="AM27" s="71">
        <v>6509952.5475347303</v>
      </c>
      <c r="AN27" s="71">
        <v>0</v>
      </c>
      <c r="AO27" s="71">
        <v>0</v>
      </c>
      <c r="AP27" s="71">
        <v>245530146.76114085</v>
      </c>
      <c r="AQ27" s="72"/>
      <c r="AR27" s="71">
        <v>1940</v>
      </c>
      <c r="AS27" s="71">
        <v>480</v>
      </c>
      <c r="AT27" s="71">
        <v>0</v>
      </c>
      <c r="AU27" s="71">
        <v>0</v>
      </c>
      <c r="AV27" s="71">
        <v>0</v>
      </c>
      <c r="AW27" s="71">
        <v>2</v>
      </c>
      <c r="AX27" s="71"/>
      <c r="AY27" s="72"/>
      <c r="AZ27" s="71">
        <v>9463.222999999989</v>
      </c>
      <c r="BA27" s="71">
        <v>41645.420000000013</v>
      </c>
      <c r="BB27" s="71">
        <v>0</v>
      </c>
      <c r="BC27" s="71">
        <v>0</v>
      </c>
      <c r="BD27" s="71">
        <v>0</v>
      </c>
      <c r="BE27" s="71">
        <v>12500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1745</v>
      </c>
      <c r="B28" s="70">
        <v>408</v>
      </c>
      <c r="C28" s="70">
        <v>20</v>
      </c>
      <c r="D28" s="70">
        <v>24</v>
      </c>
      <c r="E28" s="70">
        <v>2023</v>
      </c>
      <c r="F28" s="70" t="s">
        <v>1539</v>
      </c>
      <c r="G28" s="70" t="s">
        <v>1725</v>
      </c>
      <c r="H28" s="70" t="s">
        <v>1726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2023</v>
      </c>
      <c r="AS28" s="71">
        <v>481</v>
      </c>
      <c r="AT28" s="71">
        <v>0</v>
      </c>
      <c r="AU28" s="71">
        <v>0</v>
      </c>
      <c r="AV28" s="71">
        <v>0</v>
      </c>
      <c r="AW28" s="71">
        <v>2</v>
      </c>
      <c r="AX28" s="71"/>
      <c r="AY28" s="72"/>
      <c r="AZ28" s="71">
        <v>10006.362999999979</v>
      </c>
      <c r="BA28" s="71">
        <v>39754.420000000013</v>
      </c>
      <c r="BB28" s="71">
        <v>0</v>
      </c>
      <c r="BC28" s="71">
        <v>0</v>
      </c>
      <c r="BD28" s="71">
        <v>0</v>
      </c>
      <c r="BE28" s="71">
        <v>12600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1746</v>
      </c>
      <c r="B29" s="70">
        <v>408</v>
      </c>
      <c r="C29" s="70">
        <v>21</v>
      </c>
      <c r="D29" s="70">
        <v>24</v>
      </c>
      <c r="E29" s="70">
        <v>2024</v>
      </c>
      <c r="F29" s="70" t="s">
        <v>1554</v>
      </c>
      <c r="G29" s="70" t="s">
        <v>1725</v>
      </c>
      <c r="H29" s="70" t="s">
        <v>1726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1747</v>
      </c>
      <c r="B30" s="70">
        <v>205</v>
      </c>
      <c r="C30" s="70">
        <v>1</v>
      </c>
      <c r="D30" s="70">
        <v>13</v>
      </c>
      <c r="E30" s="70">
        <v>1990</v>
      </c>
      <c r="F30" s="70" t="s">
        <v>787</v>
      </c>
      <c r="G30" s="70" t="s">
        <v>1748</v>
      </c>
      <c r="H30" s="70" t="s">
        <v>1749</v>
      </c>
      <c r="I30" s="148"/>
      <c r="J30" s="71">
        <v>148.5206484334735</v>
      </c>
      <c r="K30" s="71">
        <v>7.3832156346333297</v>
      </c>
      <c r="L30" s="71">
        <v>2.107587903877874</v>
      </c>
      <c r="M30" s="71">
        <v>32.788955581243108</v>
      </c>
      <c r="N30" s="71">
        <v>61.744910224128539</v>
      </c>
      <c r="O30" s="71">
        <v>42.901770770154187</v>
      </c>
      <c r="P30" s="71">
        <v>56.298910431485169</v>
      </c>
      <c r="Q30" s="71">
        <v>3.3050006464414401</v>
      </c>
      <c r="R30" s="71">
        <v>0</v>
      </c>
      <c r="S30" s="71">
        <v>2.9794159416653319</v>
      </c>
      <c r="T30" s="72"/>
      <c r="U30" s="71">
        <v>22111332</v>
      </c>
      <c r="V30" s="71">
        <v>2153</v>
      </c>
      <c r="W30" s="71">
        <v>30</v>
      </c>
      <c r="X30" s="71">
        <v>11284</v>
      </c>
      <c r="Y30" s="71">
        <v>15346</v>
      </c>
      <c r="Z30" s="71">
        <v>17646</v>
      </c>
      <c r="AA30" s="71">
        <v>13670</v>
      </c>
      <c r="AB30" s="71">
        <v>53662</v>
      </c>
      <c r="AC30" s="71">
        <v>0</v>
      </c>
      <c r="AD30" s="71">
        <v>2.9794159416653319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1750</v>
      </c>
      <c r="B31" s="70">
        <v>206</v>
      </c>
      <c r="C31" s="70">
        <v>2</v>
      </c>
      <c r="D31" s="70">
        <v>13</v>
      </c>
      <c r="E31" s="70">
        <v>2005</v>
      </c>
      <c r="F31" s="70" t="s">
        <v>789</v>
      </c>
      <c r="G31" s="70" t="s">
        <v>1748</v>
      </c>
      <c r="H31" s="70" t="s">
        <v>1749</v>
      </c>
      <c r="I31" s="148"/>
      <c r="J31" s="71">
        <v>65.988730161046703</v>
      </c>
      <c r="K31" s="71">
        <v>4.8211471347289514</v>
      </c>
      <c r="L31" s="71">
        <v>15.779407534184459</v>
      </c>
      <c r="M31" s="71">
        <v>53.812532382467722</v>
      </c>
      <c r="N31" s="71">
        <v>97.907665039737296</v>
      </c>
      <c r="O31" s="71">
        <v>65.302976343184937</v>
      </c>
      <c r="P31" s="71">
        <v>54.701801640396248</v>
      </c>
      <c r="Q31" s="71">
        <v>3.1642879628730101</v>
      </c>
      <c r="R31" s="71">
        <v>0</v>
      </c>
      <c r="S31" s="71">
        <v>10.841256705999999</v>
      </c>
      <c r="T31" s="72"/>
      <c r="U31" s="71">
        <v>11890295</v>
      </c>
      <c r="V31" s="71">
        <v>1852</v>
      </c>
      <c r="W31" s="71">
        <v>211</v>
      </c>
      <c r="X31" s="71">
        <v>9876</v>
      </c>
      <c r="Y31" s="71">
        <v>18295</v>
      </c>
      <c r="Z31" s="71">
        <v>31082</v>
      </c>
      <c r="AA31" s="71">
        <v>10878</v>
      </c>
      <c r="AB31" s="71">
        <v>53710</v>
      </c>
      <c r="AC31" s="71">
        <v>0</v>
      </c>
      <c r="AD31" s="71">
        <v>10.841256705999999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1751</v>
      </c>
      <c r="B32" s="70">
        <v>207</v>
      </c>
      <c r="C32" s="70">
        <v>3</v>
      </c>
      <c r="D32" s="70">
        <v>13</v>
      </c>
      <c r="E32" s="70">
        <v>2006</v>
      </c>
      <c r="F32" s="70" t="s">
        <v>790</v>
      </c>
      <c r="G32" s="70" t="s">
        <v>1748</v>
      </c>
      <c r="H32" s="70" t="s">
        <v>1749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1752</v>
      </c>
      <c r="B33" s="70">
        <v>208</v>
      </c>
      <c r="C33" s="70">
        <v>4</v>
      </c>
      <c r="D33" s="70">
        <v>13</v>
      </c>
      <c r="E33" s="70">
        <v>2007</v>
      </c>
      <c r="F33" s="70" t="s">
        <v>791</v>
      </c>
      <c r="G33" s="70" t="s">
        <v>1748</v>
      </c>
      <c r="H33" s="70" t="s">
        <v>1749</v>
      </c>
      <c r="I33" s="148"/>
      <c r="J33" s="71">
        <v>70.1803353111994</v>
      </c>
      <c r="K33" s="71">
        <v>4.139591497586637</v>
      </c>
      <c r="L33" s="71">
        <v>13.755089229037431</v>
      </c>
      <c r="M33" s="71">
        <v>64.439493128658796</v>
      </c>
      <c r="N33" s="71">
        <v>87.413190847236592</v>
      </c>
      <c r="O33" s="71">
        <v>63.701607685623998</v>
      </c>
      <c r="P33" s="71">
        <v>55.328942781551653</v>
      </c>
      <c r="Q33" s="71">
        <v>3.31190763976779</v>
      </c>
      <c r="R33" s="71">
        <v>0</v>
      </c>
      <c r="S33" s="71">
        <v>4.9251067089999996</v>
      </c>
      <c r="T33" s="72"/>
      <c r="U33" s="71">
        <v>12936756</v>
      </c>
      <c r="V33" s="71">
        <v>1547</v>
      </c>
      <c r="W33" s="71">
        <v>224</v>
      </c>
      <c r="X33" s="71">
        <v>13799</v>
      </c>
      <c r="Y33" s="71">
        <v>18607</v>
      </c>
      <c r="Z33" s="71">
        <v>31519</v>
      </c>
      <c r="AA33" s="71">
        <v>10835</v>
      </c>
      <c r="AB33" s="71">
        <v>53243</v>
      </c>
      <c r="AC33" s="71">
        <v>0</v>
      </c>
      <c r="AD33" s="71">
        <v>4.9251067089999996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1753</v>
      </c>
      <c r="B34" s="70">
        <v>209</v>
      </c>
      <c r="C34" s="70">
        <v>5</v>
      </c>
      <c r="D34" s="70">
        <v>13</v>
      </c>
      <c r="E34" s="70">
        <v>2008</v>
      </c>
      <c r="F34" s="70" t="s">
        <v>792</v>
      </c>
      <c r="G34" s="70" t="s">
        <v>1748</v>
      </c>
      <c r="H34" s="70" t="s">
        <v>1749</v>
      </c>
      <c r="I34" s="148"/>
      <c r="J34" s="71">
        <v>62.5150453951928</v>
      </c>
      <c r="K34" s="71">
        <v>3.068619770215288</v>
      </c>
      <c r="L34" s="71">
        <v>12.49681763831747</v>
      </c>
      <c r="M34" s="71">
        <v>69.710896068817348</v>
      </c>
      <c r="N34" s="71">
        <v>80.068556756197168</v>
      </c>
      <c r="O34" s="71">
        <v>61.695854593007176</v>
      </c>
      <c r="P34" s="71">
        <v>54.143737266255329</v>
      </c>
      <c r="Q34" s="71">
        <v>3.24136371472532</v>
      </c>
      <c r="R34" s="71">
        <v>0</v>
      </c>
      <c r="S34" s="71">
        <v>4.9407953759999996</v>
      </c>
      <c r="T34" s="72"/>
      <c r="U34" s="71">
        <v>13372373</v>
      </c>
      <c r="V34" s="71">
        <v>1547</v>
      </c>
      <c r="W34" s="71">
        <v>224</v>
      </c>
      <c r="X34" s="71">
        <v>13799</v>
      </c>
      <c r="Y34" s="71">
        <v>18753</v>
      </c>
      <c r="Z34" s="71">
        <v>31598</v>
      </c>
      <c r="AA34" s="71">
        <v>10615</v>
      </c>
      <c r="AB34" s="71">
        <v>52966</v>
      </c>
      <c r="AC34" s="71">
        <v>0</v>
      </c>
      <c r="AD34" s="71">
        <v>4.9407953759999996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1754</v>
      </c>
      <c r="B35" s="70">
        <v>210</v>
      </c>
      <c r="C35" s="70">
        <v>6</v>
      </c>
      <c r="D35" s="70">
        <v>13</v>
      </c>
      <c r="E35" s="70">
        <v>2009</v>
      </c>
      <c r="F35" s="70" t="s">
        <v>176</v>
      </c>
      <c r="G35" s="70" t="s">
        <v>1748</v>
      </c>
      <c r="H35" s="70" t="s">
        <v>1749</v>
      </c>
      <c r="I35" s="148"/>
      <c r="J35" s="71">
        <v>67.211043192378895</v>
      </c>
      <c r="K35" s="71">
        <v>3.275015235528683</v>
      </c>
      <c r="L35" s="71">
        <v>8.9308122194814636</v>
      </c>
      <c r="M35" s="71">
        <v>77.267370285730493</v>
      </c>
      <c r="N35" s="71">
        <v>81.313483977657413</v>
      </c>
      <c r="O35" s="71">
        <v>62.806065319760322</v>
      </c>
      <c r="P35" s="71">
        <v>51.448370975614267</v>
      </c>
      <c r="Q35" s="71">
        <v>3.0822396336715001</v>
      </c>
      <c r="R35" s="71">
        <v>0</v>
      </c>
      <c r="S35" s="71">
        <v>2.5914350818399998</v>
      </c>
      <c r="T35" s="72"/>
      <c r="U35" s="71">
        <v>10679982</v>
      </c>
      <c r="V35" s="71">
        <v>1582</v>
      </c>
      <c r="W35" s="71">
        <v>223</v>
      </c>
      <c r="X35" s="71">
        <v>15595</v>
      </c>
      <c r="Y35" s="71">
        <v>18898</v>
      </c>
      <c r="Z35" s="71">
        <v>31750</v>
      </c>
      <c r="AA35" s="71">
        <v>10355</v>
      </c>
      <c r="AB35" s="71">
        <v>52871</v>
      </c>
      <c r="AC35" s="71">
        <v>0</v>
      </c>
      <c r="AD35" s="71">
        <v>2.5914350818399998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40.792999999999999</v>
      </c>
      <c r="BK35" s="71">
        <v>0</v>
      </c>
      <c r="BL35" s="71">
        <v>3.45</v>
      </c>
      <c r="BM35" s="71">
        <v>0</v>
      </c>
      <c r="BN35" s="72"/>
      <c r="BO35" s="71">
        <v>0</v>
      </c>
      <c r="BP35" s="71">
        <v>0</v>
      </c>
      <c r="BQ35" s="71">
        <v>8</v>
      </c>
      <c r="BR35" s="71">
        <v>0</v>
      </c>
      <c r="BS35" s="71">
        <v>1</v>
      </c>
      <c r="BT35" s="71">
        <v>0</v>
      </c>
      <c r="BU35"/>
      <c r="BV35" s="70">
        <v>44.243000000000002</v>
      </c>
      <c r="BW35" s="70">
        <v>0</v>
      </c>
      <c r="BX35" s="70">
        <v>0</v>
      </c>
      <c r="BY35" s="70">
        <v>0</v>
      </c>
      <c r="BZ35" s="70">
        <v>0</v>
      </c>
      <c r="CA35" s="70">
        <v>0</v>
      </c>
      <c r="CB35" s="70">
        <v>0</v>
      </c>
      <c r="CC35" s="70">
        <v>0</v>
      </c>
      <c r="CD35" s="70">
        <v>0</v>
      </c>
    </row>
    <row r="36" spans="1:82">
      <c r="A36" s="70" t="s">
        <v>1755</v>
      </c>
      <c r="B36" s="70">
        <v>211</v>
      </c>
      <c r="C36" s="70">
        <v>7</v>
      </c>
      <c r="D36" s="70">
        <v>13</v>
      </c>
      <c r="E36" s="70">
        <v>2010</v>
      </c>
      <c r="F36" s="70" t="s">
        <v>177</v>
      </c>
      <c r="G36" s="70" t="s">
        <v>1748</v>
      </c>
      <c r="H36" s="70" t="s">
        <v>1749</v>
      </c>
      <c r="I36" s="148"/>
      <c r="J36" s="71">
        <v>60.886836093917658</v>
      </c>
      <c r="K36" s="71">
        <v>3.5084868766346071</v>
      </c>
      <c r="L36" s="71">
        <v>9.0946410501918979</v>
      </c>
      <c r="M36" s="71">
        <v>79.832439078638046</v>
      </c>
      <c r="N36" s="71">
        <v>86.671932192061007</v>
      </c>
      <c r="O36" s="71">
        <v>62.79319619932204</v>
      </c>
      <c r="P36" s="71">
        <v>52.001778719343548</v>
      </c>
      <c r="Q36" s="71">
        <v>3.1972701907631902</v>
      </c>
      <c r="R36" s="71">
        <v>0</v>
      </c>
      <c r="S36" s="71">
        <v>3.1139697599999998</v>
      </c>
      <c r="T36" s="72"/>
      <c r="U36" s="71">
        <v>11298035</v>
      </c>
      <c r="V36" s="71">
        <v>1582</v>
      </c>
      <c r="W36" s="71">
        <v>223</v>
      </c>
      <c r="X36" s="71">
        <v>15595</v>
      </c>
      <c r="Y36" s="71">
        <v>18927</v>
      </c>
      <c r="Z36" s="71">
        <v>31891</v>
      </c>
      <c r="AA36" s="71">
        <v>10205</v>
      </c>
      <c r="AB36" s="71">
        <v>52553</v>
      </c>
      <c r="AC36" s="71">
        <v>0</v>
      </c>
      <c r="AD36" s="71">
        <v>3.1139697599999998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57.313000000000002</v>
      </c>
      <c r="BK36" s="71">
        <v>0</v>
      </c>
      <c r="BL36" s="71">
        <v>3.73</v>
      </c>
      <c r="BM36" s="71">
        <v>0</v>
      </c>
      <c r="BN36" s="72"/>
      <c r="BO36" s="71">
        <v>0</v>
      </c>
      <c r="BP36" s="71">
        <v>0</v>
      </c>
      <c r="BQ36" s="71">
        <v>9</v>
      </c>
      <c r="BR36" s="71">
        <v>0</v>
      </c>
      <c r="BS36" s="71">
        <v>1</v>
      </c>
      <c r="BT36" s="71">
        <v>0</v>
      </c>
      <c r="BU36"/>
      <c r="BV36" s="70">
        <v>61.042999999999999</v>
      </c>
      <c r="BW36" s="70">
        <v>0</v>
      </c>
      <c r="BX36" s="70">
        <v>0</v>
      </c>
      <c r="BY36" s="70">
        <v>0</v>
      </c>
      <c r="BZ36" s="70">
        <v>0</v>
      </c>
      <c r="CA36" s="70">
        <v>0</v>
      </c>
      <c r="CB36" s="70">
        <v>0</v>
      </c>
      <c r="CC36" s="70">
        <v>0</v>
      </c>
      <c r="CD36" s="70">
        <v>0</v>
      </c>
    </row>
    <row r="37" spans="1:82">
      <c r="A37" s="70" t="s">
        <v>1756</v>
      </c>
      <c r="B37" s="70">
        <v>212</v>
      </c>
      <c r="C37" s="70">
        <v>8</v>
      </c>
      <c r="D37" s="70">
        <v>13</v>
      </c>
      <c r="E37" s="70">
        <v>2011</v>
      </c>
      <c r="F37" s="70" t="s">
        <v>178</v>
      </c>
      <c r="G37" s="70" t="s">
        <v>1748</v>
      </c>
      <c r="H37" s="70" t="s">
        <v>1749</v>
      </c>
      <c r="I37" s="148"/>
      <c r="J37" s="71">
        <v>51.589718005486077</v>
      </c>
      <c r="K37" s="71">
        <v>4.4036073213240314</v>
      </c>
      <c r="L37" s="71">
        <v>8.1147971383079476</v>
      </c>
      <c r="M37" s="71">
        <v>87.856560602713145</v>
      </c>
      <c r="N37" s="71">
        <v>81.657193203364159</v>
      </c>
      <c r="O37" s="71">
        <v>62.159495175725283</v>
      </c>
      <c r="P37" s="71">
        <v>50.063546937300494</v>
      </c>
      <c r="Q37" s="71">
        <v>3.6663293719896402</v>
      </c>
      <c r="R37" s="71">
        <v>0</v>
      </c>
      <c r="S37" s="71">
        <v>6.4440546878399978</v>
      </c>
      <c r="T37" s="72"/>
      <c r="U37" s="71">
        <v>9077507</v>
      </c>
      <c r="V37" s="71">
        <v>1582</v>
      </c>
      <c r="W37" s="71">
        <v>223</v>
      </c>
      <c r="X37" s="71">
        <v>15595</v>
      </c>
      <c r="Y37" s="71">
        <v>18989</v>
      </c>
      <c r="Z37" s="71">
        <v>32255</v>
      </c>
      <c r="AA37" s="71">
        <v>10117</v>
      </c>
      <c r="AB37" s="71">
        <v>52244</v>
      </c>
      <c r="AC37" s="71">
        <v>0</v>
      </c>
      <c r="AD37" s="71">
        <v>6.4440546878399978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42.008000000000003</v>
      </c>
      <c r="BK37" s="71">
        <v>0</v>
      </c>
      <c r="BL37" s="71">
        <v>3.37</v>
      </c>
      <c r="BM37" s="71">
        <v>0</v>
      </c>
      <c r="BN37" s="72"/>
      <c r="BO37" s="71">
        <v>0</v>
      </c>
      <c r="BP37" s="71">
        <v>0</v>
      </c>
      <c r="BQ37" s="71">
        <v>8</v>
      </c>
      <c r="BR37" s="71">
        <v>0</v>
      </c>
      <c r="BS37" s="71">
        <v>1</v>
      </c>
      <c r="BT37" s="71">
        <v>0</v>
      </c>
      <c r="BU37"/>
      <c r="BV37" s="70">
        <v>45.378</v>
      </c>
      <c r="BW37" s="70">
        <v>0</v>
      </c>
      <c r="BX37" s="70">
        <v>0</v>
      </c>
      <c r="BY37" s="70">
        <v>0</v>
      </c>
      <c r="BZ37" s="70">
        <v>0</v>
      </c>
      <c r="CA37" s="70">
        <v>0</v>
      </c>
      <c r="CB37" s="70">
        <v>0</v>
      </c>
      <c r="CC37" s="70">
        <v>0</v>
      </c>
      <c r="CD37" s="70">
        <v>0</v>
      </c>
    </row>
    <row r="38" spans="1:82">
      <c r="A38" s="70" t="s">
        <v>1757</v>
      </c>
      <c r="B38" s="70">
        <v>213</v>
      </c>
      <c r="C38" s="70">
        <v>9</v>
      </c>
      <c r="D38" s="70">
        <v>13</v>
      </c>
      <c r="E38" s="70">
        <v>2012</v>
      </c>
      <c r="F38" s="70" t="s">
        <v>179</v>
      </c>
      <c r="G38" s="70" t="s">
        <v>1748</v>
      </c>
      <c r="H38" s="70" t="s">
        <v>1749</v>
      </c>
      <c r="I38" s="148"/>
      <c r="J38" s="71">
        <v>63.14437068642701</v>
      </c>
      <c r="K38" s="71">
        <v>3.9748127418579968</v>
      </c>
      <c r="L38" s="71">
        <v>8.2508235297504697</v>
      </c>
      <c r="M38" s="71">
        <v>79.098039562170428</v>
      </c>
      <c r="N38" s="71">
        <v>80.280156550589595</v>
      </c>
      <c r="O38" s="71">
        <v>62.503968264781577</v>
      </c>
      <c r="P38" s="71">
        <v>49.895512009696105</v>
      </c>
      <c r="Q38" s="71">
        <v>3.9949823693302799</v>
      </c>
      <c r="R38" s="71">
        <v>0</v>
      </c>
      <c r="S38" s="71">
        <v>3.94907089776</v>
      </c>
      <c r="T38" s="72"/>
      <c r="U38" s="71">
        <v>11400401</v>
      </c>
      <c r="V38" s="71">
        <v>1582</v>
      </c>
      <c r="W38" s="71">
        <v>223</v>
      </c>
      <c r="X38" s="71">
        <v>15595</v>
      </c>
      <c r="Y38" s="71">
        <v>19274</v>
      </c>
      <c r="Z38" s="71">
        <v>32691</v>
      </c>
      <c r="AA38" s="71">
        <v>10026</v>
      </c>
      <c r="AB38" s="71">
        <v>52396</v>
      </c>
      <c r="AC38" s="71">
        <v>0</v>
      </c>
      <c r="AD38" s="71">
        <v>3.94907089776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58.235999999999997</v>
      </c>
      <c r="BK38" s="71">
        <v>0</v>
      </c>
      <c r="BL38" s="71">
        <v>3.4929999999999999</v>
      </c>
      <c r="BM38" s="71">
        <v>0</v>
      </c>
      <c r="BN38" s="72"/>
      <c r="BO38" s="71">
        <v>0</v>
      </c>
      <c r="BP38" s="71">
        <v>0</v>
      </c>
      <c r="BQ38" s="71">
        <v>9</v>
      </c>
      <c r="BR38" s="71">
        <v>0</v>
      </c>
      <c r="BS38" s="71">
        <v>1</v>
      </c>
      <c r="BT38" s="71">
        <v>0</v>
      </c>
      <c r="BU38"/>
      <c r="BV38" s="70">
        <v>61.728999999999999</v>
      </c>
      <c r="BW38" s="70">
        <v>0</v>
      </c>
      <c r="BX38" s="70">
        <v>0</v>
      </c>
      <c r="BY38" s="70">
        <v>0</v>
      </c>
      <c r="BZ38" s="70">
        <v>0</v>
      </c>
      <c r="CA38" s="70">
        <v>0</v>
      </c>
      <c r="CB38" s="70">
        <v>0</v>
      </c>
      <c r="CC38" s="70">
        <v>0</v>
      </c>
      <c r="CD38" s="70">
        <v>0</v>
      </c>
    </row>
    <row r="39" spans="1:82">
      <c r="A39" s="70" t="s">
        <v>1758</v>
      </c>
      <c r="B39" s="70">
        <v>214</v>
      </c>
      <c r="C39" s="70">
        <v>10</v>
      </c>
      <c r="D39" s="70">
        <v>13</v>
      </c>
      <c r="E39" s="70">
        <v>2013</v>
      </c>
      <c r="F39" s="70" t="s">
        <v>180</v>
      </c>
      <c r="G39" s="70" t="s">
        <v>1748</v>
      </c>
      <c r="H39" s="70" t="s">
        <v>1749</v>
      </c>
      <c r="I39" s="148"/>
      <c r="J39" s="71">
        <v>67.177648939522754</v>
      </c>
      <c r="K39" s="71">
        <v>3.2696219047423578</v>
      </c>
      <c r="L39" s="71">
        <v>8.3872617876987121</v>
      </c>
      <c r="M39" s="71">
        <v>76.251987480657732</v>
      </c>
      <c r="N39" s="71">
        <v>86.134886873208828</v>
      </c>
      <c r="O39" s="71">
        <v>60.330381729214416</v>
      </c>
      <c r="P39" s="71">
        <v>49.85373192047556</v>
      </c>
      <c r="Q39" s="71">
        <v>4.0393951992378403</v>
      </c>
      <c r="R39" s="71">
        <v>0</v>
      </c>
      <c r="S39" s="71">
        <v>2.57026234319</v>
      </c>
      <c r="T39" s="72"/>
      <c r="U39" s="71">
        <v>12044168</v>
      </c>
      <c r="V39" s="71">
        <v>1582</v>
      </c>
      <c r="W39" s="71">
        <v>223</v>
      </c>
      <c r="X39" s="71">
        <v>15595</v>
      </c>
      <c r="Y39" s="71">
        <v>19322</v>
      </c>
      <c r="Z39" s="71">
        <v>32963</v>
      </c>
      <c r="AA39" s="71">
        <v>9980</v>
      </c>
      <c r="AB39" s="71">
        <v>52219</v>
      </c>
      <c r="AC39" s="71">
        <v>0</v>
      </c>
      <c r="AD39" s="71">
        <v>2.57026234319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60.005000000000003</v>
      </c>
      <c r="BK39" s="71">
        <v>0</v>
      </c>
      <c r="BL39" s="71">
        <v>3.3650000000000002</v>
      </c>
      <c r="BM39" s="71">
        <v>0</v>
      </c>
      <c r="BN39" s="72"/>
      <c r="BO39" s="71">
        <v>0</v>
      </c>
      <c r="BP39" s="71">
        <v>0</v>
      </c>
      <c r="BQ39" s="71">
        <v>9</v>
      </c>
      <c r="BR39" s="71">
        <v>0</v>
      </c>
      <c r="BS39" s="71">
        <v>1</v>
      </c>
      <c r="BT39" s="71">
        <v>0</v>
      </c>
      <c r="BU39"/>
      <c r="BV39" s="70">
        <v>63.37</v>
      </c>
      <c r="BW39" s="70">
        <v>0</v>
      </c>
      <c r="BX39" s="70">
        <v>0</v>
      </c>
      <c r="BY39" s="70">
        <v>0</v>
      </c>
      <c r="BZ39" s="70">
        <v>0</v>
      </c>
      <c r="CA39" s="70">
        <v>0</v>
      </c>
      <c r="CB39" s="70">
        <v>0</v>
      </c>
      <c r="CC39" s="70">
        <v>0</v>
      </c>
      <c r="CD39" s="70">
        <v>0</v>
      </c>
    </row>
    <row r="40" spans="1:82">
      <c r="A40" s="70" t="s">
        <v>1759</v>
      </c>
      <c r="B40" s="70">
        <v>215</v>
      </c>
      <c r="C40" s="70">
        <v>11</v>
      </c>
      <c r="D40" s="70">
        <v>13</v>
      </c>
      <c r="E40" s="70">
        <v>2014</v>
      </c>
      <c r="F40" s="70" t="s">
        <v>181</v>
      </c>
      <c r="G40" s="70" t="s">
        <v>1748</v>
      </c>
      <c r="H40" s="70" t="s">
        <v>1749</v>
      </c>
      <c r="I40" s="148"/>
      <c r="J40" s="71">
        <v>62.508654876766798</v>
      </c>
      <c r="K40" s="71">
        <v>3.2643407518997241</v>
      </c>
      <c r="L40" s="71">
        <v>10.40098408033796</v>
      </c>
      <c r="M40" s="71">
        <v>70.999501851596179</v>
      </c>
      <c r="N40" s="71">
        <v>86.055978927962059</v>
      </c>
      <c r="O40" s="71">
        <v>58.044579119959522</v>
      </c>
      <c r="P40" s="71">
        <v>49.886904197247738</v>
      </c>
      <c r="Q40" s="71">
        <v>3.8585633063457401</v>
      </c>
      <c r="R40" s="71">
        <v>0</v>
      </c>
      <c r="S40" s="71">
        <v>4.3664689548800002</v>
      </c>
      <c r="T40" s="72"/>
      <c r="U40" s="71">
        <v>12267944</v>
      </c>
      <c r="V40" s="71">
        <v>1345</v>
      </c>
      <c r="W40" s="71">
        <v>384</v>
      </c>
      <c r="X40" s="71">
        <v>14586</v>
      </c>
      <c r="Y40" s="71">
        <v>19472</v>
      </c>
      <c r="Z40" s="71">
        <v>33402</v>
      </c>
      <c r="AA40" s="71">
        <v>9935</v>
      </c>
      <c r="AB40" s="71">
        <v>51990</v>
      </c>
      <c r="AC40" s="71">
        <v>0</v>
      </c>
      <c r="AD40" s="71">
        <v>4.3664689548800002</v>
      </c>
      <c r="AE40" s="72"/>
      <c r="AF40" s="71"/>
      <c r="AG40" s="71"/>
      <c r="AH40" s="71"/>
      <c r="AI40" s="71"/>
      <c r="AJ40" s="71"/>
      <c r="AK40" s="71"/>
      <c r="AL40" s="71"/>
      <c r="AM40" s="71"/>
      <c r="AN40" s="71"/>
      <c r="AO40" s="71"/>
      <c r="AP40" s="71"/>
      <c r="AQ40" s="72"/>
      <c r="AR40" s="71">
        <v>1216</v>
      </c>
      <c r="AS40" s="71">
        <v>245</v>
      </c>
      <c r="AT40" s="71">
        <v>0</v>
      </c>
      <c r="AU40" s="71">
        <v>1</v>
      </c>
      <c r="AV40" s="71">
        <v>0</v>
      </c>
      <c r="AW40" s="71">
        <v>0</v>
      </c>
      <c r="AX40" s="71"/>
      <c r="AY40" s="72"/>
      <c r="AZ40" s="71">
        <v>5178</v>
      </c>
      <c r="BA40" s="71">
        <v>9696.2999999999993</v>
      </c>
      <c r="BB40" s="71">
        <v>0</v>
      </c>
      <c r="BC40" s="71">
        <v>150</v>
      </c>
      <c r="BD40" s="71">
        <v>0</v>
      </c>
      <c r="BE40" s="71">
        <v>0</v>
      </c>
      <c r="BF40" s="71"/>
      <c r="BG40" s="72"/>
      <c r="BH40" s="71">
        <v>0</v>
      </c>
      <c r="BI40" s="71">
        <v>0</v>
      </c>
      <c r="BJ40" s="71">
        <v>60.143999999999998</v>
      </c>
      <c r="BK40" s="71">
        <v>0</v>
      </c>
      <c r="BL40" s="71">
        <v>3.2519999999999998</v>
      </c>
      <c r="BM40" s="71">
        <v>0</v>
      </c>
      <c r="BN40" s="72"/>
      <c r="BO40" s="71">
        <v>0</v>
      </c>
      <c r="BP40" s="71">
        <v>0</v>
      </c>
      <c r="BQ40" s="71">
        <v>9</v>
      </c>
      <c r="BR40" s="71">
        <v>0</v>
      </c>
      <c r="BS40" s="71">
        <v>1</v>
      </c>
      <c r="BT40" s="71">
        <v>0</v>
      </c>
      <c r="BU40"/>
      <c r="BV40" s="70">
        <v>63.396000000000001</v>
      </c>
      <c r="BW40" s="70">
        <v>0</v>
      </c>
      <c r="BX40" s="70">
        <v>0</v>
      </c>
      <c r="BY40" s="70">
        <v>0</v>
      </c>
      <c r="BZ40" s="70">
        <v>0</v>
      </c>
      <c r="CA40" s="70">
        <v>0</v>
      </c>
      <c r="CB40" s="70">
        <v>0</v>
      </c>
      <c r="CC40" s="70">
        <v>0</v>
      </c>
      <c r="CD40" s="70">
        <v>0</v>
      </c>
    </row>
    <row r="41" spans="1:82">
      <c r="A41" s="70" t="s">
        <v>1760</v>
      </c>
      <c r="B41" s="70">
        <v>216</v>
      </c>
      <c r="C41" s="70">
        <v>12</v>
      </c>
      <c r="D41" s="70">
        <v>13</v>
      </c>
      <c r="E41" s="70">
        <v>2015</v>
      </c>
      <c r="F41" s="70" t="s">
        <v>182</v>
      </c>
      <c r="G41" s="70" t="s">
        <v>1748</v>
      </c>
      <c r="H41" s="70" t="s">
        <v>1749</v>
      </c>
      <c r="I41" s="148"/>
      <c r="J41" s="71">
        <v>62.079868445576928</v>
      </c>
      <c r="K41" s="71">
        <v>3.0377909347309489</v>
      </c>
      <c r="L41" s="71">
        <v>11.221086715294719</v>
      </c>
      <c r="M41" s="71">
        <v>75.688950683660948</v>
      </c>
      <c r="N41" s="71">
        <v>73.897991615088102</v>
      </c>
      <c r="O41" s="71">
        <v>57.692667347945829</v>
      </c>
      <c r="P41" s="71">
        <v>49.981596024985507</v>
      </c>
      <c r="Q41" s="71">
        <v>3.7513472961253398</v>
      </c>
      <c r="R41" s="71">
        <v>0</v>
      </c>
      <c r="S41" s="71">
        <v>4.1822550959999996</v>
      </c>
      <c r="T41" s="72"/>
      <c r="U41" s="71">
        <v>13151682</v>
      </c>
      <c r="V41" s="71">
        <v>1345</v>
      </c>
      <c r="W41" s="71">
        <v>384</v>
      </c>
      <c r="X41" s="71">
        <v>14586</v>
      </c>
      <c r="Y41" s="71">
        <v>19509</v>
      </c>
      <c r="Z41" s="71">
        <v>33519</v>
      </c>
      <c r="AA41" s="71">
        <v>9946</v>
      </c>
      <c r="AB41" s="71">
        <v>51633</v>
      </c>
      <c r="AC41" s="71">
        <v>0</v>
      </c>
      <c r="AD41" s="71">
        <v>4.1822550959999996</v>
      </c>
      <c r="AE41" s="72"/>
      <c r="AF41" s="71">
        <v>89324744.135385185</v>
      </c>
      <c r="AG41" s="71">
        <v>2335512.4898741781</v>
      </c>
      <c r="AH41" s="71">
        <v>2359723.8049176778</v>
      </c>
      <c r="AI41" s="71">
        <v>94721879.527677625</v>
      </c>
      <c r="AJ41" s="71">
        <v>95905620.019418716</v>
      </c>
      <c r="AK41" s="71">
        <v>0</v>
      </c>
      <c r="AL41" s="71">
        <v>0</v>
      </c>
      <c r="AM41" s="71">
        <v>7076086.0577111924</v>
      </c>
      <c r="AN41" s="71">
        <v>0</v>
      </c>
      <c r="AO41" s="71">
        <v>0</v>
      </c>
      <c r="AP41" s="71">
        <v>291723566.03498459</v>
      </c>
      <c r="AQ41" s="72"/>
      <c r="AR41" s="71">
        <v>1323</v>
      </c>
      <c r="AS41" s="71">
        <v>350</v>
      </c>
      <c r="AT41" s="71">
        <v>0</v>
      </c>
      <c r="AU41" s="71">
        <v>1</v>
      </c>
      <c r="AV41" s="71">
        <v>0</v>
      </c>
      <c r="AW41" s="71">
        <v>0</v>
      </c>
      <c r="AX41" s="71"/>
      <c r="AY41" s="72"/>
      <c r="AZ41" s="71">
        <v>5731.3</v>
      </c>
      <c r="BA41" s="71">
        <v>12810.9</v>
      </c>
      <c r="BB41" s="71">
        <v>0</v>
      </c>
      <c r="BC41" s="71">
        <v>150</v>
      </c>
      <c r="BD41" s="71">
        <v>0</v>
      </c>
      <c r="BE41" s="71">
        <v>0</v>
      </c>
      <c r="BF41" s="71"/>
      <c r="BG41" s="72"/>
      <c r="BH41" s="71">
        <v>0</v>
      </c>
      <c r="BI41" s="71">
        <v>0</v>
      </c>
      <c r="BJ41" s="71">
        <v>47.923999999999999</v>
      </c>
      <c r="BK41" s="71">
        <v>0</v>
      </c>
      <c r="BL41" s="71">
        <v>3.25</v>
      </c>
      <c r="BM41" s="71">
        <v>0</v>
      </c>
      <c r="BN41" s="72"/>
      <c r="BO41" s="71">
        <v>0</v>
      </c>
      <c r="BP41" s="71">
        <v>0</v>
      </c>
      <c r="BQ41" s="71">
        <v>9</v>
      </c>
      <c r="BR41" s="71">
        <v>0</v>
      </c>
      <c r="BS41" s="71">
        <v>1</v>
      </c>
      <c r="BT41" s="71">
        <v>0</v>
      </c>
      <c r="BU41"/>
      <c r="BV41" s="70">
        <v>51.173999999999999</v>
      </c>
      <c r="BW41" s="70">
        <v>0</v>
      </c>
      <c r="BX41" s="70">
        <v>0</v>
      </c>
      <c r="BY41" s="70">
        <v>0</v>
      </c>
      <c r="BZ41" s="70">
        <v>0</v>
      </c>
      <c r="CA41" s="70">
        <v>0</v>
      </c>
      <c r="CB41" s="70">
        <v>0</v>
      </c>
      <c r="CC41" s="70">
        <v>0</v>
      </c>
      <c r="CD41" s="70">
        <v>0</v>
      </c>
    </row>
    <row r="42" spans="1:82">
      <c r="A42" s="70" t="s">
        <v>1761</v>
      </c>
      <c r="B42" s="70">
        <v>217</v>
      </c>
      <c r="C42" s="70">
        <v>13</v>
      </c>
      <c r="D42" s="70">
        <v>13</v>
      </c>
      <c r="E42" s="70">
        <v>2016</v>
      </c>
      <c r="F42" s="70" t="s">
        <v>155</v>
      </c>
      <c r="G42" s="70" t="s">
        <v>1748</v>
      </c>
      <c r="H42" s="70" t="s">
        <v>1749</v>
      </c>
      <c r="I42" s="148"/>
      <c r="J42" s="71">
        <v>60.255431248444069</v>
      </c>
      <c r="K42" s="71">
        <v>3.0560455649503724</v>
      </c>
      <c r="L42" s="71">
        <v>10.783773823976624</v>
      </c>
      <c r="M42" s="71">
        <v>61.185915422823562</v>
      </c>
      <c r="N42" s="71">
        <v>79.094515403540171</v>
      </c>
      <c r="O42" s="71">
        <v>57.056688614419642</v>
      </c>
      <c r="P42" s="71">
        <v>48.300554746497596</v>
      </c>
      <c r="Q42" s="71">
        <v>3.6282260066658907</v>
      </c>
      <c r="R42" s="71">
        <v>0</v>
      </c>
      <c r="S42" s="71">
        <v>6.1701871679000018</v>
      </c>
      <c r="T42" s="72"/>
      <c r="U42" s="71">
        <v>12668057</v>
      </c>
      <c r="V42" s="71">
        <v>1345</v>
      </c>
      <c r="W42" s="71">
        <v>384</v>
      </c>
      <c r="X42" s="71">
        <v>14586</v>
      </c>
      <c r="Y42" s="71">
        <v>19613</v>
      </c>
      <c r="Z42" s="71">
        <v>33557</v>
      </c>
      <c r="AA42" s="71">
        <v>9941</v>
      </c>
      <c r="AB42" s="71">
        <v>51368</v>
      </c>
      <c r="AC42" s="71">
        <v>0</v>
      </c>
      <c r="AD42" s="71">
        <v>6.1701871679000018</v>
      </c>
      <c r="AE42" s="72"/>
      <c r="AF42" s="71">
        <v>88510010.989725843</v>
      </c>
      <c r="AG42" s="71">
        <v>2258330.9858557228</v>
      </c>
      <c r="AH42" s="71">
        <v>1761129.2584687071</v>
      </c>
      <c r="AI42" s="71">
        <v>92148777.792516038</v>
      </c>
      <c r="AJ42" s="71">
        <v>96296391.691155717</v>
      </c>
      <c r="AK42" s="71">
        <v>0</v>
      </c>
      <c r="AL42" s="71">
        <v>0</v>
      </c>
      <c r="AM42" s="71">
        <v>7045238.1290587783</v>
      </c>
      <c r="AN42" s="71">
        <v>0</v>
      </c>
      <c r="AO42" s="71">
        <v>0</v>
      </c>
      <c r="AP42" s="71">
        <v>288019878.84678084</v>
      </c>
      <c r="AQ42" s="72"/>
      <c r="AR42" s="71">
        <v>1404</v>
      </c>
      <c r="AS42" s="71">
        <v>406</v>
      </c>
      <c r="AT42" s="71">
        <v>0</v>
      </c>
      <c r="AU42" s="71">
        <v>1</v>
      </c>
      <c r="AV42" s="71">
        <v>0</v>
      </c>
      <c r="AW42" s="71">
        <v>0</v>
      </c>
      <c r="AX42" s="71"/>
      <c r="AY42" s="72"/>
      <c r="AZ42" s="71">
        <v>6160.7000000000007</v>
      </c>
      <c r="BA42" s="71">
        <v>13989.6</v>
      </c>
      <c r="BB42" s="71">
        <v>0</v>
      </c>
      <c r="BC42" s="71">
        <v>150</v>
      </c>
      <c r="BD42" s="71">
        <v>0</v>
      </c>
      <c r="BE42" s="71">
        <v>0</v>
      </c>
      <c r="BF42" s="71"/>
      <c r="BG42" s="72"/>
      <c r="BH42" s="71">
        <v>0</v>
      </c>
      <c r="BI42" s="71">
        <v>0</v>
      </c>
      <c r="BJ42" s="71">
        <v>49.473999999999997</v>
      </c>
      <c r="BK42" s="71">
        <v>0</v>
      </c>
      <c r="BL42" s="71">
        <v>3.12</v>
      </c>
      <c r="BM42" s="71">
        <v>0</v>
      </c>
      <c r="BN42" s="72"/>
      <c r="BO42" s="71">
        <v>0</v>
      </c>
      <c r="BP42" s="71">
        <v>0</v>
      </c>
      <c r="BQ42" s="71">
        <v>8</v>
      </c>
      <c r="BR42" s="71">
        <v>0</v>
      </c>
      <c r="BS42" s="71">
        <v>1</v>
      </c>
      <c r="BT42" s="71">
        <v>0</v>
      </c>
      <c r="BU42"/>
      <c r="BV42" s="70">
        <v>52.594000000000001</v>
      </c>
      <c r="BW42" s="70">
        <v>0</v>
      </c>
      <c r="BX42" s="70">
        <v>0</v>
      </c>
      <c r="BY42" s="70">
        <v>0</v>
      </c>
      <c r="BZ42" s="70">
        <v>0</v>
      </c>
      <c r="CA42" s="70">
        <v>0</v>
      </c>
      <c r="CB42" s="70">
        <v>0</v>
      </c>
      <c r="CC42" s="70">
        <v>0</v>
      </c>
      <c r="CD42" s="70">
        <v>0</v>
      </c>
    </row>
    <row r="43" spans="1:82">
      <c r="A43" s="70" t="s">
        <v>1762</v>
      </c>
      <c r="B43" s="70">
        <v>218</v>
      </c>
      <c r="C43" s="70">
        <v>14</v>
      </c>
      <c r="D43" s="70">
        <v>13</v>
      </c>
      <c r="E43" s="70">
        <v>2017</v>
      </c>
      <c r="F43" s="70" t="s">
        <v>156</v>
      </c>
      <c r="G43" s="70" t="s">
        <v>1748</v>
      </c>
      <c r="H43" s="70" t="s">
        <v>1749</v>
      </c>
      <c r="I43" s="148"/>
      <c r="J43" s="71">
        <v>59.932085224979382</v>
      </c>
      <c r="K43" s="71">
        <v>3.0138048981709704</v>
      </c>
      <c r="L43" s="71">
        <v>10.6045996312178</v>
      </c>
      <c r="M43" s="71">
        <v>58.126477307769939</v>
      </c>
      <c r="N43" s="71">
        <v>82.136959722372993</v>
      </c>
      <c r="O43" s="71">
        <v>56.32301995275067</v>
      </c>
      <c r="P43" s="71">
        <v>47.941480599361796</v>
      </c>
      <c r="Q43" s="71">
        <v>3.4924558617346002</v>
      </c>
      <c r="R43" s="71">
        <v>0</v>
      </c>
      <c r="S43" s="71">
        <v>4.3728999552000003</v>
      </c>
      <c r="T43" s="72"/>
      <c r="U43" s="71">
        <v>13376551</v>
      </c>
      <c r="V43" s="71">
        <v>1345</v>
      </c>
      <c r="W43" s="71">
        <v>384</v>
      </c>
      <c r="X43" s="71">
        <v>14586</v>
      </c>
      <c r="Y43" s="71">
        <v>19769</v>
      </c>
      <c r="Z43" s="71">
        <v>33675</v>
      </c>
      <c r="AA43" s="71">
        <v>9930</v>
      </c>
      <c r="AB43" s="71">
        <v>51132</v>
      </c>
      <c r="AC43" s="71">
        <v>0</v>
      </c>
      <c r="AD43" s="71">
        <v>4.3728999552000003</v>
      </c>
      <c r="AE43" s="72"/>
      <c r="AF43" s="71">
        <v>89234956.698167056</v>
      </c>
      <c r="AG43" s="71">
        <v>2252276.421044352</v>
      </c>
      <c r="AH43" s="71">
        <v>2271315.614499032</v>
      </c>
      <c r="AI43" s="71">
        <v>91272047.416684136</v>
      </c>
      <c r="AJ43" s="71">
        <v>96783412.249853045</v>
      </c>
      <c r="AK43" s="71">
        <v>0</v>
      </c>
      <c r="AL43" s="71">
        <v>0</v>
      </c>
      <c r="AM43" s="71">
        <v>7023843.4193940395</v>
      </c>
      <c r="AN43" s="71">
        <v>0</v>
      </c>
      <c r="AO43" s="71">
        <v>0</v>
      </c>
      <c r="AP43" s="71">
        <v>288837851.81964159</v>
      </c>
      <c r="AQ43" s="72"/>
      <c r="AR43" s="71">
        <v>1520</v>
      </c>
      <c r="AS43" s="71">
        <v>436</v>
      </c>
      <c r="AT43" s="71">
        <v>0</v>
      </c>
      <c r="AU43" s="71">
        <v>1</v>
      </c>
      <c r="AV43" s="71">
        <v>0</v>
      </c>
      <c r="AW43" s="71">
        <v>0</v>
      </c>
      <c r="AX43" s="71"/>
      <c r="AY43" s="72"/>
      <c r="AZ43" s="71">
        <v>6736.9</v>
      </c>
      <c r="BA43" s="71">
        <v>14790.1</v>
      </c>
      <c r="BB43" s="71">
        <v>0</v>
      </c>
      <c r="BC43" s="71">
        <v>150</v>
      </c>
      <c r="BD43" s="71">
        <v>0</v>
      </c>
      <c r="BE43" s="71">
        <v>0</v>
      </c>
      <c r="BF43" s="71"/>
      <c r="BG43" s="72"/>
      <c r="BH43" s="71">
        <v>0</v>
      </c>
      <c r="BI43" s="71">
        <v>0</v>
      </c>
      <c r="BJ43" s="71">
        <v>51.314999999999998</v>
      </c>
      <c r="BK43" s="71">
        <v>0</v>
      </c>
      <c r="BL43" s="71">
        <v>3.1859999999999999</v>
      </c>
      <c r="BM43" s="71">
        <v>0</v>
      </c>
      <c r="BN43" s="72"/>
      <c r="BO43" s="71">
        <v>0</v>
      </c>
      <c r="BP43" s="71">
        <v>0</v>
      </c>
      <c r="BQ43" s="71">
        <v>8</v>
      </c>
      <c r="BR43" s="71">
        <v>0</v>
      </c>
      <c r="BS43" s="71">
        <v>1</v>
      </c>
      <c r="BT43" s="71">
        <v>0</v>
      </c>
      <c r="BU43"/>
      <c r="BV43" s="70">
        <v>54.500999999999998</v>
      </c>
      <c r="BW43" s="70">
        <v>0</v>
      </c>
      <c r="BX43" s="70">
        <v>0</v>
      </c>
      <c r="BY43" s="70">
        <v>0</v>
      </c>
      <c r="BZ43" s="70">
        <v>0</v>
      </c>
      <c r="CA43" s="70">
        <v>0</v>
      </c>
      <c r="CB43" s="70">
        <v>0</v>
      </c>
      <c r="CC43" s="70">
        <v>0</v>
      </c>
      <c r="CD43" s="70">
        <v>0</v>
      </c>
    </row>
    <row r="44" spans="1:82">
      <c r="A44" s="70" t="s">
        <v>1763</v>
      </c>
      <c r="B44" s="70">
        <v>219</v>
      </c>
      <c r="C44" s="70">
        <v>15</v>
      </c>
      <c r="D44" s="70">
        <v>13</v>
      </c>
      <c r="E44" s="70">
        <v>2018</v>
      </c>
      <c r="F44" s="70" t="s">
        <v>183</v>
      </c>
      <c r="G44" s="70" t="s">
        <v>1748</v>
      </c>
      <c r="H44" s="70" t="s">
        <v>1749</v>
      </c>
      <c r="I44" s="148"/>
      <c r="J44" s="71">
        <v>58.361582828102961</v>
      </c>
      <c r="K44" s="71">
        <v>2.8280236471040667</v>
      </c>
      <c r="L44" s="71">
        <v>9.5070175264999577</v>
      </c>
      <c r="M44" s="71">
        <v>56.569712316238359</v>
      </c>
      <c r="N44" s="71">
        <v>80.272955028045729</v>
      </c>
      <c r="O44" s="71">
        <v>55.61439263177494</v>
      </c>
      <c r="P44" s="71">
        <v>47.669794784475954</v>
      </c>
      <c r="Q44" s="71">
        <v>3.2228519965497502</v>
      </c>
      <c r="R44" s="71">
        <v>0</v>
      </c>
      <c r="S44" s="71">
        <v>3.4028646495526069</v>
      </c>
      <c r="T44" s="72"/>
      <c r="U44" s="71">
        <v>14004117</v>
      </c>
      <c r="V44" s="71">
        <v>1345</v>
      </c>
      <c r="W44" s="71">
        <v>384</v>
      </c>
      <c r="X44" s="71">
        <v>14586</v>
      </c>
      <c r="Y44" s="71">
        <v>19934</v>
      </c>
      <c r="Z44" s="71">
        <v>33888</v>
      </c>
      <c r="AA44" s="71">
        <v>9973</v>
      </c>
      <c r="AB44" s="71">
        <v>50849</v>
      </c>
      <c r="AC44" s="71">
        <v>0</v>
      </c>
      <c r="AD44" s="71">
        <v>3.4028646495526069</v>
      </c>
      <c r="AE44" s="72"/>
      <c r="AF44" s="71">
        <v>89327106.951156095</v>
      </c>
      <c r="AG44" s="71">
        <v>2000683.5849209151</v>
      </c>
      <c r="AH44" s="71">
        <v>2146227.3267723708</v>
      </c>
      <c r="AI44" s="71">
        <v>87181248.039777994</v>
      </c>
      <c r="AJ44" s="71">
        <v>93659609.866800651</v>
      </c>
      <c r="AK44" s="71">
        <v>0</v>
      </c>
      <c r="AL44" s="71">
        <v>0</v>
      </c>
      <c r="AM44" s="71">
        <v>6999421.3285766328</v>
      </c>
      <c r="AN44" s="71">
        <v>0</v>
      </c>
      <c r="AO44" s="71">
        <v>0</v>
      </c>
      <c r="AP44" s="71">
        <v>281314297.09800464</v>
      </c>
      <c r="AQ44" s="72"/>
      <c r="AR44" s="71">
        <v>1613</v>
      </c>
      <c r="AS44" s="71">
        <v>477</v>
      </c>
      <c r="AT44" s="71">
        <v>0</v>
      </c>
      <c r="AU44" s="71">
        <v>1</v>
      </c>
      <c r="AV44" s="71">
        <v>0</v>
      </c>
      <c r="AW44" s="71">
        <v>0</v>
      </c>
      <c r="AX44" s="71"/>
      <c r="AY44" s="72"/>
      <c r="AZ44" s="71">
        <v>7208.5999999999995</v>
      </c>
      <c r="BA44" s="71">
        <v>17379.099999999999</v>
      </c>
      <c r="BB44" s="71">
        <v>0</v>
      </c>
      <c r="BC44" s="71">
        <v>150</v>
      </c>
      <c r="BD44" s="71">
        <v>0</v>
      </c>
      <c r="BE44" s="71">
        <v>0</v>
      </c>
      <c r="BF44" s="71"/>
      <c r="BG44" s="72"/>
      <c r="BH44" s="71">
        <v>0</v>
      </c>
      <c r="BI44" s="71">
        <v>0</v>
      </c>
      <c r="BJ44" s="71">
        <v>52.323999999999998</v>
      </c>
      <c r="BK44" s="71">
        <v>0</v>
      </c>
      <c r="BL44" s="71">
        <v>2.8260000000000001</v>
      </c>
      <c r="BM44" s="71">
        <v>0</v>
      </c>
      <c r="BN44" s="72"/>
      <c r="BO44" s="71">
        <v>0</v>
      </c>
      <c r="BP44" s="71">
        <v>0</v>
      </c>
      <c r="BQ44" s="71">
        <v>8</v>
      </c>
      <c r="BR44" s="71">
        <v>0</v>
      </c>
      <c r="BS44" s="71">
        <v>1</v>
      </c>
      <c r="BT44" s="71">
        <v>0</v>
      </c>
      <c r="BU44"/>
      <c r="BV44" s="70">
        <v>55.15</v>
      </c>
      <c r="BW44" s="70">
        <v>0</v>
      </c>
      <c r="BX44" s="70">
        <v>0</v>
      </c>
      <c r="BY44" s="70">
        <v>0</v>
      </c>
      <c r="BZ44" s="70">
        <v>0</v>
      </c>
      <c r="CA44" s="70">
        <v>0</v>
      </c>
      <c r="CB44" s="70">
        <v>0</v>
      </c>
      <c r="CC44" s="70">
        <v>0</v>
      </c>
      <c r="CD44" s="70">
        <v>0</v>
      </c>
    </row>
    <row r="45" spans="1:82">
      <c r="A45" s="70" t="s">
        <v>1764</v>
      </c>
      <c r="B45" s="70">
        <v>220</v>
      </c>
      <c r="C45" s="70">
        <v>16</v>
      </c>
      <c r="D45" s="70">
        <v>13</v>
      </c>
      <c r="E45" s="70">
        <v>2019</v>
      </c>
      <c r="F45" s="70" t="s">
        <v>158</v>
      </c>
      <c r="G45" s="1064" t="s">
        <v>1748</v>
      </c>
      <c r="H45" s="70" t="s">
        <v>1749</v>
      </c>
      <c r="I45" s="148"/>
      <c r="J45" s="71">
        <v>55.681823434897957</v>
      </c>
      <c r="K45" s="71">
        <v>2.5670500666770613</v>
      </c>
      <c r="L45" s="71">
        <v>9.5587664468132036</v>
      </c>
      <c r="M45" s="71">
        <v>54.17151373451437</v>
      </c>
      <c r="N45" s="71">
        <v>71.624045872919055</v>
      </c>
      <c r="O45" s="71">
        <v>53.965468906142448</v>
      </c>
      <c r="P45" s="71">
        <v>47.162429544610163</v>
      </c>
      <c r="Q45" s="71">
        <v>3.1178471322397598</v>
      </c>
      <c r="R45" s="71">
        <v>0</v>
      </c>
      <c r="S45" s="71">
        <v>3.4114253441553921</v>
      </c>
      <c r="T45" s="72"/>
      <c r="U45" s="71">
        <v>13543656</v>
      </c>
      <c r="V45" s="71">
        <v>1345</v>
      </c>
      <c r="W45" s="71">
        <v>384</v>
      </c>
      <c r="X45" s="71">
        <v>14586</v>
      </c>
      <c r="Y45" s="71">
        <v>20039</v>
      </c>
      <c r="Z45" s="71">
        <v>33786</v>
      </c>
      <c r="AA45" s="71">
        <v>9793</v>
      </c>
      <c r="AB45" s="71">
        <v>50524</v>
      </c>
      <c r="AC45" s="71">
        <v>0</v>
      </c>
      <c r="AD45" s="71">
        <v>3.4114253441553921</v>
      </c>
      <c r="AE45" s="72"/>
      <c r="AF45" s="71">
        <v>90445546.528644159</v>
      </c>
      <c r="AG45" s="71">
        <v>1937191.6781443569</v>
      </c>
      <c r="AH45" s="71">
        <v>2266957.596959576</v>
      </c>
      <c r="AI45" s="71">
        <v>89338950.932057977</v>
      </c>
      <c r="AJ45" s="71">
        <v>91472248.774504408</v>
      </c>
      <c r="AK45" s="71">
        <v>0</v>
      </c>
      <c r="AL45" s="71">
        <v>0</v>
      </c>
      <c r="AM45" s="71">
        <v>6880988.4555316353</v>
      </c>
      <c r="AN45" s="71">
        <v>0</v>
      </c>
      <c r="AO45" s="71">
        <v>0</v>
      </c>
      <c r="AP45" s="71">
        <v>282341883.96584213</v>
      </c>
      <c r="AQ45" s="72"/>
      <c r="AR45" s="71">
        <v>1735</v>
      </c>
      <c r="AS45" s="71">
        <v>490</v>
      </c>
      <c r="AT45" s="71">
        <v>0</v>
      </c>
      <c r="AU45" s="71">
        <v>2</v>
      </c>
      <c r="AV45" s="71">
        <v>0</v>
      </c>
      <c r="AW45" s="71">
        <v>0</v>
      </c>
      <c r="AX45" s="71"/>
      <c r="AY45" s="72"/>
      <c r="AZ45" s="71">
        <v>7883.9000000000005</v>
      </c>
      <c r="BA45" s="71">
        <v>17590.2</v>
      </c>
      <c r="BB45" s="71">
        <v>0</v>
      </c>
      <c r="BC45" s="71">
        <v>348</v>
      </c>
      <c r="BD45" s="71">
        <v>0</v>
      </c>
      <c r="BE45" s="71">
        <v>0</v>
      </c>
      <c r="BF45" s="71"/>
      <c r="BG45" s="72"/>
      <c r="BH45" s="71">
        <v>0</v>
      </c>
      <c r="BI45" s="71">
        <v>0</v>
      </c>
      <c r="BJ45" s="71">
        <v>44.906999999999996</v>
      </c>
      <c r="BK45" s="71">
        <v>0</v>
      </c>
      <c r="BL45" s="71">
        <v>2.8260000000000001</v>
      </c>
      <c r="BM45" s="71">
        <v>0</v>
      </c>
      <c r="BN45" s="72"/>
      <c r="BO45" s="71">
        <v>0</v>
      </c>
      <c r="BP45" s="71">
        <v>0</v>
      </c>
      <c r="BQ45" s="71">
        <v>8</v>
      </c>
      <c r="BR45" s="71">
        <v>0</v>
      </c>
      <c r="BS45" s="71">
        <v>1</v>
      </c>
      <c r="BT45" s="71">
        <v>0</v>
      </c>
      <c r="BU45"/>
      <c r="BV45" s="70">
        <v>47.732999999999997</v>
      </c>
      <c r="BW45" s="70">
        <v>0</v>
      </c>
      <c r="BX45" s="70">
        <v>0</v>
      </c>
      <c r="BY45" s="70">
        <v>0</v>
      </c>
      <c r="BZ45" s="70">
        <v>0</v>
      </c>
      <c r="CA45" s="70">
        <v>0</v>
      </c>
      <c r="CB45" s="70">
        <v>0</v>
      </c>
      <c r="CC45" s="70">
        <v>0</v>
      </c>
      <c r="CD45" s="70">
        <v>0</v>
      </c>
    </row>
    <row r="46" spans="1:82">
      <c r="A46" s="70" t="s">
        <v>1765</v>
      </c>
      <c r="B46" s="70">
        <v>221</v>
      </c>
      <c r="C46" s="70">
        <v>17</v>
      </c>
      <c r="D46" s="70">
        <v>13</v>
      </c>
      <c r="E46" s="70">
        <v>2020</v>
      </c>
      <c r="F46" s="70" t="s">
        <v>159</v>
      </c>
      <c r="G46" s="1064" t="s">
        <v>1748</v>
      </c>
      <c r="H46" s="70" t="s">
        <v>1749</v>
      </c>
      <c r="I46" s="148"/>
      <c r="J46" s="71">
        <v>56.63359388431568</v>
      </c>
      <c r="K46" s="71">
        <v>2.3712186192990186</v>
      </c>
      <c r="L46" s="71">
        <v>5.4933251979786775</v>
      </c>
      <c r="M46" s="71">
        <v>48.22652639436243</v>
      </c>
      <c r="N46" s="71">
        <v>70.924656024246161</v>
      </c>
      <c r="O46" s="71">
        <v>47.424123141205385</v>
      </c>
      <c r="P46" s="71">
        <v>45.087578585869089</v>
      </c>
      <c r="Q46" s="71">
        <v>2.9680828159016199</v>
      </c>
      <c r="R46" s="71">
        <v>0</v>
      </c>
      <c r="S46" s="71">
        <v>3.1319481032297989</v>
      </c>
      <c r="T46" s="72"/>
      <c r="U46" s="71">
        <v>14014953</v>
      </c>
      <c r="V46" s="71">
        <v>1087</v>
      </c>
      <c r="W46" s="71">
        <v>247</v>
      </c>
      <c r="X46" s="71">
        <v>14428</v>
      </c>
      <c r="Y46" s="71">
        <v>20241</v>
      </c>
      <c r="Z46" s="71">
        <v>33888</v>
      </c>
      <c r="AA46" s="71">
        <v>9951</v>
      </c>
      <c r="AB46" s="71">
        <v>50340</v>
      </c>
      <c r="AC46" s="71">
        <v>0</v>
      </c>
      <c r="AD46" s="71">
        <v>3.1319481032297989</v>
      </c>
      <c r="AE46" s="72"/>
      <c r="AF46" s="71">
        <v>94483008.300175935</v>
      </c>
      <c r="AG46" s="71">
        <v>1709836.9946370414</v>
      </c>
      <c r="AH46" s="71">
        <v>1413499.0482512242</v>
      </c>
      <c r="AI46" s="71">
        <v>83368869.801397473</v>
      </c>
      <c r="AJ46" s="71">
        <v>92456241.726293787</v>
      </c>
      <c r="AK46" s="71"/>
      <c r="AL46" s="71"/>
      <c r="AM46" s="71">
        <v>6569929.2890651179</v>
      </c>
      <c r="AN46" s="71"/>
      <c r="AO46" s="71"/>
      <c r="AP46" s="71">
        <v>280001385.15982062</v>
      </c>
      <c r="AQ46" s="72"/>
      <c r="AR46" s="71">
        <v>1826</v>
      </c>
      <c r="AS46" s="71">
        <v>496</v>
      </c>
      <c r="AT46" s="71">
        <v>0</v>
      </c>
      <c r="AU46" s="71">
        <v>3</v>
      </c>
      <c r="AV46" s="71">
        <v>0</v>
      </c>
      <c r="AW46" s="71">
        <v>0</v>
      </c>
      <c r="AX46" s="71"/>
      <c r="AY46" s="72"/>
      <c r="AZ46" s="71">
        <v>8408.7999999999902</v>
      </c>
      <c r="BA46" s="71">
        <v>17763.80000000001</v>
      </c>
      <c r="BB46" s="71">
        <v>0</v>
      </c>
      <c r="BC46" s="71">
        <v>366.5</v>
      </c>
      <c r="BD46" s="71">
        <v>0</v>
      </c>
      <c r="BE46" s="71">
        <v>0</v>
      </c>
      <c r="BF46" s="71"/>
      <c r="BG46" s="72"/>
      <c r="BH46" s="71">
        <v>0</v>
      </c>
      <c r="BI46" s="71">
        <v>0</v>
      </c>
      <c r="BJ46" s="71">
        <v>43.295000000000002</v>
      </c>
      <c r="BK46" s="71">
        <v>0</v>
      </c>
      <c r="BL46" s="71">
        <v>2.6139999999999999</v>
      </c>
      <c r="BM46" s="71">
        <v>0</v>
      </c>
      <c r="BN46" s="72"/>
      <c r="BO46" s="71">
        <v>0</v>
      </c>
      <c r="BP46" s="71">
        <v>0</v>
      </c>
      <c r="BQ46" s="71">
        <v>8</v>
      </c>
      <c r="BR46" s="71">
        <v>0</v>
      </c>
      <c r="BS46" s="71">
        <v>1</v>
      </c>
      <c r="BT46" s="71">
        <v>0</v>
      </c>
      <c r="BU46"/>
      <c r="BV46" s="70">
        <v>45.908999999999999</v>
      </c>
      <c r="BW46" s="70">
        <v>0</v>
      </c>
      <c r="BX46" s="70">
        <v>0</v>
      </c>
      <c r="BY46" s="70">
        <v>0</v>
      </c>
      <c r="BZ46" s="70">
        <v>0</v>
      </c>
      <c r="CA46" s="70">
        <v>0</v>
      </c>
      <c r="CB46" s="70">
        <v>0</v>
      </c>
      <c r="CC46" s="70">
        <v>0</v>
      </c>
      <c r="CD46" s="70">
        <v>0</v>
      </c>
    </row>
    <row r="47" spans="1:82">
      <c r="A47" s="70" t="s">
        <v>1766</v>
      </c>
      <c r="B47" s="70">
        <v>221</v>
      </c>
      <c r="C47" s="70">
        <v>18</v>
      </c>
      <c r="D47" s="70">
        <v>13</v>
      </c>
      <c r="E47" s="70">
        <v>2021</v>
      </c>
      <c r="F47" s="70" t="s">
        <v>160</v>
      </c>
      <c r="G47" s="70" t="s">
        <v>1748</v>
      </c>
      <c r="H47" s="70" t="s">
        <v>1749</v>
      </c>
      <c r="I47" s="148"/>
      <c r="J47" s="71">
        <v>58.201712919410497</v>
      </c>
      <c r="K47" s="71">
        <v>2.5426903809649506</v>
      </c>
      <c r="L47" s="71">
        <v>7.2068087528289704</v>
      </c>
      <c r="M47" s="71">
        <v>54.551451669568578</v>
      </c>
      <c r="N47" s="71">
        <v>77.862560725524958</v>
      </c>
      <c r="O47" s="71">
        <v>46.039361592346829</v>
      </c>
      <c r="P47" s="71">
        <v>46.140836323165509</v>
      </c>
      <c r="Q47" s="71">
        <v>2.9229753705304402</v>
      </c>
      <c r="R47" s="71">
        <v>0</v>
      </c>
      <c r="S47" s="71">
        <v>3.240034907535092</v>
      </c>
      <c r="T47" s="72"/>
      <c r="U47" s="71">
        <v>15234100</v>
      </c>
      <c r="V47" s="71">
        <v>1087</v>
      </c>
      <c r="W47" s="71">
        <v>247</v>
      </c>
      <c r="X47" s="71">
        <v>14428</v>
      </c>
      <c r="Y47" s="71">
        <v>20354</v>
      </c>
      <c r="Z47" s="71">
        <v>33874</v>
      </c>
      <c r="AA47" s="71">
        <v>9930</v>
      </c>
      <c r="AB47" s="71">
        <v>50062</v>
      </c>
      <c r="AC47" s="71">
        <v>0</v>
      </c>
      <c r="AD47" s="71">
        <v>3.240034907535092</v>
      </c>
      <c r="AE47" s="72"/>
      <c r="AF47" s="71">
        <v>91926400.884650528</v>
      </c>
      <c r="AG47" s="71">
        <v>1760778.3356175711</v>
      </c>
      <c r="AH47" s="71">
        <v>1693176.6485081331</v>
      </c>
      <c r="AI47" s="71">
        <v>89221102.646556407</v>
      </c>
      <c r="AJ47" s="71">
        <v>98611703.335631981</v>
      </c>
      <c r="AK47" s="71">
        <v>0</v>
      </c>
      <c r="AL47" s="71">
        <v>0</v>
      </c>
      <c r="AM47" s="71">
        <v>6571332.7514342293</v>
      </c>
      <c r="AN47" s="71">
        <v>0</v>
      </c>
      <c r="AO47" s="71">
        <v>0</v>
      </c>
      <c r="AP47" s="71">
        <v>289784494.60239881</v>
      </c>
      <c r="AQ47" s="72"/>
      <c r="AR47" s="71">
        <v>1921</v>
      </c>
      <c r="AS47" s="71">
        <v>500</v>
      </c>
      <c r="AT47" s="71">
        <v>0</v>
      </c>
      <c r="AU47" s="71">
        <v>3</v>
      </c>
      <c r="AV47" s="71">
        <v>0</v>
      </c>
      <c r="AW47" s="71">
        <v>0</v>
      </c>
      <c r="AX47" s="71"/>
      <c r="AY47" s="72"/>
      <c r="AZ47" s="71">
        <v>8958.5999999999913</v>
      </c>
      <c r="BA47" s="71">
        <v>17879.30000000001</v>
      </c>
      <c r="BB47" s="71">
        <v>0</v>
      </c>
      <c r="BC47" s="71">
        <v>366.5</v>
      </c>
      <c r="BD47" s="71">
        <v>0</v>
      </c>
      <c r="BE47" s="71">
        <v>0</v>
      </c>
      <c r="BF47" s="71"/>
      <c r="BG47" s="72"/>
      <c r="BH47" s="71">
        <v>0</v>
      </c>
      <c r="BI47" s="71">
        <v>0</v>
      </c>
      <c r="BJ47" s="71">
        <v>41.405000000000001</v>
      </c>
      <c r="BK47" s="71">
        <v>0</v>
      </c>
      <c r="BL47" s="71">
        <v>3.544</v>
      </c>
      <c r="BM47" s="71">
        <v>0</v>
      </c>
      <c r="BN47" s="72"/>
      <c r="BO47" s="71">
        <v>0</v>
      </c>
      <c r="BP47" s="71">
        <v>0</v>
      </c>
      <c r="BQ47" s="71">
        <v>8</v>
      </c>
      <c r="BR47" s="71">
        <v>0</v>
      </c>
      <c r="BS47" s="71">
        <v>1</v>
      </c>
      <c r="BT47" s="71">
        <v>0</v>
      </c>
      <c r="BU47"/>
      <c r="BV47" s="70">
        <v>44.948999999999998</v>
      </c>
      <c r="BW47" s="70">
        <v>0</v>
      </c>
      <c r="BX47" s="70">
        <v>0</v>
      </c>
      <c r="BY47" s="70">
        <v>0</v>
      </c>
      <c r="BZ47" s="70">
        <v>0</v>
      </c>
      <c r="CA47" s="70">
        <v>0</v>
      </c>
      <c r="CB47" s="70">
        <v>0</v>
      </c>
      <c r="CC47" s="70">
        <v>0</v>
      </c>
      <c r="CD47" s="70">
        <v>0</v>
      </c>
    </row>
    <row r="48" spans="1:82">
      <c r="A48" s="70" t="s">
        <v>1767</v>
      </c>
      <c r="B48" s="70">
        <v>221</v>
      </c>
      <c r="C48" s="70">
        <v>19</v>
      </c>
      <c r="D48" s="70">
        <v>13</v>
      </c>
      <c r="E48" s="70">
        <v>2022</v>
      </c>
      <c r="F48" s="70" t="s">
        <v>161</v>
      </c>
      <c r="G48" s="70" t="s">
        <v>1748</v>
      </c>
      <c r="H48" s="70" t="s">
        <v>1749</v>
      </c>
      <c r="I48" s="148"/>
      <c r="J48" s="71">
        <v>57.71020599201993</v>
      </c>
      <c r="K48" s="71">
        <v>2.2907818480200683</v>
      </c>
      <c r="L48" s="71">
        <v>4.6178935346818974</v>
      </c>
      <c r="M48" s="71">
        <v>53.872581417317086</v>
      </c>
      <c r="N48" s="71">
        <v>76.800269591535383</v>
      </c>
      <c r="O48" s="71">
        <v>48.695878769888047</v>
      </c>
      <c r="P48" s="71">
        <v>45.818731678968874</v>
      </c>
      <c r="Q48" s="71">
        <v>2.9303052806326266</v>
      </c>
      <c r="R48" s="71">
        <v>0</v>
      </c>
      <c r="S48" s="71">
        <v>4.7499700039929182</v>
      </c>
      <c r="T48" s="72"/>
      <c r="U48" s="71">
        <v>16762158</v>
      </c>
      <c r="V48" s="71">
        <v>1087</v>
      </c>
      <c r="W48" s="71">
        <v>247</v>
      </c>
      <c r="X48" s="71">
        <v>14428</v>
      </c>
      <c r="Y48" s="71">
        <v>20530</v>
      </c>
      <c r="Z48" s="71">
        <v>34041</v>
      </c>
      <c r="AA48" s="71">
        <v>10011</v>
      </c>
      <c r="AB48" s="71">
        <v>49776</v>
      </c>
      <c r="AC48" s="71">
        <v>0</v>
      </c>
      <c r="AD48" s="71">
        <v>4.7499700039929182</v>
      </c>
      <c r="AE48" s="72"/>
      <c r="AF48" s="71">
        <v>89837434.842392504</v>
      </c>
      <c r="AG48" s="71">
        <v>1710048.1085311794</v>
      </c>
      <c r="AH48" s="71">
        <v>1321877.715017027</v>
      </c>
      <c r="AI48" s="71">
        <v>88606333.100741372</v>
      </c>
      <c r="AJ48" s="71">
        <v>98618766.772983789</v>
      </c>
      <c r="AK48" s="71">
        <v>0</v>
      </c>
      <c r="AL48" s="71">
        <v>0</v>
      </c>
      <c r="AM48" s="71">
        <v>6427440.2064085845</v>
      </c>
      <c r="AN48" s="71">
        <v>0</v>
      </c>
      <c r="AO48" s="71">
        <v>0</v>
      </c>
      <c r="AP48" s="71">
        <v>286521900.74607444</v>
      </c>
      <c r="AQ48" s="72"/>
      <c r="AR48" s="71">
        <v>2048</v>
      </c>
      <c r="AS48" s="71">
        <v>504</v>
      </c>
      <c r="AT48" s="71">
        <v>0</v>
      </c>
      <c r="AU48" s="71">
        <v>3</v>
      </c>
      <c r="AV48" s="71">
        <v>0</v>
      </c>
      <c r="AW48" s="71">
        <v>0</v>
      </c>
      <c r="AX48" s="71"/>
      <c r="AY48" s="72"/>
      <c r="AZ48" s="71">
        <v>9697.2999999999847</v>
      </c>
      <c r="BA48" s="71">
        <v>18193.200000000012</v>
      </c>
      <c r="BB48" s="71">
        <v>0</v>
      </c>
      <c r="BC48" s="71">
        <v>366.5</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1768</v>
      </c>
      <c r="B49" s="70">
        <v>221</v>
      </c>
      <c r="C49" s="70">
        <v>20</v>
      </c>
      <c r="D49" s="70">
        <v>13</v>
      </c>
      <c r="E49" s="70">
        <v>2023</v>
      </c>
      <c r="F49" s="70" t="s">
        <v>1539</v>
      </c>
      <c r="G49" s="70" t="s">
        <v>1748</v>
      </c>
      <c r="H49" s="70" t="s">
        <v>1749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2174</v>
      </c>
      <c r="AS49" s="71">
        <v>504</v>
      </c>
      <c r="AT49" s="71">
        <v>0</v>
      </c>
      <c r="AU49" s="71">
        <v>4</v>
      </c>
      <c r="AV49" s="71">
        <v>0</v>
      </c>
      <c r="AW49" s="71">
        <v>0</v>
      </c>
      <c r="AX49" s="71"/>
      <c r="AY49" s="72"/>
      <c r="AZ49" s="71">
        <v>10415.799999999979</v>
      </c>
      <c r="BA49" s="71">
        <v>18192.900000000009</v>
      </c>
      <c r="BB49" s="71">
        <v>0</v>
      </c>
      <c r="BC49" s="71">
        <v>481.5</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1769</v>
      </c>
      <c r="B50" s="70">
        <v>221</v>
      </c>
      <c r="C50" s="70">
        <v>21</v>
      </c>
      <c r="D50" s="70">
        <v>13</v>
      </c>
      <c r="E50" s="70">
        <v>2024</v>
      </c>
      <c r="F50" s="70" t="s">
        <v>1554</v>
      </c>
      <c r="G50" s="70" t="s">
        <v>1748</v>
      </c>
      <c r="H50" s="70" t="s">
        <v>1749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1770</v>
      </c>
      <c r="B51" s="70">
        <v>375</v>
      </c>
      <c r="C51" s="70">
        <v>1</v>
      </c>
      <c r="D51" s="70">
        <v>23</v>
      </c>
      <c r="E51" s="70">
        <v>1990</v>
      </c>
      <c r="F51" s="70" t="s">
        <v>787</v>
      </c>
      <c r="G51" s="70" t="s">
        <v>1771</v>
      </c>
      <c r="H51" s="70" t="s">
        <v>1772</v>
      </c>
      <c r="I51" s="148"/>
      <c r="J51" s="71">
        <v>764.70938533476442</v>
      </c>
      <c r="K51" s="71">
        <v>3.3895557491544648</v>
      </c>
      <c r="L51" s="71">
        <v>5.8398901492234634</v>
      </c>
      <c r="M51" s="71">
        <v>21.494097192622579</v>
      </c>
      <c r="N51" s="71">
        <v>38.510736292892332</v>
      </c>
      <c r="O51" s="71">
        <v>36.855261424955643</v>
      </c>
      <c r="P51" s="71">
        <v>31.481263448300851</v>
      </c>
      <c r="Q51" s="71">
        <v>2.5985723095422699</v>
      </c>
      <c r="R51" s="71">
        <v>0</v>
      </c>
      <c r="S51" s="71">
        <v>2.5330161691611179</v>
      </c>
      <c r="T51" s="72"/>
      <c r="U51" s="71">
        <v>32265535</v>
      </c>
      <c r="V51" s="71">
        <v>1199</v>
      </c>
      <c r="W51" s="71">
        <v>62</v>
      </c>
      <c r="X51" s="71">
        <v>7686</v>
      </c>
      <c r="Y51" s="71">
        <v>12701</v>
      </c>
      <c r="Z51" s="71">
        <v>15159</v>
      </c>
      <c r="AA51" s="71">
        <v>7644</v>
      </c>
      <c r="AB51" s="71">
        <v>42192</v>
      </c>
      <c r="AC51" s="71">
        <v>0</v>
      </c>
      <c r="AD51" s="71">
        <v>2.5330161691611179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1773</v>
      </c>
      <c r="B52" s="70">
        <v>376</v>
      </c>
      <c r="C52" s="70">
        <v>2</v>
      </c>
      <c r="D52" s="70">
        <v>23</v>
      </c>
      <c r="E52" s="70">
        <v>2005</v>
      </c>
      <c r="F52" s="70" t="s">
        <v>789</v>
      </c>
      <c r="G52" s="70" t="s">
        <v>1771</v>
      </c>
      <c r="H52" s="70" t="s">
        <v>1772</v>
      </c>
      <c r="I52" s="148"/>
      <c r="J52" s="71">
        <v>705.65627481127433</v>
      </c>
      <c r="K52" s="71">
        <v>2.3249708658621682</v>
      </c>
      <c r="L52" s="71">
        <v>8.5950241740597697</v>
      </c>
      <c r="M52" s="71">
        <v>46.024970060839102</v>
      </c>
      <c r="N52" s="71">
        <v>64.100317910392832</v>
      </c>
      <c r="O52" s="71">
        <v>58.964289012016138</v>
      </c>
      <c r="P52" s="71">
        <v>37.649603684652213</v>
      </c>
      <c r="Q52" s="71">
        <v>2.7590163766394702</v>
      </c>
      <c r="R52" s="71">
        <v>0</v>
      </c>
      <c r="S52" s="71">
        <v>7.1890798560000002</v>
      </c>
      <c r="T52" s="72"/>
      <c r="U52" s="71">
        <v>31150559</v>
      </c>
      <c r="V52" s="71">
        <v>1055</v>
      </c>
      <c r="W52" s="71">
        <v>103</v>
      </c>
      <c r="X52" s="71">
        <v>7741</v>
      </c>
      <c r="Y52" s="71">
        <v>17309</v>
      </c>
      <c r="Z52" s="71">
        <v>28065</v>
      </c>
      <c r="AA52" s="71">
        <v>7487</v>
      </c>
      <c r="AB52" s="71">
        <v>46831</v>
      </c>
      <c r="AC52" s="71">
        <v>0</v>
      </c>
      <c r="AD52" s="71">
        <v>7.1890798560000002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1774</v>
      </c>
      <c r="B53" s="70">
        <v>377</v>
      </c>
      <c r="C53" s="70">
        <v>3</v>
      </c>
      <c r="D53" s="70">
        <v>23</v>
      </c>
      <c r="E53" s="70">
        <v>2006</v>
      </c>
      <c r="F53" s="70" t="s">
        <v>790</v>
      </c>
      <c r="G53" s="70" t="s">
        <v>1771</v>
      </c>
      <c r="H53" s="70" t="s">
        <v>1772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1775</v>
      </c>
      <c r="B54" s="70">
        <v>378</v>
      </c>
      <c r="C54" s="70">
        <v>4</v>
      </c>
      <c r="D54" s="70">
        <v>23</v>
      </c>
      <c r="E54" s="70">
        <v>2007</v>
      </c>
      <c r="F54" s="70" t="s">
        <v>791</v>
      </c>
      <c r="G54" s="70" t="s">
        <v>1771</v>
      </c>
      <c r="H54" s="70" t="s">
        <v>1772</v>
      </c>
      <c r="I54" s="148"/>
      <c r="J54" s="71">
        <v>587.22700207455659</v>
      </c>
      <c r="K54" s="71">
        <v>2.632675509679173</v>
      </c>
      <c r="L54" s="71">
        <v>8.5273967572729976</v>
      </c>
      <c r="M54" s="71">
        <v>57.75761213208969</v>
      </c>
      <c r="N54" s="71">
        <v>66.524084528900431</v>
      </c>
      <c r="O54" s="71">
        <v>58.028508514535247</v>
      </c>
      <c r="P54" s="71">
        <v>38.12003302854481</v>
      </c>
      <c r="Q54" s="71">
        <v>2.91075645803756</v>
      </c>
      <c r="R54" s="71">
        <v>0</v>
      </c>
      <c r="S54" s="71">
        <v>9.0142270567500002</v>
      </c>
      <c r="T54" s="72"/>
      <c r="U54" s="71">
        <v>28826647</v>
      </c>
      <c r="V54" s="71">
        <v>1112</v>
      </c>
      <c r="W54" s="71">
        <v>100</v>
      </c>
      <c r="X54" s="71">
        <v>11741</v>
      </c>
      <c r="Y54" s="71">
        <v>17649</v>
      </c>
      <c r="Z54" s="71">
        <v>28712</v>
      </c>
      <c r="AA54" s="71">
        <v>7465</v>
      </c>
      <c r="AB54" s="71">
        <v>46794</v>
      </c>
      <c r="AC54" s="71">
        <v>0</v>
      </c>
      <c r="AD54" s="71">
        <v>9.0142270567500002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1776</v>
      </c>
      <c r="B55" s="70">
        <v>379</v>
      </c>
      <c r="C55" s="70">
        <v>5</v>
      </c>
      <c r="D55" s="70">
        <v>23</v>
      </c>
      <c r="E55" s="70">
        <v>2008</v>
      </c>
      <c r="F55" s="70" t="s">
        <v>792</v>
      </c>
      <c r="G55" s="70" t="s">
        <v>1771</v>
      </c>
      <c r="H55" s="70" t="s">
        <v>1772</v>
      </c>
      <c r="I55" s="148"/>
      <c r="J55" s="71">
        <v>606.90086454591949</v>
      </c>
      <c r="K55" s="71">
        <v>1.9756821757584031</v>
      </c>
      <c r="L55" s="71">
        <v>7.6210699259017503</v>
      </c>
      <c r="M55" s="71">
        <v>59.561072409442403</v>
      </c>
      <c r="N55" s="71">
        <v>65.352277902659182</v>
      </c>
      <c r="O55" s="71">
        <v>56.558763845675017</v>
      </c>
      <c r="P55" s="71">
        <v>37.270681884552772</v>
      </c>
      <c r="Q55" s="71">
        <v>2.86285987121106</v>
      </c>
      <c r="R55" s="71">
        <v>0</v>
      </c>
      <c r="S55" s="71">
        <v>10.1893924087</v>
      </c>
      <c r="T55" s="72"/>
      <c r="U55" s="71">
        <v>31230277</v>
      </c>
      <c r="V55" s="71">
        <v>1112</v>
      </c>
      <c r="W55" s="71">
        <v>100</v>
      </c>
      <c r="X55" s="71">
        <v>11741</v>
      </c>
      <c r="Y55" s="71">
        <v>17827</v>
      </c>
      <c r="Z55" s="71">
        <v>28967</v>
      </c>
      <c r="AA55" s="71">
        <v>7307</v>
      </c>
      <c r="AB55" s="71">
        <v>46781</v>
      </c>
      <c r="AC55" s="71">
        <v>0</v>
      </c>
      <c r="AD55" s="71">
        <v>10.1893924087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1777</v>
      </c>
      <c r="B56" s="70">
        <v>380</v>
      </c>
      <c r="C56" s="70">
        <v>6</v>
      </c>
      <c r="D56" s="70">
        <v>23</v>
      </c>
      <c r="E56" s="70">
        <v>2009</v>
      </c>
      <c r="F56" s="70" t="s">
        <v>176</v>
      </c>
      <c r="G56" s="70" t="s">
        <v>1771</v>
      </c>
      <c r="H56" s="70" t="s">
        <v>1772</v>
      </c>
      <c r="I56" s="148"/>
      <c r="J56" s="71">
        <v>581.18325280306283</v>
      </c>
      <c r="K56" s="71">
        <v>1.974496101088578</v>
      </c>
      <c r="L56" s="71">
        <v>8.6227528124179162</v>
      </c>
      <c r="M56" s="71">
        <v>62.416499433250657</v>
      </c>
      <c r="N56" s="71">
        <v>56.930099020339107</v>
      </c>
      <c r="O56" s="71">
        <v>57.920050159451407</v>
      </c>
      <c r="P56" s="71">
        <v>35.912006316923218</v>
      </c>
      <c r="Q56" s="71">
        <v>2.7261010714710698</v>
      </c>
      <c r="R56" s="71">
        <v>0</v>
      </c>
      <c r="S56" s="71">
        <v>7.671325530749999</v>
      </c>
      <c r="T56" s="72"/>
      <c r="U56" s="71">
        <v>26099292</v>
      </c>
      <c r="V56" s="71">
        <v>1223</v>
      </c>
      <c r="W56" s="71">
        <v>176</v>
      </c>
      <c r="X56" s="71">
        <v>13328</v>
      </c>
      <c r="Y56" s="71">
        <v>17992</v>
      </c>
      <c r="Z56" s="71">
        <v>29280</v>
      </c>
      <c r="AA56" s="71">
        <v>7228</v>
      </c>
      <c r="AB56" s="71">
        <v>46762</v>
      </c>
      <c r="AC56" s="71">
        <v>0</v>
      </c>
      <c r="AD56" s="71">
        <v>7.671325530749999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156.72300000000001</v>
      </c>
      <c r="BK56" s="71">
        <v>0</v>
      </c>
      <c r="BL56" s="71">
        <v>17.739999999999998</v>
      </c>
      <c r="BM56" s="71">
        <v>0</v>
      </c>
      <c r="BN56" s="72"/>
      <c r="BO56" s="71">
        <v>0</v>
      </c>
      <c r="BP56" s="71">
        <v>0</v>
      </c>
      <c r="BQ56" s="71">
        <v>14</v>
      </c>
      <c r="BR56" s="71">
        <v>0</v>
      </c>
      <c r="BS56" s="71">
        <v>4</v>
      </c>
      <c r="BT56" s="71">
        <v>0</v>
      </c>
      <c r="BU56"/>
      <c r="BV56" s="70">
        <v>174.46299999999999</v>
      </c>
      <c r="BW56" s="70">
        <v>0</v>
      </c>
      <c r="BX56" s="70">
        <v>0</v>
      </c>
      <c r="BY56" s="70">
        <v>0</v>
      </c>
      <c r="BZ56" s="70">
        <v>0</v>
      </c>
      <c r="CA56" s="70">
        <v>0</v>
      </c>
      <c r="CB56" s="70">
        <v>0</v>
      </c>
      <c r="CC56" s="70">
        <v>0</v>
      </c>
      <c r="CD56" s="70">
        <v>0</v>
      </c>
    </row>
    <row r="57" spans="1:82">
      <c r="A57" s="70" t="s">
        <v>1778</v>
      </c>
      <c r="B57" s="70">
        <v>381</v>
      </c>
      <c r="C57" s="70">
        <v>7</v>
      </c>
      <c r="D57" s="70">
        <v>23</v>
      </c>
      <c r="E57" s="70">
        <v>2010</v>
      </c>
      <c r="F57" s="70" t="s">
        <v>177</v>
      </c>
      <c r="G57" s="70" t="s">
        <v>1771</v>
      </c>
      <c r="H57" s="70" t="s">
        <v>1772</v>
      </c>
      <c r="I57" s="148"/>
      <c r="J57" s="71">
        <v>625.16054587321423</v>
      </c>
      <c r="K57" s="71">
        <v>2.1143150142613409</v>
      </c>
      <c r="L57" s="71">
        <v>8.2812971307072178</v>
      </c>
      <c r="M57" s="71">
        <v>59.713625927312982</v>
      </c>
      <c r="N57" s="71">
        <v>64.12756815566452</v>
      </c>
      <c r="O57" s="71">
        <v>57.884493489312639</v>
      </c>
      <c r="P57" s="71">
        <v>36.923555962798957</v>
      </c>
      <c r="Q57" s="71">
        <v>2.8414839164195098</v>
      </c>
      <c r="R57" s="71">
        <v>0</v>
      </c>
      <c r="S57" s="71">
        <v>8.1528921208000007</v>
      </c>
      <c r="T57" s="72"/>
      <c r="U57" s="71">
        <v>30664088</v>
      </c>
      <c r="V57" s="71">
        <v>1223</v>
      </c>
      <c r="W57" s="71">
        <v>176</v>
      </c>
      <c r="X57" s="71">
        <v>13328</v>
      </c>
      <c r="Y57" s="71">
        <v>18216</v>
      </c>
      <c r="Z57" s="71">
        <v>29398</v>
      </c>
      <c r="AA57" s="71">
        <v>7246</v>
      </c>
      <c r="AB57" s="71">
        <v>46705</v>
      </c>
      <c r="AC57" s="71">
        <v>0</v>
      </c>
      <c r="AD57" s="71">
        <v>8.1528921208000007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145.61799999999999</v>
      </c>
      <c r="BK57" s="71">
        <v>0</v>
      </c>
      <c r="BL57" s="71">
        <v>18.975999999999999</v>
      </c>
      <c r="BM57" s="71">
        <v>0</v>
      </c>
      <c r="BN57" s="72"/>
      <c r="BO57" s="71">
        <v>0</v>
      </c>
      <c r="BP57" s="71">
        <v>0</v>
      </c>
      <c r="BQ57" s="71">
        <v>13</v>
      </c>
      <c r="BR57" s="71">
        <v>0</v>
      </c>
      <c r="BS57" s="71">
        <v>4</v>
      </c>
      <c r="BT57" s="71">
        <v>0</v>
      </c>
      <c r="BU57"/>
      <c r="BV57" s="70">
        <v>164.59399999999999</v>
      </c>
      <c r="BW57" s="70">
        <v>0</v>
      </c>
      <c r="BX57" s="70">
        <v>0</v>
      </c>
      <c r="BY57" s="70">
        <v>0</v>
      </c>
      <c r="BZ57" s="70">
        <v>0</v>
      </c>
      <c r="CA57" s="70">
        <v>0</v>
      </c>
      <c r="CB57" s="70">
        <v>0</v>
      </c>
      <c r="CC57" s="70">
        <v>0</v>
      </c>
      <c r="CD57" s="70">
        <v>0</v>
      </c>
    </row>
    <row r="58" spans="1:82">
      <c r="A58" s="70" t="s">
        <v>1779</v>
      </c>
      <c r="B58" s="70">
        <v>382</v>
      </c>
      <c r="C58" s="70">
        <v>8</v>
      </c>
      <c r="D58" s="70">
        <v>23</v>
      </c>
      <c r="E58" s="70">
        <v>2011</v>
      </c>
      <c r="F58" s="70" t="s">
        <v>178</v>
      </c>
      <c r="G58" s="70" t="s">
        <v>1771</v>
      </c>
      <c r="H58" s="70" t="s">
        <v>1772</v>
      </c>
      <c r="I58" s="148"/>
      <c r="J58" s="71">
        <v>529.1494875761847</v>
      </c>
      <c r="K58" s="71">
        <v>3.0362246414839409</v>
      </c>
      <c r="L58" s="71">
        <v>8.8235416749654849</v>
      </c>
      <c r="M58" s="71">
        <v>72.697986055752253</v>
      </c>
      <c r="N58" s="71">
        <v>69.208486755425795</v>
      </c>
      <c r="O58" s="71">
        <v>57.459231379923274</v>
      </c>
      <c r="P58" s="71">
        <v>35.411163574510454</v>
      </c>
      <c r="Q58" s="71">
        <v>3.2677939515867398</v>
      </c>
      <c r="R58" s="71">
        <v>0</v>
      </c>
      <c r="S58" s="71">
        <v>7.0252954850000009</v>
      </c>
      <c r="T58" s="72"/>
      <c r="U58" s="71">
        <v>24074139</v>
      </c>
      <c r="V58" s="71">
        <v>1223</v>
      </c>
      <c r="W58" s="71">
        <v>176</v>
      </c>
      <c r="X58" s="71">
        <v>13328</v>
      </c>
      <c r="Y58" s="71">
        <v>18390</v>
      </c>
      <c r="Z58" s="71">
        <v>29816</v>
      </c>
      <c r="AA58" s="71">
        <v>7156</v>
      </c>
      <c r="AB58" s="71">
        <v>46565</v>
      </c>
      <c r="AC58" s="71">
        <v>0</v>
      </c>
      <c r="AD58" s="71">
        <v>7.0252954850000009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143.31</v>
      </c>
      <c r="BK58" s="71">
        <v>0</v>
      </c>
      <c r="BL58" s="71">
        <v>17.187999999999999</v>
      </c>
      <c r="BM58" s="71">
        <v>0</v>
      </c>
      <c r="BN58" s="72"/>
      <c r="BO58" s="71">
        <v>0</v>
      </c>
      <c r="BP58" s="71">
        <v>0</v>
      </c>
      <c r="BQ58" s="71">
        <v>13</v>
      </c>
      <c r="BR58" s="71">
        <v>0</v>
      </c>
      <c r="BS58" s="71">
        <v>4</v>
      </c>
      <c r="BT58" s="71">
        <v>0</v>
      </c>
      <c r="BU58"/>
      <c r="BV58" s="70">
        <v>160.49799999999999</v>
      </c>
      <c r="BW58" s="70">
        <v>0</v>
      </c>
      <c r="BX58" s="70">
        <v>0</v>
      </c>
      <c r="BY58" s="70">
        <v>0</v>
      </c>
      <c r="BZ58" s="70">
        <v>0</v>
      </c>
      <c r="CA58" s="70">
        <v>0</v>
      </c>
      <c r="CB58" s="70">
        <v>0</v>
      </c>
      <c r="CC58" s="70">
        <v>0</v>
      </c>
      <c r="CD58" s="70">
        <v>0</v>
      </c>
    </row>
    <row r="59" spans="1:82">
      <c r="A59" s="70" t="s">
        <v>1780</v>
      </c>
      <c r="B59" s="70">
        <v>383</v>
      </c>
      <c r="C59" s="70">
        <v>9</v>
      </c>
      <c r="D59" s="70">
        <v>23</v>
      </c>
      <c r="E59" s="70">
        <v>2012</v>
      </c>
      <c r="F59" s="70" t="s">
        <v>179</v>
      </c>
      <c r="G59" s="70" t="s">
        <v>1771</v>
      </c>
      <c r="H59" s="70" t="s">
        <v>1772</v>
      </c>
      <c r="I59" s="148"/>
      <c r="J59" s="71">
        <v>550.23970590758927</v>
      </c>
      <c r="K59" s="71">
        <v>2.8769920117567152</v>
      </c>
      <c r="L59" s="71">
        <v>8.8411987036301944</v>
      </c>
      <c r="M59" s="71">
        <v>79.474695868687434</v>
      </c>
      <c r="N59" s="71">
        <v>76.8301193391396</v>
      </c>
      <c r="O59" s="71">
        <v>57.701118297477699</v>
      </c>
      <c r="P59" s="71">
        <v>35.383711389281792</v>
      </c>
      <c r="Q59" s="71">
        <v>3.59057389374192</v>
      </c>
      <c r="R59" s="71">
        <v>0</v>
      </c>
      <c r="S59" s="71">
        <v>7.5332496488700018</v>
      </c>
      <c r="T59" s="72"/>
      <c r="U59" s="71">
        <v>24556191</v>
      </c>
      <c r="V59" s="71">
        <v>1223</v>
      </c>
      <c r="W59" s="71">
        <v>176</v>
      </c>
      <c r="X59" s="71">
        <v>13328</v>
      </c>
      <c r="Y59" s="71">
        <v>18695</v>
      </c>
      <c r="Z59" s="71">
        <v>30179</v>
      </c>
      <c r="AA59" s="71">
        <v>7110</v>
      </c>
      <c r="AB59" s="71">
        <v>47092</v>
      </c>
      <c r="AC59" s="71">
        <v>0</v>
      </c>
      <c r="AD59" s="71">
        <v>7.5332496488700018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163.00299999999999</v>
      </c>
      <c r="BK59" s="71">
        <v>0</v>
      </c>
      <c r="BL59" s="71">
        <v>20.492000000000001</v>
      </c>
      <c r="BM59" s="71">
        <v>0</v>
      </c>
      <c r="BN59" s="72"/>
      <c r="BO59" s="71">
        <v>0</v>
      </c>
      <c r="BP59" s="71">
        <v>0</v>
      </c>
      <c r="BQ59" s="71">
        <v>14</v>
      </c>
      <c r="BR59" s="71">
        <v>0</v>
      </c>
      <c r="BS59" s="71">
        <v>4</v>
      </c>
      <c r="BT59" s="71">
        <v>0</v>
      </c>
      <c r="BU59"/>
      <c r="BV59" s="70">
        <v>183.495</v>
      </c>
      <c r="BW59" s="70">
        <v>0</v>
      </c>
      <c r="BX59" s="70">
        <v>0</v>
      </c>
      <c r="BY59" s="70">
        <v>0</v>
      </c>
      <c r="BZ59" s="70">
        <v>0</v>
      </c>
      <c r="CA59" s="70">
        <v>0</v>
      </c>
      <c r="CB59" s="70">
        <v>0</v>
      </c>
      <c r="CC59" s="70">
        <v>0</v>
      </c>
      <c r="CD59" s="70">
        <v>0</v>
      </c>
    </row>
    <row r="60" spans="1:82">
      <c r="A60" s="70" t="s">
        <v>1781</v>
      </c>
      <c r="B60" s="70">
        <v>384</v>
      </c>
      <c r="C60" s="70">
        <v>10</v>
      </c>
      <c r="D60" s="70">
        <v>23</v>
      </c>
      <c r="E60" s="70">
        <v>2013</v>
      </c>
      <c r="F60" s="70" t="s">
        <v>180</v>
      </c>
      <c r="G60" s="70" t="s">
        <v>1771</v>
      </c>
      <c r="H60" s="70" t="s">
        <v>1772</v>
      </c>
      <c r="I60" s="148"/>
      <c r="J60" s="71">
        <v>540.40071885900966</v>
      </c>
      <c r="K60" s="71">
        <v>2.565111315660324</v>
      </c>
      <c r="L60" s="71">
        <v>8.4836082126084413</v>
      </c>
      <c r="M60" s="71">
        <v>77.567108417161592</v>
      </c>
      <c r="N60" s="71">
        <v>77.042918970694842</v>
      </c>
      <c r="O60" s="71">
        <v>56.064079517316266</v>
      </c>
      <c r="P60" s="71">
        <v>35.437111647680723</v>
      </c>
      <c r="Q60" s="71">
        <v>3.6558696357873401</v>
      </c>
      <c r="R60" s="71">
        <v>0</v>
      </c>
      <c r="S60" s="71">
        <v>6.8103427959999996</v>
      </c>
      <c r="T60" s="72"/>
      <c r="U60" s="71">
        <v>22599328</v>
      </c>
      <c r="V60" s="71">
        <v>1223</v>
      </c>
      <c r="W60" s="71">
        <v>176</v>
      </c>
      <c r="X60" s="71">
        <v>13328</v>
      </c>
      <c r="Y60" s="71">
        <v>18967</v>
      </c>
      <c r="Z60" s="71">
        <v>30632</v>
      </c>
      <c r="AA60" s="71">
        <v>7094</v>
      </c>
      <c r="AB60" s="71">
        <v>47261</v>
      </c>
      <c r="AC60" s="71">
        <v>0</v>
      </c>
      <c r="AD60" s="71">
        <v>6.8103427959999996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178.25299999999999</v>
      </c>
      <c r="BK60" s="71">
        <v>0</v>
      </c>
      <c r="BL60" s="71">
        <v>22.006</v>
      </c>
      <c r="BM60" s="71">
        <v>0</v>
      </c>
      <c r="BN60" s="72"/>
      <c r="BO60" s="71">
        <v>0</v>
      </c>
      <c r="BP60" s="71">
        <v>0</v>
      </c>
      <c r="BQ60" s="71">
        <v>14</v>
      </c>
      <c r="BR60" s="71">
        <v>0</v>
      </c>
      <c r="BS60" s="71">
        <v>4</v>
      </c>
      <c r="BT60" s="71">
        <v>0</v>
      </c>
      <c r="BU60"/>
      <c r="BV60" s="70">
        <v>200.25899999999999</v>
      </c>
      <c r="BW60" s="70">
        <v>0</v>
      </c>
      <c r="BX60" s="70">
        <v>0</v>
      </c>
      <c r="BY60" s="70">
        <v>0</v>
      </c>
      <c r="BZ60" s="70">
        <v>0</v>
      </c>
      <c r="CA60" s="70">
        <v>0</v>
      </c>
      <c r="CB60" s="70">
        <v>0</v>
      </c>
      <c r="CC60" s="70">
        <v>0</v>
      </c>
      <c r="CD60" s="70">
        <v>0</v>
      </c>
    </row>
    <row r="61" spans="1:82">
      <c r="A61" s="70" t="s">
        <v>1782</v>
      </c>
      <c r="B61" s="70">
        <v>385</v>
      </c>
      <c r="C61" s="70">
        <v>11</v>
      </c>
      <c r="D61" s="70">
        <v>23</v>
      </c>
      <c r="E61" s="70">
        <v>2014</v>
      </c>
      <c r="F61" s="70" t="s">
        <v>181</v>
      </c>
      <c r="G61" s="70" t="s">
        <v>1771</v>
      </c>
      <c r="H61" s="70" t="s">
        <v>1772</v>
      </c>
      <c r="I61" s="148"/>
      <c r="J61" s="71">
        <v>506.83193471405201</v>
      </c>
      <c r="K61" s="71">
        <v>2.253045837519327</v>
      </c>
      <c r="L61" s="71">
        <v>9.1624661745888236</v>
      </c>
      <c r="M61" s="71">
        <v>79.201311796382512</v>
      </c>
      <c r="N61" s="71">
        <v>76.190500683429249</v>
      </c>
      <c r="O61" s="71">
        <v>54.049474413750708</v>
      </c>
      <c r="P61" s="71">
        <v>35.405391192228869</v>
      </c>
      <c r="Q61" s="71">
        <v>3.5309676449837402</v>
      </c>
      <c r="R61" s="71">
        <v>0</v>
      </c>
      <c r="S61" s="71">
        <v>7.7864382092000017</v>
      </c>
      <c r="T61" s="72"/>
      <c r="U61" s="71">
        <v>23560007</v>
      </c>
      <c r="V61" s="71">
        <v>930</v>
      </c>
      <c r="W61" s="71">
        <v>161</v>
      </c>
      <c r="X61" s="71">
        <v>14049</v>
      </c>
      <c r="Y61" s="71">
        <v>19317</v>
      </c>
      <c r="Z61" s="71">
        <v>31103</v>
      </c>
      <c r="AA61" s="71">
        <v>7051</v>
      </c>
      <c r="AB61" s="71">
        <v>47576</v>
      </c>
      <c r="AC61" s="71">
        <v>0</v>
      </c>
      <c r="AD61" s="71">
        <v>7.7864382092000017</v>
      </c>
      <c r="AE61" s="72"/>
      <c r="AF61" s="71"/>
      <c r="AG61" s="71"/>
      <c r="AH61" s="71"/>
      <c r="AI61" s="71"/>
      <c r="AJ61" s="71"/>
      <c r="AK61" s="71"/>
      <c r="AL61" s="71"/>
      <c r="AM61" s="71"/>
      <c r="AN61" s="71"/>
      <c r="AO61" s="71"/>
      <c r="AP61" s="71"/>
      <c r="AQ61" s="72"/>
      <c r="AR61" s="71">
        <v>540</v>
      </c>
      <c r="AS61" s="71">
        <v>156</v>
      </c>
      <c r="AT61" s="71">
        <v>0</v>
      </c>
      <c r="AU61" s="71">
        <v>0</v>
      </c>
      <c r="AV61" s="71">
        <v>0</v>
      </c>
      <c r="AW61" s="71">
        <v>0</v>
      </c>
      <c r="AX61" s="71"/>
      <c r="AY61" s="72"/>
      <c r="AZ61" s="71">
        <v>2271.3000000000002</v>
      </c>
      <c r="BA61" s="71">
        <v>13167.1</v>
      </c>
      <c r="BB61" s="71">
        <v>0</v>
      </c>
      <c r="BC61" s="71">
        <v>0</v>
      </c>
      <c r="BD61" s="71">
        <v>0</v>
      </c>
      <c r="BE61" s="71">
        <v>0</v>
      </c>
      <c r="BF61" s="71"/>
      <c r="BG61" s="72"/>
      <c r="BH61" s="71">
        <v>0</v>
      </c>
      <c r="BI61" s="71">
        <v>0</v>
      </c>
      <c r="BJ61" s="71">
        <v>181.11799999999999</v>
      </c>
      <c r="BK61" s="71">
        <v>0</v>
      </c>
      <c r="BL61" s="71">
        <v>20.715000000000003</v>
      </c>
      <c r="BM61" s="71">
        <v>0</v>
      </c>
      <c r="BN61" s="72"/>
      <c r="BO61" s="71">
        <v>0</v>
      </c>
      <c r="BP61" s="71">
        <v>0</v>
      </c>
      <c r="BQ61" s="71">
        <v>14</v>
      </c>
      <c r="BR61" s="71">
        <v>0</v>
      </c>
      <c r="BS61" s="71">
        <v>4</v>
      </c>
      <c r="BT61" s="71">
        <v>0</v>
      </c>
      <c r="BU61"/>
      <c r="BV61" s="70">
        <v>201.833</v>
      </c>
      <c r="BW61" s="70">
        <v>0</v>
      </c>
      <c r="BX61" s="70">
        <v>0</v>
      </c>
      <c r="BY61" s="70">
        <v>0</v>
      </c>
      <c r="BZ61" s="70">
        <v>0</v>
      </c>
      <c r="CA61" s="70">
        <v>0</v>
      </c>
      <c r="CB61" s="70">
        <v>0</v>
      </c>
      <c r="CC61" s="70">
        <v>0</v>
      </c>
      <c r="CD61" s="70">
        <v>0</v>
      </c>
    </row>
    <row r="62" spans="1:82">
      <c r="A62" s="70" t="s">
        <v>1783</v>
      </c>
      <c r="B62" s="70">
        <v>386</v>
      </c>
      <c r="C62" s="70">
        <v>12</v>
      </c>
      <c r="D62" s="70">
        <v>23</v>
      </c>
      <c r="E62" s="70">
        <v>2015</v>
      </c>
      <c r="F62" s="70" t="s">
        <v>182</v>
      </c>
      <c r="G62" s="70" t="s">
        <v>1771</v>
      </c>
      <c r="H62" s="70" t="s">
        <v>1772</v>
      </c>
      <c r="I62" s="148"/>
      <c r="J62" s="71">
        <v>686.84279182416401</v>
      </c>
      <c r="K62" s="71">
        <v>2.1557416658530681</v>
      </c>
      <c r="L62" s="71">
        <v>9.2263584923853603</v>
      </c>
      <c r="M62" s="71">
        <v>88.126444614071985</v>
      </c>
      <c r="N62" s="71">
        <v>72.749526126765247</v>
      </c>
      <c r="O62" s="71">
        <v>54.293311221205983</v>
      </c>
      <c r="P62" s="71">
        <v>34.920783307623594</v>
      </c>
      <c r="Q62" s="71">
        <v>3.4521578598066198</v>
      </c>
      <c r="R62" s="71">
        <v>0</v>
      </c>
      <c r="S62" s="71">
        <v>6.6447867906000004</v>
      </c>
      <c r="T62" s="72"/>
      <c r="U62" s="71">
        <v>35672441</v>
      </c>
      <c r="V62" s="71">
        <v>930</v>
      </c>
      <c r="W62" s="71">
        <v>161</v>
      </c>
      <c r="X62" s="71">
        <v>14049</v>
      </c>
      <c r="Y62" s="71">
        <v>19556</v>
      </c>
      <c r="Z62" s="71">
        <v>31544</v>
      </c>
      <c r="AA62" s="71">
        <v>6949</v>
      </c>
      <c r="AB62" s="71">
        <v>47515</v>
      </c>
      <c r="AC62" s="71">
        <v>0</v>
      </c>
      <c r="AD62" s="71">
        <v>6.6447867906000004</v>
      </c>
      <c r="AE62" s="72"/>
      <c r="AF62" s="71">
        <v>385441884.50182122</v>
      </c>
      <c r="AG62" s="71">
        <v>1688881.2133888809</v>
      </c>
      <c r="AH62" s="71">
        <v>1765980.2243931589</v>
      </c>
      <c r="AI62" s="71">
        <v>107751176.0051524</v>
      </c>
      <c r="AJ62" s="71">
        <v>107213882.08527049</v>
      </c>
      <c r="AK62" s="71">
        <v>0</v>
      </c>
      <c r="AL62" s="71">
        <v>0</v>
      </c>
      <c r="AM62" s="71">
        <v>6511731.4320714902</v>
      </c>
      <c r="AN62" s="71">
        <v>0</v>
      </c>
      <c r="AO62" s="71">
        <v>0</v>
      </c>
      <c r="AP62" s="71">
        <v>610373535.46209764</v>
      </c>
      <c r="AQ62" s="72"/>
      <c r="AR62" s="71">
        <v>653</v>
      </c>
      <c r="AS62" s="71">
        <v>262</v>
      </c>
      <c r="AT62" s="71">
        <v>0</v>
      </c>
      <c r="AU62" s="71">
        <v>0</v>
      </c>
      <c r="AV62" s="71">
        <v>0</v>
      </c>
      <c r="AW62" s="71">
        <v>0</v>
      </c>
      <c r="AX62" s="71"/>
      <c r="AY62" s="72"/>
      <c r="AZ62" s="71">
        <v>2761.7</v>
      </c>
      <c r="BA62" s="71">
        <v>31194.400000000001</v>
      </c>
      <c r="BB62" s="71">
        <v>0</v>
      </c>
      <c r="BC62" s="71">
        <v>0</v>
      </c>
      <c r="BD62" s="71">
        <v>0</v>
      </c>
      <c r="BE62" s="71">
        <v>0</v>
      </c>
      <c r="BF62" s="71"/>
      <c r="BG62" s="72"/>
      <c r="BH62" s="71">
        <v>0</v>
      </c>
      <c r="BI62" s="71">
        <v>0</v>
      </c>
      <c r="BJ62" s="71">
        <v>172.32</v>
      </c>
      <c r="BK62" s="71">
        <v>0</v>
      </c>
      <c r="BL62" s="71">
        <v>20.017000000000003</v>
      </c>
      <c r="BM62" s="71">
        <v>0</v>
      </c>
      <c r="BN62" s="72"/>
      <c r="BO62" s="71">
        <v>0</v>
      </c>
      <c r="BP62" s="71">
        <v>0</v>
      </c>
      <c r="BQ62" s="71">
        <v>13</v>
      </c>
      <c r="BR62" s="71">
        <v>0</v>
      </c>
      <c r="BS62" s="71">
        <v>4</v>
      </c>
      <c r="BT62" s="71">
        <v>0</v>
      </c>
      <c r="BU62"/>
      <c r="BV62" s="70">
        <v>192.33699999999999</v>
      </c>
      <c r="BW62" s="70">
        <v>0</v>
      </c>
      <c r="BX62" s="70">
        <v>0</v>
      </c>
      <c r="BY62" s="70">
        <v>0</v>
      </c>
      <c r="BZ62" s="70">
        <v>0</v>
      </c>
      <c r="CA62" s="70">
        <v>0</v>
      </c>
      <c r="CB62" s="70">
        <v>0</v>
      </c>
      <c r="CC62" s="70">
        <v>0</v>
      </c>
      <c r="CD62" s="70">
        <v>0</v>
      </c>
    </row>
    <row r="63" spans="1:82">
      <c r="A63" s="70" t="s">
        <v>1784</v>
      </c>
      <c r="B63" s="70">
        <v>387</v>
      </c>
      <c r="C63" s="70">
        <v>13</v>
      </c>
      <c r="D63" s="70">
        <v>23</v>
      </c>
      <c r="E63" s="70">
        <v>2016</v>
      </c>
      <c r="F63" s="70" t="s">
        <v>155</v>
      </c>
      <c r="G63" s="70" t="s">
        <v>1771</v>
      </c>
      <c r="H63" s="70" t="s">
        <v>1772</v>
      </c>
      <c r="I63" s="148"/>
      <c r="J63" s="71">
        <v>599.78334475939857</v>
      </c>
      <c r="K63" s="71">
        <v>2.0026868959123645</v>
      </c>
      <c r="L63" s="71">
        <v>9.1614215257136369</v>
      </c>
      <c r="M63" s="71">
        <v>64.462219132896195</v>
      </c>
      <c r="N63" s="71">
        <v>64.779093683911697</v>
      </c>
      <c r="O63" s="71">
        <v>54.489248145731324</v>
      </c>
      <c r="P63" s="71">
        <v>33.899302933941634</v>
      </c>
      <c r="Q63" s="71">
        <v>3.3542443706306742</v>
      </c>
      <c r="R63" s="71">
        <v>0</v>
      </c>
      <c r="S63" s="71">
        <v>6.0675971792800008</v>
      </c>
      <c r="T63" s="72"/>
      <c r="U63" s="71">
        <v>28070787</v>
      </c>
      <c r="V63" s="71">
        <v>930</v>
      </c>
      <c r="W63" s="71">
        <v>161</v>
      </c>
      <c r="X63" s="71">
        <v>14049</v>
      </c>
      <c r="Y63" s="71">
        <v>19778</v>
      </c>
      <c r="Z63" s="71">
        <v>32047</v>
      </c>
      <c r="AA63" s="71">
        <v>6977</v>
      </c>
      <c r="AB63" s="71">
        <v>47489</v>
      </c>
      <c r="AC63" s="71">
        <v>0</v>
      </c>
      <c r="AD63" s="71">
        <v>6.0675971792800008</v>
      </c>
      <c r="AE63" s="72"/>
      <c r="AF63" s="71">
        <v>337145242.84570748</v>
      </c>
      <c r="AG63" s="71">
        <v>1505738.1951059699</v>
      </c>
      <c r="AH63" s="71">
        <v>1583558.7050541281</v>
      </c>
      <c r="AI63" s="71">
        <v>100277999.71904171</v>
      </c>
      <c r="AJ63" s="71">
        <v>93075902.818519458</v>
      </c>
      <c r="AK63" s="71">
        <v>0</v>
      </c>
      <c r="AL63" s="71">
        <v>0</v>
      </c>
      <c r="AM63" s="71">
        <v>6513224.4492850089</v>
      </c>
      <c r="AN63" s="71">
        <v>0</v>
      </c>
      <c r="AO63" s="71">
        <v>0</v>
      </c>
      <c r="AP63" s="71">
        <v>540101666.7327137</v>
      </c>
      <c r="AQ63" s="72"/>
      <c r="AR63" s="71">
        <v>770</v>
      </c>
      <c r="AS63" s="71">
        <v>334</v>
      </c>
      <c r="AT63" s="71">
        <v>0</v>
      </c>
      <c r="AU63" s="71">
        <v>0</v>
      </c>
      <c r="AV63" s="71">
        <v>0</v>
      </c>
      <c r="AW63" s="71">
        <v>0</v>
      </c>
      <c r="AX63" s="71"/>
      <c r="AY63" s="72"/>
      <c r="AZ63" s="71">
        <v>3319.5</v>
      </c>
      <c r="BA63" s="71">
        <v>37446.1</v>
      </c>
      <c r="BB63" s="71">
        <v>0</v>
      </c>
      <c r="BC63" s="71">
        <v>0</v>
      </c>
      <c r="BD63" s="71">
        <v>0</v>
      </c>
      <c r="BE63" s="71">
        <v>0</v>
      </c>
      <c r="BF63" s="71"/>
      <c r="BG63" s="72"/>
      <c r="BH63" s="71">
        <v>0</v>
      </c>
      <c r="BI63" s="71">
        <v>0</v>
      </c>
      <c r="BJ63" s="71">
        <v>181.52099999999999</v>
      </c>
      <c r="BK63" s="71">
        <v>0</v>
      </c>
      <c r="BL63" s="71">
        <v>19.561999999999998</v>
      </c>
      <c r="BM63" s="71">
        <v>0</v>
      </c>
      <c r="BN63" s="72"/>
      <c r="BO63" s="71">
        <v>0</v>
      </c>
      <c r="BP63" s="71">
        <v>0</v>
      </c>
      <c r="BQ63" s="71">
        <v>14</v>
      </c>
      <c r="BR63" s="71">
        <v>0</v>
      </c>
      <c r="BS63" s="71">
        <v>4</v>
      </c>
      <c r="BT63" s="71">
        <v>0</v>
      </c>
      <c r="BU63"/>
      <c r="BV63" s="70">
        <v>201.083</v>
      </c>
      <c r="BW63" s="70">
        <v>0</v>
      </c>
      <c r="BX63" s="70">
        <v>0</v>
      </c>
      <c r="BY63" s="70">
        <v>0</v>
      </c>
      <c r="BZ63" s="70">
        <v>0</v>
      </c>
      <c r="CA63" s="70">
        <v>0</v>
      </c>
      <c r="CB63" s="70">
        <v>0</v>
      </c>
      <c r="CC63" s="70">
        <v>0</v>
      </c>
      <c r="CD63" s="70">
        <v>0</v>
      </c>
    </row>
    <row r="64" spans="1:82">
      <c r="A64" s="70" t="s">
        <v>1785</v>
      </c>
      <c r="B64" s="70">
        <v>388</v>
      </c>
      <c r="C64" s="70">
        <v>14</v>
      </c>
      <c r="D64" s="70">
        <v>23</v>
      </c>
      <c r="E64" s="70">
        <v>2017</v>
      </c>
      <c r="F64" s="70" t="s">
        <v>156</v>
      </c>
      <c r="G64" s="1064" t="s">
        <v>1771</v>
      </c>
      <c r="H64" s="70" t="s">
        <v>1772</v>
      </c>
      <c r="I64" s="148"/>
      <c r="J64" s="71">
        <v>639.51387718268984</v>
      </c>
      <c r="K64" s="71">
        <v>1.9939618210901529</v>
      </c>
      <c r="L64" s="71">
        <v>9.122880055224531</v>
      </c>
      <c r="M64" s="71">
        <v>58.626237419750467</v>
      </c>
      <c r="N64" s="71">
        <v>70.737475459308158</v>
      </c>
      <c r="O64" s="71">
        <v>54.063408966672988</v>
      </c>
      <c r="P64" s="71">
        <v>33.254875968620745</v>
      </c>
      <c r="Q64" s="71">
        <v>3.2447901151444101</v>
      </c>
      <c r="R64" s="71">
        <v>0</v>
      </c>
      <c r="S64" s="71">
        <v>6.8446869988000012</v>
      </c>
      <c r="T64" s="72"/>
      <c r="U64" s="71">
        <v>35312760</v>
      </c>
      <c r="V64" s="71">
        <v>930</v>
      </c>
      <c r="W64" s="71">
        <v>161</v>
      </c>
      <c r="X64" s="71">
        <v>14049</v>
      </c>
      <c r="Y64" s="71">
        <v>20041</v>
      </c>
      <c r="Z64" s="71">
        <v>32324</v>
      </c>
      <c r="AA64" s="71">
        <v>6888</v>
      </c>
      <c r="AB64" s="71">
        <v>47506</v>
      </c>
      <c r="AC64" s="71">
        <v>0</v>
      </c>
      <c r="AD64" s="71">
        <v>6.8446869988000012</v>
      </c>
      <c r="AE64" s="72"/>
      <c r="AF64" s="71">
        <v>395646729.28718883</v>
      </c>
      <c r="AG64" s="71">
        <v>1517318.4788089599</v>
      </c>
      <c r="AH64" s="71">
        <v>1895457.9486804369</v>
      </c>
      <c r="AI64" s="71">
        <v>94891963.654236466</v>
      </c>
      <c r="AJ64" s="71">
        <v>104097892.8358683</v>
      </c>
      <c r="AK64" s="71">
        <v>0</v>
      </c>
      <c r="AL64" s="71">
        <v>0</v>
      </c>
      <c r="AM64" s="71">
        <v>6525751.1046259347</v>
      </c>
      <c r="AN64" s="71">
        <v>0</v>
      </c>
      <c r="AO64" s="71">
        <v>0</v>
      </c>
      <c r="AP64" s="71">
        <v>604575113.3094089</v>
      </c>
      <c r="AQ64" s="72"/>
      <c r="AR64" s="71">
        <v>862</v>
      </c>
      <c r="AS64" s="71">
        <v>391</v>
      </c>
      <c r="AT64" s="71">
        <v>0</v>
      </c>
      <c r="AU64" s="71">
        <v>0</v>
      </c>
      <c r="AV64" s="71">
        <v>0</v>
      </c>
      <c r="AW64" s="71">
        <v>0</v>
      </c>
      <c r="AX64" s="71"/>
      <c r="AY64" s="72"/>
      <c r="AZ64" s="71">
        <v>3793.5</v>
      </c>
      <c r="BA64" s="71">
        <v>43841.8</v>
      </c>
      <c r="BB64" s="71">
        <v>0</v>
      </c>
      <c r="BC64" s="71">
        <v>0</v>
      </c>
      <c r="BD64" s="71">
        <v>0</v>
      </c>
      <c r="BE64" s="71">
        <v>0</v>
      </c>
      <c r="BF64" s="71"/>
      <c r="BG64" s="72"/>
      <c r="BH64" s="71">
        <v>0</v>
      </c>
      <c r="BI64" s="71">
        <v>0</v>
      </c>
      <c r="BJ64" s="71">
        <v>184.239</v>
      </c>
      <c r="BK64" s="71">
        <v>0</v>
      </c>
      <c r="BL64" s="71">
        <v>19.116</v>
      </c>
      <c r="BM64" s="71">
        <v>0</v>
      </c>
      <c r="BN64" s="72"/>
      <c r="BO64" s="71">
        <v>0</v>
      </c>
      <c r="BP64" s="71">
        <v>0</v>
      </c>
      <c r="BQ64" s="71">
        <v>15</v>
      </c>
      <c r="BR64" s="71">
        <v>0</v>
      </c>
      <c r="BS64" s="71">
        <v>4</v>
      </c>
      <c r="BT64" s="71">
        <v>0</v>
      </c>
      <c r="BU64"/>
      <c r="BV64" s="70">
        <v>203.35499999999999</v>
      </c>
      <c r="BW64" s="70">
        <v>0</v>
      </c>
      <c r="BX64" s="70">
        <v>0</v>
      </c>
      <c r="BY64" s="70">
        <v>0</v>
      </c>
      <c r="BZ64" s="70">
        <v>0</v>
      </c>
      <c r="CA64" s="70">
        <v>0</v>
      </c>
      <c r="CB64" s="70">
        <v>0</v>
      </c>
      <c r="CC64" s="70">
        <v>0</v>
      </c>
      <c r="CD64" s="70">
        <v>0</v>
      </c>
    </row>
    <row r="65" spans="1:82">
      <c r="A65" s="70" t="s">
        <v>1786</v>
      </c>
      <c r="B65" s="70">
        <v>389</v>
      </c>
      <c r="C65" s="70">
        <v>15</v>
      </c>
      <c r="D65" s="70">
        <v>23</v>
      </c>
      <c r="E65" s="70">
        <v>2018</v>
      </c>
      <c r="F65" s="70" t="s">
        <v>183</v>
      </c>
      <c r="G65" s="1064" t="s">
        <v>1771</v>
      </c>
      <c r="H65" s="70" t="s">
        <v>1772</v>
      </c>
      <c r="I65" s="148"/>
      <c r="J65" s="71">
        <v>667.99391623986435</v>
      </c>
      <c r="K65" s="71">
        <v>1.8814508305042141</v>
      </c>
      <c r="L65" s="71">
        <v>8.557011121561704</v>
      </c>
      <c r="M65" s="71">
        <v>62.218699893323546</v>
      </c>
      <c r="N65" s="71">
        <v>68.310998428573143</v>
      </c>
      <c r="O65" s="71">
        <v>53.280715037275876</v>
      </c>
      <c r="P65" s="71">
        <v>33.014666858154555</v>
      </c>
      <c r="Q65" s="71">
        <v>3.0161037180635399</v>
      </c>
      <c r="R65" s="71">
        <v>0</v>
      </c>
      <c r="S65" s="71">
        <v>5.3353081964000006</v>
      </c>
      <c r="T65" s="72"/>
      <c r="U65" s="71">
        <v>36755237</v>
      </c>
      <c r="V65" s="71">
        <v>930</v>
      </c>
      <c r="W65" s="71">
        <v>161</v>
      </c>
      <c r="X65" s="71">
        <v>14049</v>
      </c>
      <c r="Y65" s="71">
        <v>20378</v>
      </c>
      <c r="Z65" s="71">
        <v>32466</v>
      </c>
      <c r="AA65" s="71">
        <v>6907</v>
      </c>
      <c r="AB65" s="71">
        <v>47587</v>
      </c>
      <c r="AC65" s="71">
        <v>0</v>
      </c>
      <c r="AD65" s="71">
        <v>5.3353081964000006</v>
      </c>
      <c r="AE65" s="72"/>
      <c r="AF65" s="71">
        <v>406503220.84366077</v>
      </c>
      <c r="AG65" s="71">
        <v>1347386.8551746609</v>
      </c>
      <c r="AH65" s="71">
        <v>1820923.401654802</v>
      </c>
      <c r="AI65" s="71">
        <v>98332851.77404888</v>
      </c>
      <c r="AJ65" s="71">
        <v>100680805.3875123</v>
      </c>
      <c r="AK65" s="71">
        <v>0</v>
      </c>
      <c r="AL65" s="71">
        <v>0</v>
      </c>
      <c r="AM65" s="71">
        <v>6550403.4054352343</v>
      </c>
      <c r="AN65" s="71">
        <v>0</v>
      </c>
      <c r="AO65" s="71">
        <v>0</v>
      </c>
      <c r="AP65" s="71">
        <v>615235591.66748655</v>
      </c>
      <c r="AQ65" s="72"/>
      <c r="AR65" s="71">
        <v>995</v>
      </c>
      <c r="AS65" s="71">
        <v>442</v>
      </c>
      <c r="AT65" s="71">
        <v>0</v>
      </c>
      <c r="AU65" s="71">
        <v>0</v>
      </c>
      <c r="AV65" s="71">
        <v>0</v>
      </c>
      <c r="AW65" s="71">
        <v>0</v>
      </c>
      <c r="AX65" s="71"/>
      <c r="AY65" s="72"/>
      <c r="AZ65" s="71">
        <v>4508.5</v>
      </c>
      <c r="BA65" s="71">
        <v>45927</v>
      </c>
      <c r="BB65" s="71">
        <v>0</v>
      </c>
      <c r="BC65" s="71">
        <v>0</v>
      </c>
      <c r="BD65" s="71">
        <v>0</v>
      </c>
      <c r="BE65" s="71">
        <v>0</v>
      </c>
      <c r="BF65" s="71"/>
      <c r="BG65" s="72"/>
      <c r="BH65" s="71">
        <v>0</v>
      </c>
      <c r="BI65" s="71">
        <v>0</v>
      </c>
      <c r="BJ65" s="71">
        <v>173.423</v>
      </c>
      <c r="BK65" s="71">
        <v>0</v>
      </c>
      <c r="BL65" s="71">
        <v>18.774000000000001</v>
      </c>
      <c r="BM65" s="71">
        <v>0</v>
      </c>
      <c r="BN65" s="72"/>
      <c r="BO65" s="71">
        <v>0</v>
      </c>
      <c r="BP65" s="71">
        <v>0</v>
      </c>
      <c r="BQ65" s="71">
        <v>14</v>
      </c>
      <c r="BR65" s="71">
        <v>0</v>
      </c>
      <c r="BS65" s="71">
        <v>4</v>
      </c>
      <c r="BT65" s="71">
        <v>0</v>
      </c>
      <c r="BU65"/>
      <c r="BV65" s="70">
        <v>192.197</v>
      </c>
      <c r="BW65" s="70">
        <v>0</v>
      </c>
      <c r="BX65" s="70">
        <v>0</v>
      </c>
      <c r="BY65" s="70">
        <v>0</v>
      </c>
      <c r="BZ65" s="70">
        <v>0</v>
      </c>
      <c r="CA65" s="70">
        <v>0</v>
      </c>
      <c r="CB65" s="70">
        <v>0</v>
      </c>
      <c r="CC65" s="70">
        <v>0</v>
      </c>
      <c r="CD65" s="70">
        <v>0</v>
      </c>
    </row>
    <row r="66" spans="1:82">
      <c r="A66" s="70" t="s">
        <v>1787</v>
      </c>
      <c r="B66" s="70">
        <v>390</v>
      </c>
      <c r="C66" s="70">
        <v>16</v>
      </c>
      <c r="D66" s="70">
        <v>23</v>
      </c>
      <c r="E66" s="70">
        <v>2019</v>
      </c>
      <c r="F66" s="70" t="s">
        <v>158</v>
      </c>
      <c r="G66" s="70" t="s">
        <v>1771</v>
      </c>
      <c r="H66" s="70" t="s">
        <v>1772</v>
      </c>
      <c r="I66" s="148"/>
      <c r="J66" s="71">
        <v>617.03062752648725</v>
      </c>
      <c r="K66" s="71">
        <v>1.7181124094245248</v>
      </c>
      <c r="L66" s="71">
        <v>8.6306352263924175</v>
      </c>
      <c r="M66" s="71">
        <v>60.818633708279393</v>
      </c>
      <c r="N66" s="71">
        <v>66.244368515655552</v>
      </c>
      <c r="O66" s="71">
        <v>53.016688685629553</v>
      </c>
      <c r="P66" s="71">
        <v>33.176960801880881</v>
      </c>
      <c r="Q66" s="71">
        <v>2.95061243727559</v>
      </c>
      <c r="R66" s="71">
        <v>0</v>
      </c>
      <c r="S66" s="71">
        <v>7.5659228579200004</v>
      </c>
      <c r="T66" s="72"/>
      <c r="U66" s="71">
        <v>34053891</v>
      </c>
      <c r="V66" s="71">
        <v>930</v>
      </c>
      <c r="W66" s="71">
        <v>161</v>
      </c>
      <c r="X66" s="71">
        <v>14049</v>
      </c>
      <c r="Y66" s="71">
        <v>20725</v>
      </c>
      <c r="Z66" s="71">
        <v>33192</v>
      </c>
      <c r="AA66" s="71">
        <v>6889</v>
      </c>
      <c r="AB66" s="71">
        <v>47814</v>
      </c>
      <c r="AC66" s="71">
        <v>0</v>
      </c>
      <c r="AD66" s="71">
        <v>7.5659228579200004</v>
      </c>
      <c r="AE66" s="72"/>
      <c r="AF66" s="71">
        <v>373079076.52226228</v>
      </c>
      <c r="AG66" s="71">
        <v>1301029.402543044</v>
      </c>
      <c r="AH66" s="71">
        <v>1927450.001064932</v>
      </c>
      <c r="AI66" s="71">
        <v>100052367.5414535</v>
      </c>
      <c r="AJ66" s="71">
        <v>98241723.941112757</v>
      </c>
      <c r="AK66" s="71">
        <v>0</v>
      </c>
      <c r="AL66" s="71">
        <v>0</v>
      </c>
      <c r="AM66" s="71">
        <v>6511906.8564007124</v>
      </c>
      <c r="AN66" s="71">
        <v>0</v>
      </c>
      <c r="AO66" s="71">
        <v>0</v>
      </c>
      <c r="AP66" s="71">
        <v>581113554.26483727</v>
      </c>
      <c r="AQ66" s="72"/>
      <c r="AR66" s="71">
        <v>1155</v>
      </c>
      <c r="AS66" s="71">
        <v>479</v>
      </c>
      <c r="AT66" s="71">
        <v>0</v>
      </c>
      <c r="AU66" s="71">
        <v>0</v>
      </c>
      <c r="AV66" s="71">
        <v>0</v>
      </c>
      <c r="AW66" s="71">
        <v>0</v>
      </c>
      <c r="AX66" s="71"/>
      <c r="AY66" s="72"/>
      <c r="AZ66" s="71">
        <v>5321.8000000000029</v>
      </c>
      <c r="BA66" s="71">
        <v>48281</v>
      </c>
      <c r="BB66" s="71">
        <v>0</v>
      </c>
      <c r="BC66" s="71">
        <v>0</v>
      </c>
      <c r="BD66" s="71">
        <v>0</v>
      </c>
      <c r="BE66" s="71">
        <v>0</v>
      </c>
      <c r="BF66" s="71"/>
      <c r="BG66" s="72"/>
      <c r="BH66" s="71">
        <v>0</v>
      </c>
      <c r="BI66" s="71">
        <v>0</v>
      </c>
      <c r="BJ66" s="71">
        <v>167.83799999999999</v>
      </c>
      <c r="BK66" s="71">
        <v>0</v>
      </c>
      <c r="BL66" s="71">
        <v>18.877000000000002</v>
      </c>
      <c r="BM66" s="71">
        <v>0</v>
      </c>
      <c r="BN66" s="72"/>
      <c r="BO66" s="71">
        <v>0</v>
      </c>
      <c r="BP66" s="71">
        <v>0</v>
      </c>
      <c r="BQ66" s="71">
        <v>14</v>
      </c>
      <c r="BR66" s="71">
        <v>0</v>
      </c>
      <c r="BS66" s="71">
        <v>4</v>
      </c>
      <c r="BT66" s="71">
        <v>0</v>
      </c>
      <c r="BU66"/>
      <c r="BV66" s="70">
        <v>186.715</v>
      </c>
      <c r="BW66" s="70">
        <v>0</v>
      </c>
      <c r="BX66" s="70">
        <v>0</v>
      </c>
      <c r="BY66" s="70">
        <v>0</v>
      </c>
      <c r="BZ66" s="70">
        <v>0</v>
      </c>
      <c r="CA66" s="70">
        <v>0</v>
      </c>
      <c r="CB66" s="70">
        <v>0</v>
      </c>
      <c r="CC66" s="70">
        <v>0</v>
      </c>
      <c r="CD66" s="70">
        <v>0</v>
      </c>
    </row>
    <row r="67" spans="1:82">
      <c r="A67" s="70" t="s">
        <v>1788</v>
      </c>
      <c r="B67" s="70">
        <v>391</v>
      </c>
      <c r="C67" s="70">
        <v>17</v>
      </c>
      <c r="D67" s="70">
        <v>23</v>
      </c>
      <c r="E67" s="70">
        <v>2020</v>
      </c>
      <c r="F67" s="70" t="s">
        <v>159</v>
      </c>
      <c r="G67" s="70" t="s">
        <v>1771</v>
      </c>
      <c r="H67" s="70" t="s">
        <v>1772</v>
      </c>
      <c r="I67" s="148"/>
      <c r="J67" s="71">
        <v>538.31525503858336</v>
      </c>
      <c r="K67" s="71">
        <v>1.9190526187715276</v>
      </c>
      <c r="L67" s="71">
        <v>9.3934643316208639</v>
      </c>
      <c r="M67" s="71">
        <v>52.653410560425556</v>
      </c>
      <c r="N67" s="71">
        <v>64.363764164718873</v>
      </c>
      <c r="O67" s="71">
        <v>46.759390536977563</v>
      </c>
      <c r="P67" s="71">
        <v>31.866238588525508</v>
      </c>
      <c r="Q67" s="71">
        <v>2.83424197378607</v>
      </c>
      <c r="R67" s="71">
        <v>0</v>
      </c>
      <c r="S67" s="71">
        <v>8.1026667870400004</v>
      </c>
      <c r="T67" s="72"/>
      <c r="U67" s="71">
        <v>35997193</v>
      </c>
      <c r="V67" s="71">
        <v>884</v>
      </c>
      <c r="W67" s="71">
        <v>190</v>
      </c>
      <c r="X67" s="71">
        <v>13527</v>
      </c>
      <c r="Y67" s="71">
        <v>21104</v>
      </c>
      <c r="Z67" s="71">
        <v>33413</v>
      </c>
      <c r="AA67" s="71">
        <v>7033</v>
      </c>
      <c r="AB67" s="71">
        <v>48070</v>
      </c>
      <c r="AC67" s="71">
        <v>0</v>
      </c>
      <c r="AD67" s="71">
        <v>8.1026667870400004</v>
      </c>
      <c r="AE67" s="72"/>
      <c r="AF67" s="71">
        <v>386589649.60745293</v>
      </c>
      <c r="AG67" s="71">
        <v>1370805.095448114</v>
      </c>
      <c r="AH67" s="71">
        <v>1700638.8189340944</v>
      </c>
      <c r="AI67" s="71">
        <v>87991551.536918923</v>
      </c>
      <c r="AJ67" s="71">
        <v>99881872.511187717</v>
      </c>
      <c r="AK67" s="71"/>
      <c r="AL67" s="71"/>
      <c r="AM67" s="71">
        <v>6273669.0688390993</v>
      </c>
      <c r="AN67" s="71"/>
      <c r="AO67" s="71"/>
      <c r="AP67" s="71">
        <v>583808186.63878083</v>
      </c>
      <c r="AQ67" s="72"/>
      <c r="AR67" s="71">
        <v>1325</v>
      </c>
      <c r="AS67" s="71">
        <v>515</v>
      </c>
      <c r="AT67" s="71">
        <v>0</v>
      </c>
      <c r="AU67" s="71">
        <v>0</v>
      </c>
      <c r="AV67" s="71">
        <v>0</v>
      </c>
      <c r="AW67" s="71">
        <v>0</v>
      </c>
      <c r="AX67" s="71"/>
      <c r="AY67" s="72"/>
      <c r="AZ67" s="71">
        <v>6217.399999999996</v>
      </c>
      <c r="BA67" s="71">
        <v>59768.899999999987</v>
      </c>
      <c r="BB67" s="71">
        <v>0</v>
      </c>
      <c r="BC67" s="71">
        <v>0</v>
      </c>
      <c r="BD67" s="71">
        <v>0</v>
      </c>
      <c r="BE67" s="71">
        <v>0</v>
      </c>
      <c r="BF67" s="71"/>
      <c r="BG67" s="72"/>
      <c r="BH67" s="71">
        <v>0</v>
      </c>
      <c r="BI67" s="71">
        <v>0</v>
      </c>
      <c r="BJ67" s="71">
        <v>171.84299999999999</v>
      </c>
      <c r="BK67" s="71">
        <v>0</v>
      </c>
      <c r="BL67" s="71">
        <v>17.838000000000001</v>
      </c>
      <c r="BM67" s="71">
        <v>0</v>
      </c>
      <c r="BN67" s="72"/>
      <c r="BO67" s="71">
        <v>0</v>
      </c>
      <c r="BP67" s="71">
        <v>0</v>
      </c>
      <c r="BQ67" s="71">
        <v>15</v>
      </c>
      <c r="BR67" s="71">
        <v>0</v>
      </c>
      <c r="BS67" s="71">
        <v>4</v>
      </c>
      <c r="BT67" s="71">
        <v>0</v>
      </c>
      <c r="BU67"/>
      <c r="BV67" s="70">
        <v>189.68100000000001</v>
      </c>
      <c r="BW67" s="70">
        <v>0</v>
      </c>
      <c r="BX67" s="70">
        <v>0</v>
      </c>
      <c r="BY67" s="70">
        <v>0</v>
      </c>
      <c r="BZ67" s="70">
        <v>0</v>
      </c>
      <c r="CA67" s="70">
        <v>0</v>
      </c>
      <c r="CB67" s="70">
        <v>0</v>
      </c>
      <c r="CC67" s="70">
        <v>0</v>
      </c>
      <c r="CD67" s="70">
        <v>0</v>
      </c>
    </row>
    <row r="68" spans="1:82">
      <c r="A68" s="70" t="s">
        <v>1789</v>
      </c>
      <c r="B68" s="70">
        <v>391</v>
      </c>
      <c r="C68" s="70">
        <v>18</v>
      </c>
      <c r="D68" s="70">
        <v>23</v>
      </c>
      <c r="E68" s="70">
        <v>2021</v>
      </c>
      <c r="F68" s="70" t="s">
        <v>160</v>
      </c>
      <c r="G68" s="70" t="s">
        <v>1771</v>
      </c>
      <c r="H68" s="70" t="s">
        <v>1772</v>
      </c>
      <c r="I68" s="148"/>
      <c r="J68" s="71">
        <v>556.21191655746611</v>
      </c>
      <c r="K68" s="71">
        <v>2.043636414248541</v>
      </c>
      <c r="L68" s="71">
        <v>7.781816380210163</v>
      </c>
      <c r="M68" s="71">
        <v>56.003591308840313</v>
      </c>
      <c r="N68" s="71">
        <v>69.370769740596231</v>
      </c>
      <c r="O68" s="71">
        <v>45.839568649261416</v>
      </c>
      <c r="P68" s="71">
        <v>33.692568396704239</v>
      </c>
      <c r="Q68" s="71">
        <v>2.8256440624989101</v>
      </c>
      <c r="R68" s="71">
        <v>0</v>
      </c>
      <c r="S68" s="71">
        <v>7.3289627522999998</v>
      </c>
      <c r="T68" s="72"/>
      <c r="U68" s="71">
        <v>33652586</v>
      </c>
      <c r="V68" s="71">
        <v>884</v>
      </c>
      <c r="W68" s="71">
        <v>190</v>
      </c>
      <c r="X68" s="71">
        <v>13527</v>
      </c>
      <c r="Y68" s="71">
        <v>21559</v>
      </c>
      <c r="Z68" s="71">
        <v>33727</v>
      </c>
      <c r="AA68" s="71">
        <v>7251</v>
      </c>
      <c r="AB68" s="71">
        <v>48395</v>
      </c>
      <c r="AC68" s="71">
        <v>0</v>
      </c>
      <c r="AD68" s="71">
        <v>7.3289627522999998</v>
      </c>
      <c r="AE68" s="72"/>
      <c r="AF68" s="71">
        <v>340418929.79052991</v>
      </c>
      <c r="AG68" s="71">
        <v>1452728.5836630769</v>
      </c>
      <c r="AH68" s="71">
        <v>1356904.0865473831</v>
      </c>
      <c r="AI68" s="71">
        <v>92484771.642603964</v>
      </c>
      <c r="AJ68" s="71">
        <v>102030100.92929059</v>
      </c>
      <c r="AK68" s="71">
        <v>0</v>
      </c>
      <c r="AL68" s="71">
        <v>0</v>
      </c>
      <c r="AM68" s="71">
        <v>6352515.850458622</v>
      </c>
      <c r="AN68" s="71">
        <v>0</v>
      </c>
      <c r="AO68" s="71">
        <v>0</v>
      </c>
      <c r="AP68" s="71">
        <v>544095950.8830936</v>
      </c>
      <c r="AQ68" s="72"/>
      <c r="AR68" s="71">
        <v>1511</v>
      </c>
      <c r="AS68" s="71">
        <v>561</v>
      </c>
      <c r="AT68" s="71">
        <v>0</v>
      </c>
      <c r="AU68" s="71">
        <v>0</v>
      </c>
      <c r="AV68" s="71">
        <v>0</v>
      </c>
      <c r="AW68" s="71">
        <v>0</v>
      </c>
      <c r="AX68" s="71"/>
      <c r="AY68" s="72"/>
      <c r="AZ68" s="71">
        <v>7310.1999999999862</v>
      </c>
      <c r="BA68" s="71">
        <v>63927.099999999991</v>
      </c>
      <c r="BB68" s="71">
        <v>0</v>
      </c>
      <c r="BC68" s="71">
        <v>0</v>
      </c>
      <c r="BD68" s="71">
        <v>0</v>
      </c>
      <c r="BE68" s="71">
        <v>0</v>
      </c>
      <c r="BF68" s="71"/>
      <c r="BG68" s="72"/>
      <c r="BH68" s="71">
        <v>0</v>
      </c>
      <c r="BI68" s="71">
        <v>0</v>
      </c>
      <c r="BJ68" s="71">
        <v>172.62899999999999</v>
      </c>
      <c r="BK68" s="71">
        <v>0</v>
      </c>
      <c r="BL68" s="71">
        <v>16.285999999999998</v>
      </c>
      <c r="BM68" s="71">
        <v>0</v>
      </c>
      <c r="BN68" s="72"/>
      <c r="BO68" s="71">
        <v>0</v>
      </c>
      <c r="BP68" s="71">
        <v>0</v>
      </c>
      <c r="BQ68" s="71">
        <v>15</v>
      </c>
      <c r="BR68" s="71">
        <v>0</v>
      </c>
      <c r="BS68" s="71">
        <v>4</v>
      </c>
      <c r="BT68" s="71">
        <v>0</v>
      </c>
      <c r="BU68"/>
      <c r="BV68" s="70">
        <v>188.91499999999999</v>
      </c>
      <c r="BW68" s="70">
        <v>0</v>
      </c>
      <c r="BX68" s="70">
        <v>0</v>
      </c>
      <c r="BY68" s="70">
        <v>0</v>
      </c>
      <c r="BZ68" s="70">
        <v>0</v>
      </c>
      <c r="CA68" s="70">
        <v>0</v>
      </c>
      <c r="CB68" s="70">
        <v>0</v>
      </c>
      <c r="CC68" s="70">
        <v>0</v>
      </c>
      <c r="CD68" s="70">
        <v>0</v>
      </c>
    </row>
    <row r="69" spans="1:82">
      <c r="A69" s="70" t="s">
        <v>1790</v>
      </c>
      <c r="B69" s="70">
        <v>391</v>
      </c>
      <c r="C69" s="70">
        <v>19</v>
      </c>
      <c r="D69" s="70">
        <v>23</v>
      </c>
      <c r="E69" s="70">
        <v>2022</v>
      </c>
      <c r="F69" s="70" t="s">
        <v>161</v>
      </c>
      <c r="G69" s="70" t="s">
        <v>1771</v>
      </c>
      <c r="H69" s="70" t="s">
        <v>1772</v>
      </c>
      <c r="I69" s="148"/>
      <c r="J69" s="71">
        <v>522.90790904666676</v>
      </c>
      <c r="K69" s="71">
        <v>1.8334978497070715</v>
      </c>
      <c r="L69" s="71">
        <v>7.1582624531268424</v>
      </c>
      <c r="M69" s="71">
        <v>53.832203654454325</v>
      </c>
      <c r="N69" s="71">
        <v>74.837200332479938</v>
      </c>
      <c r="O69" s="71">
        <v>48.973397070800424</v>
      </c>
      <c r="P69" s="71">
        <v>33.767915525665003</v>
      </c>
      <c r="Q69" s="71">
        <v>2.8941003274907695</v>
      </c>
      <c r="R69" s="71">
        <v>0</v>
      </c>
      <c r="S69" s="71">
        <v>6.3106764840000009</v>
      </c>
      <c r="T69" s="72"/>
      <c r="U69" s="71">
        <v>36503493</v>
      </c>
      <c r="V69" s="71">
        <v>884</v>
      </c>
      <c r="W69" s="71">
        <v>190</v>
      </c>
      <c r="X69" s="71">
        <v>13527</v>
      </c>
      <c r="Y69" s="71">
        <v>22254</v>
      </c>
      <c r="Z69" s="71">
        <v>34235</v>
      </c>
      <c r="AA69" s="71">
        <v>7378</v>
      </c>
      <c r="AB69" s="71">
        <v>49161</v>
      </c>
      <c r="AC69" s="71">
        <v>0</v>
      </c>
      <c r="AD69" s="71">
        <v>6.3106764840000009</v>
      </c>
      <c r="AE69" s="72"/>
      <c r="AF69" s="71">
        <v>330327820.00572675</v>
      </c>
      <c r="AG69" s="71">
        <v>1378324.6842425338</v>
      </c>
      <c r="AH69" s="71">
        <v>1478509.0832879005</v>
      </c>
      <c r="AI69" s="71">
        <v>87231058.051813811</v>
      </c>
      <c r="AJ69" s="71">
        <v>113872090.92264263</v>
      </c>
      <c r="AK69" s="71">
        <v>0</v>
      </c>
      <c r="AL69" s="71">
        <v>0</v>
      </c>
      <c r="AM69" s="71">
        <v>6348026.9203482084</v>
      </c>
      <c r="AN69" s="71">
        <v>0</v>
      </c>
      <c r="AO69" s="71">
        <v>0</v>
      </c>
      <c r="AP69" s="71">
        <v>540635829.66806185</v>
      </c>
      <c r="AQ69" s="72"/>
      <c r="AR69" s="71">
        <v>1770</v>
      </c>
      <c r="AS69" s="71">
        <v>573</v>
      </c>
      <c r="AT69" s="71">
        <v>0</v>
      </c>
      <c r="AU69" s="71">
        <v>0</v>
      </c>
      <c r="AV69" s="71">
        <v>0</v>
      </c>
      <c r="AW69" s="71">
        <v>0</v>
      </c>
      <c r="AX69" s="71"/>
      <c r="AY69" s="72"/>
      <c r="AZ69" s="71">
        <v>8830.3999999999687</v>
      </c>
      <c r="BA69" s="71">
        <v>64481.999999999993</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1791</v>
      </c>
      <c r="B70" s="70">
        <v>391</v>
      </c>
      <c r="C70" s="70">
        <v>20</v>
      </c>
      <c r="D70" s="70">
        <v>23</v>
      </c>
      <c r="E70" s="70">
        <v>2023</v>
      </c>
      <c r="F70" s="70" t="s">
        <v>1539</v>
      </c>
      <c r="G70" s="70" t="s">
        <v>1771</v>
      </c>
      <c r="H70" s="70" t="s">
        <v>1772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1933</v>
      </c>
      <c r="AS70" s="71">
        <v>588</v>
      </c>
      <c r="AT70" s="71">
        <v>0</v>
      </c>
      <c r="AU70" s="71">
        <v>0</v>
      </c>
      <c r="AV70" s="71">
        <v>0</v>
      </c>
      <c r="AW70" s="71">
        <v>0</v>
      </c>
      <c r="AX70" s="71"/>
      <c r="AY70" s="72"/>
      <c r="AZ70" s="71">
        <v>9820.2999999999429</v>
      </c>
      <c r="BA70" s="71">
        <v>65265.899999999994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1792</v>
      </c>
      <c r="B71" s="70">
        <v>391</v>
      </c>
      <c r="C71" s="70">
        <v>21</v>
      </c>
      <c r="D71" s="70">
        <v>23</v>
      </c>
      <c r="E71" s="70">
        <v>2024</v>
      </c>
      <c r="F71" s="70" t="s">
        <v>1554</v>
      </c>
      <c r="G71" s="70" t="s">
        <v>1771</v>
      </c>
      <c r="H71" s="70" t="s">
        <v>1772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1793</v>
      </c>
      <c r="B72" s="70">
        <v>477</v>
      </c>
      <c r="C72" s="70">
        <v>1</v>
      </c>
      <c r="D72" s="70">
        <v>29</v>
      </c>
      <c r="E72" s="70">
        <v>1990</v>
      </c>
      <c r="F72" s="70" t="s">
        <v>787</v>
      </c>
      <c r="G72" s="70" t="s">
        <v>1794</v>
      </c>
      <c r="H72" s="70" t="s">
        <v>1795</v>
      </c>
      <c r="I72" s="148"/>
      <c r="J72" s="71">
        <v>72.994818520239008</v>
      </c>
      <c r="K72" s="71">
        <v>31.932599477794259</v>
      </c>
      <c r="L72" s="71">
        <v>49.899681218555159</v>
      </c>
      <c r="M72" s="71">
        <v>59.616679616395757</v>
      </c>
      <c r="N72" s="71">
        <v>95.89915641379541</v>
      </c>
      <c r="O72" s="71">
        <v>45.670960212929067</v>
      </c>
      <c r="P72" s="71">
        <v>109.5543025887298</v>
      </c>
      <c r="Q72" s="71">
        <v>4.8077159901208599</v>
      </c>
      <c r="R72" s="71">
        <v>153.2881645328479</v>
      </c>
      <c r="S72" s="71">
        <v>5.7819292864333098</v>
      </c>
      <c r="T72" s="72"/>
      <c r="U72" s="71">
        <v>5561165</v>
      </c>
      <c r="V72" s="71">
        <v>5647</v>
      </c>
      <c r="W72" s="71">
        <v>542</v>
      </c>
      <c r="X72" s="71">
        <v>23965</v>
      </c>
      <c r="Y72" s="71">
        <v>24628</v>
      </c>
      <c r="Z72" s="71">
        <v>18785</v>
      </c>
      <c r="AA72" s="71">
        <v>26601</v>
      </c>
      <c r="AB72" s="71">
        <v>78061</v>
      </c>
      <c r="AC72" s="71">
        <v>26549786</v>
      </c>
      <c r="AD72" s="71">
        <v>5.7819292864333098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1796</v>
      </c>
      <c r="B73" s="70">
        <v>478</v>
      </c>
      <c r="C73" s="70">
        <v>2</v>
      </c>
      <c r="D73" s="70">
        <v>29</v>
      </c>
      <c r="E73" s="70">
        <v>2005</v>
      </c>
      <c r="F73" s="70" t="s">
        <v>789</v>
      </c>
      <c r="G73" s="70" t="s">
        <v>1794</v>
      </c>
      <c r="H73" s="70" t="s">
        <v>1795</v>
      </c>
      <c r="I73" s="148"/>
      <c r="J73" s="71">
        <v>54.930339158718411</v>
      </c>
      <c r="K73" s="71">
        <v>22.09452918803807</v>
      </c>
      <c r="L73" s="71">
        <v>44.322617035337259</v>
      </c>
      <c r="M73" s="71">
        <v>101.39355483093139</v>
      </c>
      <c r="N73" s="71">
        <v>128.05741675542021</v>
      </c>
      <c r="O73" s="71">
        <v>69.217121022657096</v>
      </c>
      <c r="P73" s="71">
        <v>116.1017830734941</v>
      </c>
      <c r="Q73" s="71">
        <v>4.0095905823349698</v>
      </c>
      <c r="R73" s="71">
        <v>191.04715182612881</v>
      </c>
      <c r="S73" s="71">
        <v>6.2899322800000013</v>
      </c>
      <c r="T73" s="72"/>
      <c r="U73" s="71">
        <v>3394533</v>
      </c>
      <c r="V73" s="71">
        <v>4557</v>
      </c>
      <c r="W73" s="71">
        <v>522</v>
      </c>
      <c r="X73" s="71">
        <v>17081</v>
      </c>
      <c r="Y73" s="71">
        <v>25355</v>
      </c>
      <c r="Z73" s="71">
        <v>32945</v>
      </c>
      <c r="AA73" s="71">
        <v>23088</v>
      </c>
      <c r="AB73" s="71">
        <v>68058</v>
      </c>
      <c r="AC73" s="71">
        <v>33782733</v>
      </c>
      <c r="AD73" s="71">
        <v>6.2899322800000013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1797</v>
      </c>
      <c r="B74" s="70">
        <v>479</v>
      </c>
      <c r="C74" s="70">
        <v>3</v>
      </c>
      <c r="D74" s="70">
        <v>29</v>
      </c>
      <c r="E74" s="70">
        <v>2006</v>
      </c>
      <c r="F74" s="70" t="s">
        <v>790</v>
      </c>
      <c r="G74" s="70" t="s">
        <v>1794</v>
      </c>
      <c r="H74" s="70" t="s">
        <v>1795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1798</v>
      </c>
      <c r="B75" s="70">
        <v>480</v>
      </c>
      <c r="C75" s="70">
        <v>4</v>
      </c>
      <c r="D75" s="70">
        <v>29</v>
      </c>
      <c r="E75" s="70">
        <v>2007</v>
      </c>
      <c r="F75" s="70" t="s">
        <v>791</v>
      </c>
      <c r="G75" s="70" t="s">
        <v>1794</v>
      </c>
      <c r="H75" s="70" t="s">
        <v>1795</v>
      </c>
      <c r="I75" s="148"/>
      <c r="J75" s="71">
        <v>37.754266294461488</v>
      </c>
      <c r="K75" s="71">
        <v>14.275318012533999</v>
      </c>
      <c r="L75" s="71">
        <v>42.75348360471213</v>
      </c>
      <c r="M75" s="71">
        <v>102.1082084712789</v>
      </c>
      <c r="N75" s="71">
        <v>114.8847466982794</v>
      </c>
      <c r="O75" s="71">
        <v>66.595757316190131</v>
      </c>
      <c r="P75" s="71">
        <v>113.61965638112819</v>
      </c>
      <c r="Q75" s="71">
        <v>4.1128415234642404</v>
      </c>
      <c r="R75" s="71">
        <v>91.625749439812694</v>
      </c>
      <c r="S75" s="71">
        <v>14.86997118088</v>
      </c>
      <c r="T75" s="72"/>
      <c r="U75" s="71">
        <v>2880734</v>
      </c>
      <c r="V75" s="71">
        <v>4303</v>
      </c>
      <c r="W75" s="71">
        <v>630</v>
      </c>
      <c r="X75" s="71">
        <v>21668</v>
      </c>
      <c r="Y75" s="71">
        <v>25149</v>
      </c>
      <c r="Z75" s="71">
        <v>32951</v>
      </c>
      <c r="AA75" s="71">
        <v>22250</v>
      </c>
      <c r="AB75" s="71">
        <v>66119</v>
      </c>
      <c r="AC75" s="71">
        <v>16666997</v>
      </c>
      <c r="AD75" s="71">
        <v>14.86997118088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1799</v>
      </c>
      <c r="B76" s="70">
        <v>481</v>
      </c>
      <c r="C76" s="70">
        <v>5</v>
      </c>
      <c r="D76" s="70">
        <v>29</v>
      </c>
      <c r="E76" s="70">
        <v>2008</v>
      </c>
      <c r="F76" s="70" t="s">
        <v>792</v>
      </c>
      <c r="G76" s="70" t="s">
        <v>1794</v>
      </c>
      <c r="H76" s="70" t="s">
        <v>1795</v>
      </c>
      <c r="I76" s="148"/>
      <c r="J76" s="71">
        <v>36.459551392972983</v>
      </c>
      <c r="K76" s="71">
        <v>13.64910385756132</v>
      </c>
      <c r="L76" s="71">
        <v>38.139139065213882</v>
      </c>
      <c r="M76" s="71">
        <v>104.9382874559182</v>
      </c>
      <c r="N76" s="71">
        <v>111.1225855304499</v>
      </c>
      <c r="O76" s="71">
        <v>64.718361805804676</v>
      </c>
      <c r="P76" s="71">
        <v>110.9194263393301</v>
      </c>
      <c r="Q76" s="71">
        <v>3.9877843096070298</v>
      </c>
      <c r="R76" s="71">
        <v>75.1048140356597</v>
      </c>
      <c r="S76" s="71">
        <v>13.6070812884</v>
      </c>
      <c r="T76" s="72"/>
      <c r="U76" s="71">
        <v>3019265</v>
      </c>
      <c r="V76" s="71">
        <v>4303</v>
      </c>
      <c r="W76" s="71">
        <v>630</v>
      </c>
      <c r="X76" s="71">
        <v>21668</v>
      </c>
      <c r="Y76" s="71">
        <v>25079</v>
      </c>
      <c r="Z76" s="71">
        <v>33146</v>
      </c>
      <c r="AA76" s="71">
        <v>21746</v>
      </c>
      <c r="AB76" s="71">
        <v>65163</v>
      </c>
      <c r="AC76" s="71">
        <v>14186266</v>
      </c>
      <c r="AD76" s="71">
        <v>13.6070812884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1800</v>
      </c>
      <c r="B77" s="70">
        <v>482</v>
      </c>
      <c r="C77" s="70">
        <v>6</v>
      </c>
      <c r="D77" s="70">
        <v>29</v>
      </c>
      <c r="E77" s="70">
        <v>2009</v>
      </c>
      <c r="F77" s="70" t="s">
        <v>176</v>
      </c>
      <c r="G77" s="70" t="s">
        <v>1794</v>
      </c>
      <c r="H77" s="70" t="s">
        <v>1795</v>
      </c>
      <c r="I77" s="148"/>
      <c r="J77" s="71">
        <v>37.404373142744873</v>
      </c>
      <c r="K77" s="71">
        <v>10.205667581984351</v>
      </c>
      <c r="L77" s="71">
        <v>33.267354294383964</v>
      </c>
      <c r="M77" s="71">
        <v>100.5602878027436</v>
      </c>
      <c r="N77" s="71">
        <v>111.4953580177296</v>
      </c>
      <c r="O77" s="71">
        <v>65.70404597152249</v>
      </c>
      <c r="P77" s="71">
        <v>106.3448510248235</v>
      </c>
      <c r="Q77" s="71">
        <v>3.7519013891137001</v>
      </c>
      <c r="R77" s="71">
        <v>76.06275023713674</v>
      </c>
      <c r="S77" s="71">
        <v>10.66694263448</v>
      </c>
      <c r="T77" s="72"/>
      <c r="U77" s="71">
        <v>2588052</v>
      </c>
      <c r="V77" s="71">
        <v>3844</v>
      </c>
      <c r="W77" s="71">
        <v>798</v>
      </c>
      <c r="X77" s="71">
        <v>21470</v>
      </c>
      <c r="Y77" s="71">
        <v>25005</v>
      </c>
      <c r="Z77" s="71">
        <v>33215</v>
      </c>
      <c r="AA77" s="71">
        <v>21404</v>
      </c>
      <c r="AB77" s="71">
        <v>64358</v>
      </c>
      <c r="AC77" s="71">
        <v>14016362</v>
      </c>
      <c r="AD77" s="71">
        <v>10.66694263448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9.2200000000000006</v>
      </c>
      <c r="BK77" s="71">
        <v>8.07</v>
      </c>
      <c r="BL77" s="71">
        <v>3.33</v>
      </c>
      <c r="BM77" s="71">
        <v>0</v>
      </c>
      <c r="BN77" s="72"/>
      <c r="BO77" s="71">
        <v>0</v>
      </c>
      <c r="BP77" s="71">
        <v>0</v>
      </c>
      <c r="BQ77" s="71">
        <v>2</v>
      </c>
      <c r="BR77" s="71">
        <v>3</v>
      </c>
      <c r="BS77" s="71">
        <v>1</v>
      </c>
      <c r="BT77" s="71">
        <v>0</v>
      </c>
      <c r="BU77"/>
      <c r="BV77" s="70">
        <v>20.62</v>
      </c>
      <c r="BW77" s="70">
        <v>0</v>
      </c>
      <c r="BX77" s="70">
        <v>0</v>
      </c>
      <c r="BY77" s="70">
        <v>0</v>
      </c>
      <c r="BZ77" s="70">
        <v>0</v>
      </c>
      <c r="CA77" s="70">
        <v>0</v>
      </c>
      <c r="CB77" s="70">
        <v>0</v>
      </c>
      <c r="CC77" s="70">
        <v>0</v>
      </c>
      <c r="CD77" s="70">
        <v>0</v>
      </c>
    </row>
    <row r="78" spans="1:82">
      <c r="A78" s="70" t="s">
        <v>1801</v>
      </c>
      <c r="B78" s="70">
        <v>483</v>
      </c>
      <c r="C78" s="70">
        <v>7</v>
      </c>
      <c r="D78" s="70">
        <v>29</v>
      </c>
      <c r="E78" s="70">
        <v>2010</v>
      </c>
      <c r="F78" s="70" t="s">
        <v>177</v>
      </c>
      <c r="G78" s="70" t="s">
        <v>1794</v>
      </c>
      <c r="H78" s="70" t="s">
        <v>1795</v>
      </c>
      <c r="I78" s="148"/>
      <c r="J78" s="71">
        <v>34.100670596091931</v>
      </c>
      <c r="K78" s="71">
        <v>12.329155637626229</v>
      </c>
      <c r="L78" s="71">
        <v>31.484466388823389</v>
      </c>
      <c r="M78" s="71">
        <v>98.084840881000616</v>
      </c>
      <c r="N78" s="71">
        <v>111.2135297535268</v>
      </c>
      <c r="O78" s="71">
        <v>65.6009820254245</v>
      </c>
      <c r="P78" s="71">
        <v>107.55527128164471</v>
      </c>
      <c r="Q78" s="71">
        <v>3.8525666957145801</v>
      </c>
      <c r="R78" s="71">
        <v>74.70079098080808</v>
      </c>
      <c r="S78" s="71">
        <v>8.4716527980800009</v>
      </c>
      <c r="T78" s="72"/>
      <c r="U78" s="71">
        <v>2500721</v>
      </c>
      <c r="V78" s="71">
        <v>3844</v>
      </c>
      <c r="W78" s="71">
        <v>798</v>
      </c>
      <c r="X78" s="71">
        <v>21470</v>
      </c>
      <c r="Y78" s="71">
        <v>24771</v>
      </c>
      <c r="Z78" s="71">
        <v>33317</v>
      </c>
      <c r="AA78" s="71">
        <v>21107</v>
      </c>
      <c r="AB78" s="71">
        <v>63324</v>
      </c>
      <c r="AC78" s="71">
        <v>13044892</v>
      </c>
      <c r="AD78" s="71">
        <v>8.4716527980800009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10.124000000000001</v>
      </c>
      <c r="BK78" s="71">
        <v>6.82</v>
      </c>
      <c r="BL78" s="71">
        <v>5.1429999999999998</v>
      </c>
      <c r="BM78" s="71">
        <v>0</v>
      </c>
      <c r="BN78" s="72"/>
      <c r="BO78" s="71">
        <v>0</v>
      </c>
      <c r="BP78" s="71">
        <v>0</v>
      </c>
      <c r="BQ78" s="71">
        <v>2</v>
      </c>
      <c r="BR78" s="71">
        <v>2</v>
      </c>
      <c r="BS78" s="71">
        <v>1</v>
      </c>
      <c r="BT78" s="71">
        <v>0</v>
      </c>
      <c r="BU78"/>
      <c r="BV78" s="70">
        <v>22.087</v>
      </c>
      <c r="BW78" s="70">
        <v>0</v>
      </c>
      <c r="BX78" s="70">
        <v>0</v>
      </c>
      <c r="BY78" s="70">
        <v>0</v>
      </c>
      <c r="BZ78" s="70">
        <v>0</v>
      </c>
      <c r="CA78" s="70">
        <v>0</v>
      </c>
      <c r="CB78" s="70">
        <v>0</v>
      </c>
      <c r="CC78" s="70">
        <v>0</v>
      </c>
      <c r="CD78" s="70">
        <v>0</v>
      </c>
    </row>
    <row r="79" spans="1:82">
      <c r="A79" s="70" t="s">
        <v>1802</v>
      </c>
      <c r="B79" s="70">
        <v>484</v>
      </c>
      <c r="C79" s="70">
        <v>8</v>
      </c>
      <c r="D79" s="70">
        <v>29</v>
      </c>
      <c r="E79" s="70">
        <v>2011</v>
      </c>
      <c r="F79" s="70" t="s">
        <v>178</v>
      </c>
      <c r="G79" s="70" t="s">
        <v>1794</v>
      </c>
      <c r="H79" s="70" t="s">
        <v>1795</v>
      </c>
      <c r="I79" s="148"/>
      <c r="J79" s="71">
        <v>35.546959042016617</v>
      </c>
      <c r="K79" s="71">
        <v>16.19995703226623</v>
      </c>
      <c r="L79" s="71">
        <v>31.800861361230488</v>
      </c>
      <c r="M79" s="71">
        <v>114.49624638443061</v>
      </c>
      <c r="N79" s="71">
        <v>120.0491210766974</v>
      </c>
      <c r="O79" s="71">
        <v>64.473975216216573</v>
      </c>
      <c r="P79" s="71">
        <v>103.82854026276948</v>
      </c>
      <c r="Q79" s="71">
        <v>4.3716086421162803</v>
      </c>
      <c r="R79" s="71">
        <v>80.664879030915969</v>
      </c>
      <c r="S79" s="71">
        <v>8.4902208090000002</v>
      </c>
      <c r="T79" s="72"/>
      <c r="U79" s="71">
        <v>2251621</v>
      </c>
      <c r="V79" s="71">
        <v>3844</v>
      </c>
      <c r="W79" s="71">
        <v>798</v>
      </c>
      <c r="X79" s="71">
        <v>21470</v>
      </c>
      <c r="Y79" s="71">
        <v>24671</v>
      </c>
      <c r="Z79" s="71">
        <v>33456</v>
      </c>
      <c r="AA79" s="71">
        <v>20982</v>
      </c>
      <c r="AB79" s="71">
        <v>62294</v>
      </c>
      <c r="AC79" s="71">
        <v>14063095</v>
      </c>
      <c r="AD79" s="71">
        <v>8.4902208090000002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9.2469999999999999</v>
      </c>
      <c r="BK79" s="71">
        <v>8.516</v>
      </c>
      <c r="BL79" s="71">
        <v>8.4160000000000004</v>
      </c>
      <c r="BM79" s="71">
        <v>0</v>
      </c>
      <c r="BN79" s="72"/>
      <c r="BO79" s="71">
        <v>0</v>
      </c>
      <c r="BP79" s="71">
        <v>0</v>
      </c>
      <c r="BQ79" s="71">
        <v>2</v>
      </c>
      <c r="BR79" s="71">
        <v>3</v>
      </c>
      <c r="BS79" s="71">
        <v>2</v>
      </c>
      <c r="BT79" s="71">
        <v>0</v>
      </c>
      <c r="BU79"/>
      <c r="BV79" s="70">
        <v>26.178999999999998</v>
      </c>
      <c r="BW79" s="70">
        <v>0</v>
      </c>
      <c r="BX79" s="70">
        <v>0</v>
      </c>
      <c r="BY79" s="70">
        <v>0</v>
      </c>
      <c r="BZ79" s="70">
        <v>0</v>
      </c>
      <c r="CA79" s="70">
        <v>0</v>
      </c>
      <c r="CB79" s="70">
        <v>0</v>
      </c>
      <c r="CC79" s="70">
        <v>0</v>
      </c>
      <c r="CD79" s="70">
        <v>0</v>
      </c>
    </row>
    <row r="80" spans="1:82">
      <c r="A80" s="70" t="s">
        <v>1803</v>
      </c>
      <c r="B80" s="70">
        <v>485</v>
      </c>
      <c r="C80" s="70">
        <v>9</v>
      </c>
      <c r="D80" s="70">
        <v>29</v>
      </c>
      <c r="E80" s="70">
        <v>2012</v>
      </c>
      <c r="F80" s="70" t="s">
        <v>179</v>
      </c>
      <c r="G80" s="70" t="s">
        <v>1794</v>
      </c>
      <c r="H80" s="70" t="s">
        <v>1795</v>
      </c>
      <c r="I80" s="148"/>
      <c r="J80" s="71">
        <v>31.11495521198956</v>
      </c>
      <c r="K80" s="71">
        <v>16.29923622565703</v>
      </c>
      <c r="L80" s="71">
        <v>34.719906862998492</v>
      </c>
      <c r="M80" s="71">
        <v>120.6475099031565</v>
      </c>
      <c r="N80" s="71">
        <v>135.80628128591971</v>
      </c>
      <c r="O80" s="71">
        <v>64.352836066685583</v>
      </c>
      <c r="P80" s="71">
        <v>102.4535114446054</v>
      </c>
      <c r="Q80" s="71">
        <v>4.68104335412366</v>
      </c>
      <c r="R80" s="71">
        <v>80.410542720770664</v>
      </c>
      <c r="S80" s="71">
        <v>7.7394380619800014</v>
      </c>
      <c r="T80" s="72"/>
      <c r="U80" s="71">
        <v>1952451</v>
      </c>
      <c r="V80" s="71">
        <v>3844</v>
      </c>
      <c r="W80" s="71">
        <v>798</v>
      </c>
      <c r="X80" s="71">
        <v>21470</v>
      </c>
      <c r="Y80" s="71">
        <v>24599</v>
      </c>
      <c r="Z80" s="71">
        <v>33658</v>
      </c>
      <c r="AA80" s="71">
        <v>20587</v>
      </c>
      <c r="AB80" s="71">
        <v>61394</v>
      </c>
      <c r="AC80" s="71">
        <v>13655657</v>
      </c>
      <c r="AD80" s="71">
        <v>7.7394380619800014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9.9550000000000001</v>
      </c>
      <c r="BK80" s="71">
        <v>8.5519999999999996</v>
      </c>
      <c r="BL80" s="71">
        <v>11.649000000000001</v>
      </c>
      <c r="BM80" s="71">
        <v>0</v>
      </c>
      <c r="BN80" s="72"/>
      <c r="BO80" s="71">
        <v>0</v>
      </c>
      <c r="BP80" s="71">
        <v>0</v>
      </c>
      <c r="BQ80" s="71">
        <v>2</v>
      </c>
      <c r="BR80" s="71">
        <v>3</v>
      </c>
      <c r="BS80" s="71">
        <v>2</v>
      </c>
      <c r="BT80" s="71">
        <v>0</v>
      </c>
      <c r="BU80"/>
      <c r="BV80" s="70">
        <v>30.155999999999999</v>
      </c>
      <c r="BW80" s="70">
        <v>0</v>
      </c>
      <c r="BX80" s="70">
        <v>0</v>
      </c>
      <c r="BY80" s="70">
        <v>0</v>
      </c>
      <c r="BZ80" s="70">
        <v>0</v>
      </c>
      <c r="CA80" s="70">
        <v>0</v>
      </c>
      <c r="CB80" s="70">
        <v>0</v>
      </c>
      <c r="CC80" s="70">
        <v>0</v>
      </c>
      <c r="CD80" s="70">
        <v>0</v>
      </c>
    </row>
    <row r="81" spans="1:82">
      <c r="A81" s="70" t="s">
        <v>1804</v>
      </c>
      <c r="B81" s="70">
        <v>486</v>
      </c>
      <c r="C81" s="70">
        <v>10</v>
      </c>
      <c r="D81" s="70">
        <v>29</v>
      </c>
      <c r="E81" s="70">
        <v>2013</v>
      </c>
      <c r="F81" s="70" t="s">
        <v>180</v>
      </c>
      <c r="G81" s="70" t="s">
        <v>1794</v>
      </c>
      <c r="H81" s="70" t="s">
        <v>1795</v>
      </c>
      <c r="I81" s="148"/>
      <c r="J81" s="71">
        <v>29.194106449315431</v>
      </c>
      <c r="K81" s="71">
        <v>14.03958113924341</v>
      </c>
      <c r="L81" s="71">
        <v>34.121025479273669</v>
      </c>
      <c r="M81" s="71">
        <v>120.078344814822</v>
      </c>
      <c r="N81" s="71">
        <v>135.91987965790199</v>
      </c>
      <c r="O81" s="71">
        <v>62.228346291092748</v>
      </c>
      <c r="P81" s="71">
        <v>101.27101274787587</v>
      </c>
      <c r="Q81" s="71">
        <v>4.7034096075998804</v>
      </c>
      <c r="R81" s="71">
        <v>82.599840241256047</v>
      </c>
      <c r="S81" s="71">
        <v>7.9502752760000002</v>
      </c>
      <c r="T81" s="72"/>
      <c r="U81" s="71">
        <v>1832830</v>
      </c>
      <c r="V81" s="71">
        <v>3844</v>
      </c>
      <c r="W81" s="71">
        <v>798</v>
      </c>
      <c r="X81" s="71">
        <v>21470</v>
      </c>
      <c r="Y81" s="71">
        <v>24581</v>
      </c>
      <c r="Z81" s="71">
        <v>34000</v>
      </c>
      <c r="AA81" s="71">
        <v>20273</v>
      </c>
      <c r="AB81" s="71">
        <v>60803</v>
      </c>
      <c r="AC81" s="71">
        <v>13692725</v>
      </c>
      <c r="AD81" s="71">
        <v>7.9502752760000002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10.712999999999999</v>
      </c>
      <c r="BK81" s="71">
        <v>43.607999999999997</v>
      </c>
      <c r="BL81" s="71">
        <v>12.475999999999999</v>
      </c>
      <c r="BM81" s="71">
        <v>0</v>
      </c>
      <c r="BN81" s="72"/>
      <c r="BO81" s="71">
        <v>0</v>
      </c>
      <c r="BP81" s="71">
        <v>0</v>
      </c>
      <c r="BQ81" s="71">
        <v>2</v>
      </c>
      <c r="BR81" s="71">
        <v>3</v>
      </c>
      <c r="BS81" s="71">
        <v>2</v>
      </c>
      <c r="BT81" s="71">
        <v>0</v>
      </c>
      <c r="BU81"/>
      <c r="BV81" s="70">
        <v>66.796999999999997</v>
      </c>
      <c r="BW81" s="70">
        <v>0</v>
      </c>
      <c r="BX81" s="70">
        <v>0</v>
      </c>
      <c r="BY81" s="70">
        <v>0</v>
      </c>
      <c r="BZ81" s="70">
        <v>0</v>
      </c>
      <c r="CA81" s="70">
        <v>0</v>
      </c>
      <c r="CB81" s="70">
        <v>0</v>
      </c>
      <c r="CC81" s="70">
        <v>0</v>
      </c>
      <c r="CD81" s="70">
        <v>0</v>
      </c>
    </row>
    <row r="82" spans="1:82">
      <c r="A82" s="70" t="s">
        <v>1805</v>
      </c>
      <c r="B82" s="70">
        <v>487</v>
      </c>
      <c r="C82" s="70">
        <v>11</v>
      </c>
      <c r="D82" s="70">
        <v>29</v>
      </c>
      <c r="E82" s="70">
        <v>2014</v>
      </c>
      <c r="F82" s="70" t="s">
        <v>181</v>
      </c>
      <c r="G82" s="70" t="s">
        <v>1794</v>
      </c>
      <c r="H82" s="70" t="s">
        <v>1795</v>
      </c>
      <c r="I82" s="148"/>
      <c r="J82" s="71">
        <v>26.456567010490449</v>
      </c>
      <c r="K82" s="71">
        <v>12.696341906195761</v>
      </c>
      <c r="L82" s="71">
        <v>17.95383352233657</v>
      </c>
      <c r="M82" s="71">
        <v>111.24886023765541</v>
      </c>
      <c r="N82" s="71">
        <v>116.94451550498511</v>
      </c>
      <c r="O82" s="71">
        <v>58.927359977181837</v>
      </c>
      <c r="P82" s="71">
        <v>100.07006680895321</v>
      </c>
      <c r="Q82" s="71">
        <v>4.4238031244093898</v>
      </c>
      <c r="R82" s="71">
        <v>81.103673998684101</v>
      </c>
      <c r="S82" s="71">
        <v>8.1556748097999989</v>
      </c>
      <c r="T82" s="72"/>
      <c r="U82" s="71">
        <v>1880326</v>
      </c>
      <c r="V82" s="71">
        <v>3212</v>
      </c>
      <c r="W82" s="71">
        <v>573</v>
      </c>
      <c r="X82" s="71">
        <v>20552</v>
      </c>
      <c r="Y82" s="71">
        <v>24347</v>
      </c>
      <c r="Z82" s="71">
        <v>33910</v>
      </c>
      <c r="AA82" s="71">
        <v>19929</v>
      </c>
      <c r="AB82" s="71">
        <v>59606</v>
      </c>
      <c r="AC82" s="71">
        <v>13486978</v>
      </c>
      <c r="AD82" s="71">
        <v>8.1556748097999989</v>
      </c>
      <c r="AE82" s="72"/>
      <c r="AF82" s="71"/>
      <c r="AG82" s="71"/>
      <c r="AH82" s="71"/>
      <c r="AI82" s="71"/>
      <c r="AJ82" s="71"/>
      <c r="AK82" s="71"/>
      <c r="AL82" s="71"/>
      <c r="AM82" s="71"/>
      <c r="AN82" s="71"/>
      <c r="AO82" s="71"/>
      <c r="AP82" s="71"/>
      <c r="AQ82" s="72"/>
      <c r="AR82" s="71">
        <v>216</v>
      </c>
      <c r="AS82" s="71">
        <v>69</v>
      </c>
      <c r="AT82" s="71">
        <v>0</v>
      </c>
      <c r="AU82" s="71">
        <v>0</v>
      </c>
      <c r="AV82" s="71">
        <v>0</v>
      </c>
      <c r="AW82" s="71">
        <v>0</v>
      </c>
      <c r="AX82" s="71"/>
      <c r="AY82" s="72"/>
      <c r="AZ82" s="71">
        <v>971.5</v>
      </c>
      <c r="BA82" s="71">
        <v>2392.1</v>
      </c>
      <c r="BB82" s="71">
        <v>0</v>
      </c>
      <c r="BC82" s="71">
        <v>0</v>
      </c>
      <c r="BD82" s="71">
        <v>0</v>
      </c>
      <c r="BE82" s="71">
        <v>0</v>
      </c>
      <c r="BF82" s="71"/>
      <c r="BG82" s="72"/>
      <c r="BH82" s="71">
        <v>0</v>
      </c>
      <c r="BI82" s="71">
        <v>0</v>
      </c>
      <c r="BJ82" s="71">
        <v>10.346</v>
      </c>
      <c r="BK82" s="71">
        <v>8.8559999999999999</v>
      </c>
      <c r="BL82" s="71">
        <v>12.029</v>
      </c>
      <c r="BM82" s="71">
        <v>0</v>
      </c>
      <c r="BN82" s="72"/>
      <c r="BO82" s="71">
        <v>0</v>
      </c>
      <c r="BP82" s="71">
        <v>0</v>
      </c>
      <c r="BQ82" s="71">
        <v>2</v>
      </c>
      <c r="BR82" s="71">
        <v>3</v>
      </c>
      <c r="BS82" s="71">
        <v>2</v>
      </c>
      <c r="BT82" s="71">
        <v>0</v>
      </c>
      <c r="BU82"/>
      <c r="BV82" s="70">
        <v>31.231000000000002</v>
      </c>
      <c r="BW82" s="70">
        <v>0</v>
      </c>
      <c r="BX82" s="70">
        <v>0</v>
      </c>
      <c r="BY82" s="70">
        <v>0</v>
      </c>
      <c r="BZ82" s="70">
        <v>0</v>
      </c>
      <c r="CA82" s="70">
        <v>0</v>
      </c>
      <c r="CB82" s="70">
        <v>0</v>
      </c>
      <c r="CC82" s="70">
        <v>0</v>
      </c>
      <c r="CD82" s="70">
        <v>0</v>
      </c>
    </row>
    <row r="83" spans="1:82">
      <c r="A83" s="70" t="s">
        <v>1806</v>
      </c>
      <c r="B83" s="70">
        <v>488</v>
      </c>
      <c r="C83" s="70">
        <v>12</v>
      </c>
      <c r="D83" s="70">
        <v>29</v>
      </c>
      <c r="E83" s="70">
        <v>2015</v>
      </c>
      <c r="F83" s="70" t="s">
        <v>182</v>
      </c>
      <c r="G83" s="1064" t="s">
        <v>1794</v>
      </c>
      <c r="H83" s="70" t="s">
        <v>1795</v>
      </c>
      <c r="I83" s="148"/>
      <c r="J83" s="71">
        <v>21.44836703696766</v>
      </c>
      <c r="K83" s="71">
        <v>12.83511764137161</v>
      </c>
      <c r="L83" s="71">
        <v>19.074936407444959</v>
      </c>
      <c r="M83" s="71">
        <v>93.030805939729092</v>
      </c>
      <c r="N83" s="71">
        <v>108.5216592321577</v>
      </c>
      <c r="O83" s="71">
        <v>57.887162154184622</v>
      </c>
      <c r="P83" s="71">
        <v>98.184237194466817</v>
      </c>
      <c r="Q83" s="71">
        <v>4.2522244146248998</v>
      </c>
      <c r="R83" s="71">
        <v>83.479351391852916</v>
      </c>
      <c r="S83" s="71">
        <v>11.34731124184</v>
      </c>
      <c r="T83" s="72"/>
      <c r="U83" s="71">
        <v>1695044</v>
      </c>
      <c r="V83" s="71">
        <v>3212</v>
      </c>
      <c r="W83" s="71">
        <v>573</v>
      </c>
      <c r="X83" s="71">
        <v>20552</v>
      </c>
      <c r="Y83" s="71">
        <v>24186</v>
      </c>
      <c r="Z83" s="71">
        <v>33632</v>
      </c>
      <c r="AA83" s="71">
        <v>19538</v>
      </c>
      <c r="AB83" s="71">
        <v>58527</v>
      </c>
      <c r="AC83" s="71">
        <v>14269433</v>
      </c>
      <c r="AD83" s="71">
        <v>11.34731124184</v>
      </c>
      <c r="AE83" s="72"/>
      <c r="AF83" s="71">
        <v>18416668.963117432</v>
      </c>
      <c r="AG83" s="71">
        <v>8648239.0710331202</v>
      </c>
      <c r="AH83" s="71">
        <v>3878976.6206883918</v>
      </c>
      <c r="AI83" s="71">
        <v>123794065.523056</v>
      </c>
      <c r="AJ83" s="71">
        <v>132593666.1685373</v>
      </c>
      <c r="AK83" s="71">
        <v>0</v>
      </c>
      <c r="AL83" s="71">
        <v>0</v>
      </c>
      <c r="AM83" s="71">
        <v>8020879.8384688646</v>
      </c>
      <c r="AN83" s="71">
        <v>0</v>
      </c>
      <c r="AO83" s="71">
        <v>0</v>
      </c>
      <c r="AP83" s="71">
        <v>295352496.18490112</v>
      </c>
      <c r="AQ83" s="72"/>
      <c r="AR83" s="71">
        <v>252</v>
      </c>
      <c r="AS83" s="71">
        <v>88</v>
      </c>
      <c r="AT83" s="71">
        <v>0</v>
      </c>
      <c r="AU83" s="71">
        <v>0</v>
      </c>
      <c r="AV83" s="71">
        <v>0</v>
      </c>
      <c r="AW83" s="71">
        <v>0</v>
      </c>
      <c r="AX83" s="71"/>
      <c r="AY83" s="72"/>
      <c r="AZ83" s="71">
        <v>1143.9000000000001</v>
      </c>
      <c r="BA83" s="71">
        <v>2955.8</v>
      </c>
      <c r="BB83" s="71">
        <v>0</v>
      </c>
      <c r="BC83" s="71">
        <v>0</v>
      </c>
      <c r="BD83" s="71">
        <v>0</v>
      </c>
      <c r="BE83" s="71">
        <v>0</v>
      </c>
      <c r="BF83" s="71"/>
      <c r="BG83" s="72"/>
      <c r="BH83" s="71">
        <v>0</v>
      </c>
      <c r="BI83" s="71">
        <v>0</v>
      </c>
      <c r="BJ83" s="71">
        <v>7.133</v>
      </c>
      <c r="BK83" s="71">
        <v>30.402999999999999</v>
      </c>
      <c r="BL83" s="71">
        <v>11.614000000000001</v>
      </c>
      <c r="BM83" s="71">
        <v>0</v>
      </c>
      <c r="BN83" s="72"/>
      <c r="BO83" s="71">
        <v>0</v>
      </c>
      <c r="BP83" s="71">
        <v>0</v>
      </c>
      <c r="BQ83" s="71">
        <v>2</v>
      </c>
      <c r="BR83" s="71">
        <v>3</v>
      </c>
      <c r="BS83" s="71">
        <v>2</v>
      </c>
      <c r="BT83" s="71">
        <v>0</v>
      </c>
      <c r="BU83"/>
      <c r="BV83" s="70">
        <v>49.15</v>
      </c>
      <c r="BW83" s="70">
        <v>0</v>
      </c>
      <c r="BX83" s="70">
        <v>0</v>
      </c>
      <c r="BY83" s="70">
        <v>0</v>
      </c>
      <c r="BZ83" s="70">
        <v>0</v>
      </c>
      <c r="CA83" s="70">
        <v>0</v>
      </c>
      <c r="CB83" s="70">
        <v>0</v>
      </c>
      <c r="CC83" s="70">
        <v>0</v>
      </c>
      <c r="CD83" s="70">
        <v>0</v>
      </c>
    </row>
    <row r="84" spans="1:82">
      <c r="A84" s="70" t="s">
        <v>1807</v>
      </c>
      <c r="B84" s="70">
        <v>489</v>
      </c>
      <c r="C84" s="70">
        <v>13</v>
      </c>
      <c r="D84" s="70">
        <v>29</v>
      </c>
      <c r="E84" s="70">
        <v>2016</v>
      </c>
      <c r="F84" s="70" t="s">
        <v>155</v>
      </c>
      <c r="G84" s="1064" t="s">
        <v>1794</v>
      </c>
      <c r="H84" s="70" t="s">
        <v>1795</v>
      </c>
      <c r="I84" s="148"/>
      <c r="J84" s="71">
        <v>21.062596438538158</v>
      </c>
      <c r="K84" s="71">
        <v>10.946278617630684</v>
      </c>
      <c r="L84" s="71">
        <v>24.550176367096835</v>
      </c>
      <c r="M84" s="71">
        <v>90.479237140222139</v>
      </c>
      <c r="N84" s="71">
        <v>101.1434645475792</v>
      </c>
      <c r="O84" s="71">
        <v>56.983576071271564</v>
      </c>
      <c r="P84" s="71">
        <v>95.46902728235905</v>
      </c>
      <c r="Q84" s="71">
        <v>4.0592226406145606</v>
      </c>
      <c r="R84" s="71">
        <v>87.422798742632011</v>
      </c>
      <c r="S84" s="71">
        <v>3.5717799472</v>
      </c>
      <c r="T84" s="72"/>
      <c r="U84" s="71">
        <v>1623493</v>
      </c>
      <c r="V84" s="71">
        <v>3212</v>
      </c>
      <c r="W84" s="71">
        <v>573</v>
      </c>
      <c r="X84" s="71">
        <v>20552</v>
      </c>
      <c r="Y84" s="71">
        <v>24058</v>
      </c>
      <c r="Z84" s="71">
        <v>33514</v>
      </c>
      <c r="AA84" s="71">
        <v>19649</v>
      </c>
      <c r="AB84" s="71">
        <v>57470</v>
      </c>
      <c r="AC84" s="71">
        <v>14930953.480666431</v>
      </c>
      <c r="AD84" s="71">
        <v>3.5717799472</v>
      </c>
      <c r="AE84" s="72"/>
      <c r="AF84" s="71">
        <v>18190087.504722401</v>
      </c>
      <c r="AG84" s="71">
        <v>7054605.6792796385</v>
      </c>
      <c r="AH84" s="71">
        <v>3866776.510168042</v>
      </c>
      <c r="AI84" s="71">
        <v>126857085.12116989</v>
      </c>
      <c r="AJ84" s="71">
        <v>118831178.66029701</v>
      </c>
      <c r="AK84" s="71">
        <v>0</v>
      </c>
      <c r="AL84" s="71">
        <v>0</v>
      </c>
      <c r="AM84" s="71">
        <v>7882141.3190509258</v>
      </c>
      <c r="AN84" s="71">
        <v>0</v>
      </c>
      <c r="AO84" s="71">
        <v>0</v>
      </c>
      <c r="AP84" s="71">
        <v>282681874.79468787</v>
      </c>
      <c r="AQ84" s="72"/>
      <c r="AR84" s="71">
        <v>274</v>
      </c>
      <c r="AS84" s="71">
        <v>100</v>
      </c>
      <c r="AT84" s="71">
        <v>0</v>
      </c>
      <c r="AU84" s="71">
        <v>0</v>
      </c>
      <c r="AV84" s="71">
        <v>0</v>
      </c>
      <c r="AW84" s="71">
        <v>0</v>
      </c>
      <c r="AX84" s="71"/>
      <c r="AY84" s="72"/>
      <c r="AZ84" s="71">
        <v>1251.5</v>
      </c>
      <c r="BA84" s="71">
        <v>3139.1</v>
      </c>
      <c r="BB84" s="71">
        <v>0</v>
      </c>
      <c r="BC84" s="71">
        <v>0</v>
      </c>
      <c r="BD84" s="71">
        <v>0</v>
      </c>
      <c r="BE84" s="71">
        <v>0</v>
      </c>
      <c r="BF84" s="71"/>
      <c r="BG84" s="72"/>
      <c r="BH84" s="71">
        <v>0</v>
      </c>
      <c r="BI84" s="71">
        <v>0</v>
      </c>
      <c r="BJ84" s="71">
        <v>5.6669999999999998</v>
      </c>
      <c r="BK84" s="71">
        <v>8.5380000000000003</v>
      </c>
      <c r="BL84" s="71">
        <v>11.435</v>
      </c>
      <c r="BM84" s="71">
        <v>0</v>
      </c>
      <c r="BN84" s="72"/>
      <c r="BO84" s="71">
        <v>0</v>
      </c>
      <c r="BP84" s="71">
        <v>0</v>
      </c>
      <c r="BQ84" s="71">
        <v>1</v>
      </c>
      <c r="BR84" s="71">
        <v>3</v>
      </c>
      <c r="BS84" s="71">
        <v>2</v>
      </c>
      <c r="BT84" s="71">
        <v>0</v>
      </c>
      <c r="BU84"/>
      <c r="BV84" s="70">
        <v>25.64</v>
      </c>
      <c r="BW84" s="70">
        <v>0</v>
      </c>
      <c r="BX84" s="70">
        <v>0</v>
      </c>
      <c r="BY84" s="70">
        <v>0</v>
      </c>
      <c r="BZ84" s="70">
        <v>0</v>
      </c>
      <c r="CA84" s="70">
        <v>0</v>
      </c>
      <c r="CB84" s="70">
        <v>0</v>
      </c>
      <c r="CC84" s="70">
        <v>0</v>
      </c>
      <c r="CD84" s="70">
        <v>0</v>
      </c>
    </row>
    <row r="85" spans="1:82">
      <c r="A85" s="70" t="s">
        <v>1808</v>
      </c>
      <c r="B85" s="70">
        <v>490</v>
      </c>
      <c r="C85" s="70">
        <v>14</v>
      </c>
      <c r="D85" s="70">
        <v>29</v>
      </c>
      <c r="E85" s="70">
        <v>2017</v>
      </c>
      <c r="F85" s="70" t="s">
        <v>156</v>
      </c>
      <c r="G85" s="70" t="s">
        <v>1794</v>
      </c>
      <c r="H85" s="70" t="s">
        <v>1795</v>
      </c>
      <c r="I85" s="148"/>
      <c r="J85" s="71">
        <v>19.288999077466194</v>
      </c>
      <c r="K85" s="71">
        <v>11.199108149831423</v>
      </c>
      <c r="L85" s="71">
        <v>22.116709228266547</v>
      </c>
      <c r="M85" s="71">
        <v>87.181943478799425</v>
      </c>
      <c r="N85" s="71">
        <v>107.4444605749443</v>
      </c>
      <c r="O85" s="71">
        <v>56.013598759246321</v>
      </c>
      <c r="P85" s="71">
        <v>93.362774605282809</v>
      </c>
      <c r="Q85" s="71">
        <v>3.85978801428895</v>
      </c>
      <c r="R85" s="71">
        <v>83.690909548267882</v>
      </c>
      <c r="S85" s="71">
        <v>5.3714419506799995</v>
      </c>
      <c r="T85" s="72"/>
      <c r="U85" s="71">
        <v>1587709</v>
      </c>
      <c r="V85" s="71">
        <v>3212</v>
      </c>
      <c r="W85" s="71">
        <v>573</v>
      </c>
      <c r="X85" s="71">
        <v>20552</v>
      </c>
      <c r="Y85" s="71">
        <v>24113</v>
      </c>
      <c r="Z85" s="71">
        <v>33490</v>
      </c>
      <c r="AA85" s="71">
        <v>19338</v>
      </c>
      <c r="AB85" s="71">
        <v>56510</v>
      </c>
      <c r="AC85" s="71">
        <v>14577197.999999991</v>
      </c>
      <c r="AD85" s="71">
        <v>5.3714419506800004</v>
      </c>
      <c r="AE85" s="72"/>
      <c r="AF85" s="71">
        <v>17232406.222276911</v>
      </c>
      <c r="AG85" s="71">
        <v>8031209.4601667412</v>
      </c>
      <c r="AH85" s="71">
        <v>4681958.988330896</v>
      </c>
      <c r="AI85" s="71">
        <v>130406383.9232032</v>
      </c>
      <c r="AJ85" s="71">
        <v>127104246.6260934</v>
      </c>
      <c r="AK85" s="71">
        <v>0</v>
      </c>
      <c r="AL85" s="71">
        <v>0</v>
      </c>
      <c r="AM85" s="71">
        <v>7762602.5117334966</v>
      </c>
      <c r="AN85" s="71">
        <v>0</v>
      </c>
      <c r="AO85" s="71">
        <v>0</v>
      </c>
      <c r="AP85" s="71">
        <v>295218807.73180461</v>
      </c>
      <c r="AQ85" s="72"/>
      <c r="AR85" s="71">
        <v>293</v>
      </c>
      <c r="AS85" s="71">
        <v>107</v>
      </c>
      <c r="AT85" s="71">
        <v>0</v>
      </c>
      <c r="AU85" s="71">
        <v>1</v>
      </c>
      <c r="AV85" s="71">
        <v>0</v>
      </c>
      <c r="AW85" s="71">
        <v>0</v>
      </c>
      <c r="AX85" s="71"/>
      <c r="AY85" s="72"/>
      <c r="AZ85" s="71">
        <v>1348</v>
      </c>
      <c r="BA85" s="71">
        <v>3338.2</v>
      </c>
      <c r="BB85" s="71">
        <v>0</v>
      </c>
      <c r="BC85" s="71">
        <v>184</v>
      </c>
      <c r="BD85" s="71">
        <v>0</v>
      </c>
      <c r="BE85" s="71">
        <v>0</v>
      </c>
      <c r="BF85" s="71"/>
      <c r="BG85" s="72"/>
      <c r="BH85" s="71">
        <v>0</v>
      </c>
      <c r="BI85" s="71">
        <v>0</v>
      </c>
      <c r="BJ85" s="71">
        <v>4.4889999999999999</v>
      </c>
      <c r="BK85" s="71">
        <v>8.6069999999999993</v>
      </c>
      <c r="BL85" s="71">
        <v>4.3339999999999996</v>
      </c>
      <c r="BM85" s="71">
        <v>0</v>
      </c>
      <c r="BN85" s="72"/>
      <c r="BO85" s="71">
        <v>0</v>
      </c>
      <c r="BP85" s="71">
        <v>0</v>
      </c>
      <c r="BQ85" s="71">
        <v>1</v>
      </c>
      <c r="BR85" s="71">
        <v>3</v>
      </c>
      <c r="BS85" s="71">
        <v>2</v>
      </c>
      <c r="BT85" s="71">
        <v>0</v>
      </c>
      <c r="BU85"/>
      <c r="BV85" s="70">
        <v>17.43</v>
      </c>
      <c r="BW85" s="70">
        <v>0</v>
      </c>
      <c r="BX85" s="70">
        <v>0</v>
      </c>
      <c r="BY85" s="70">
        <v>0</v>
      </c>
      <c r="BZ85" s="70">
        <v>0</v>
      </c>
      <c r="CA85" s="70">
        <v>0</v>
      </c>
      <c r="CB85" s="70">
        <v>0</v>
      </c>
      <c r="CC85" s="70">
        <v>0</v>
      </c>
      <c r="CD85" s="70">
        <v>0</v>
      </c>
    </row>
    <row r="86" spans="1:82">
      <c r="A86" s="70" t="s">
        <v>1809</v>
      </c>
      <c r="B86" s="70">
        <v>491</v>
      </c>
      <c r="C86" s="70">
        <v>15</v>
      </c>
      <c r="D86" s="70">
        <v>29</v>
      </c>
      <c r="E86" s="70">
        <v>2018</v>
      </c>
      <c r="F86" s="70" t="s">
        <v>183</v>
      </c>
      <c r="G86" s="70" t="s">
        <v>1794</v>
      </c>
      <c r="H86" s="70" t="s">
        <v>1795</v>
      </c>
      <c r="I86" s="148"/>
      <c r="J86" s="71">
        <v>18.719132864021375</v>
      </c>
      <c r="K86" s="71">
        <v>10.254811059007409</v>
      </c>
      <c r="L86" s="71">
        <v>20.607177639322266</v>
      </c>
      <c r="M86" s="71">
        <v>85.072507608613137</v>
      </c>
      <c r="N86" s="71">
        <v>99.817501911893359</v>
      </c>
      <c r="O86" s="71">
        <v>54.688798986699361</v>
      </c>
      <c r="P86" s="71">
        <v>91.118950965252694</v>
      </c>
      <c r="Q86" s="71">
        <v>3.5070516534265601</v>
      </c>
      <c r="R86" s="71">
        <v>81.191497193626958</v>
      </c>
      <c r="S86" s="71">
        <v>7.1858651424</v>
      </c>
      <c r="T86" s="72"/>
      <c r="U86" s="71">
        <v>1544747</v>
      </c>
      <c r="V86" s="71">
        <v>3212</v>
      </c>
      <c r="W86" s="71">
        <v>573</v>
      </c>
      <c r="X86" s="71">
        <v>20552</v>
      </c>
      <c r="Y86" s="71">
        <v>23911</v>
      </c>
      <c r="Z86" s="71">
        <v>33324</v>
      </c>
      <c r="AA86" s="71">
        <v>19063</v>
      </c>
      <c r="AB86" s="71">
        <v>55333</v>
      </c>
      <c r="AC86" s="71">
        <v>14086429</v>
      </c>
      <c r="AD86" s="71">
        <v>7.1858651424</v>
      </c>
      <c r="AE86" s="72"/>
      <c r="AF86" s="71">
        <v>16699771.56550516</v>
      </c>
      <c r="AG86" s="71">
        <v>7042848.071670332</v>
      </c>
      <c r="AH86" s="71">
        <v>4427234.5635408629</v>
      </c>
      <c r="AI86" s="71">
        <v>123305953.20212381</v>
      </c>
      <c r="AJ86" s="71">
        <v>124021480.7405452</v>
      </c>
      <c r="AK86" s="71">
        <v>0</v>
      </c>
      <c r="AL86" s="71">
        <v>0</v>
      </c>
      <c r="AM86" s="71">
        <v>7616648.9090076666</v>
      </c>
      <c r="AN86" s="71">
        <v>0</v>
      </c>
      <c r="AO86" s="71">
        <v>0</v>
      </c>
      <c r="AP86" s="71">
        <v>283113937.05239302</v>
      </c>
      <c r="AQ86" s="72"/>
      <c r="AR86" s="71">
        <v>315</v>
      </c>
      <c r="AS86" s="71">
        <v>110</v>
      </c>
      <c r="AT86" s="71">
        <v>0</v>
      </c>
      <c r="AU86" s="71">
        <v>1</v>
      </c>
      <c r="AV86" s="71">
        <v>0</v>
      </c>
      <c r="AW86" s="71">
        <v>0</v>
      </c>
      <c r="AX86" s="71"/>
      <c r="AY86" s="72"/>
      <c r="AZ86" s="71">
        <v>1476.4999999999998</v>
      </c>
      <c r="BA86" s="71">
        <v>3373.3</v>
      </c>
      <c r="BB86" s="71">
        <v>0</v>
      </c>
      <c r="BC86" s="71">
        <v>184</v>
      </c>
      <c r="BD86" s="71">
        <v>0</v>
      </c>
      <c r="BE86" s="71">
        <v>0</v>
      </c>
      <c r="BF86" s="71"/>
      <c r="BG86" s="72"/>
      <c r="BH86" s="71">
        <v>0</v>
      </c>
      <c r="BI86" s="71">
        <v>0</v>
      </c>
      <c r="BJ86" s="71">
        <v>3.8490000000000002</v>
      </c>
      <c r="BK86" s="71">
        <v>8.4179999999999993</v>
      </c>
      <c r="BL86" s="71">
        <v>11.138999999999999</v>
      </c>
      <c r="BM86" s="71">
        <v>0</v>
      </c>
      <c r="BN86" s="72"/>
      <c r="BO86" s="71">
        <v>0</v>
      </c>
      <c r="BP86" s="71">
        <v>0</v>
      </c>
      <c r="BQ86" s="71">
        <v>1</v>
      </c>
      <c r="BR86" s="71">
        <v>3</v>
      </c>
      <c r="BS86" s="71">
        <v>2</v>
      </c>
      <c r="BT86" s="71">
        <v>0</v>
      </c>
      <c r="BU86"/>
      <c r="BV86" s="70">
        <v>23.405999999999999</v>
      </c>
      <c r="BW86" s="70">
        <v>0</v>
      </c>
      <c r="BX86" s="70">
        <v>0</v>
      </c>
      <c r="BY86" s="70">
        <v>0</v>
      </c>
      <c r="BZ86" s="70">
        <v>0</v>
      </c>
      <c r="CA86" s="70">
        <v>0</v>
      </c>
      <c r="CB86" s="70">
        <v>0</v>
      </c>
      <c r="CC86" s="70">
        <v>0</v>
      </c>
      <c r="CD86" s="70">
        <v>0</v>
      </c>
    </row>
    <row r="87" spans="1:82">
      <c r="A87" s="70" t="s">
        <v>1810</v>
      </c>
      <c r="B87" s="70">
        <v>492</v>
      </c>
      <c r="C87" s="70">
        <v>16</v>
      </c>
      <c r="D87" s="70">
        <v>29</v>
      </c>
      <c r="E87" s="70">
        <v>2019</v>
      </c>
      <c r="F87" s="70" t="s">
        <v>158</v>
      </c>
      <c r="G87" s="70" t="s">
        <v>1794</v>
      </c>
      <c r="H87" s="70" t="s">
        <v>1795</v>
      </c>
      <c r="I87" s="148"/>
      <c r="J87" s="71">
        <v>15.879079052919762</v>
      </c>
      <c r="K87" s="71">
        <v>11.551079949203629</v>
      </c>
      <c r="L87" s="71">
        <v>20.800972676912789</v>
      </c>
      <c r="M87" s="71">
        <v>86.310762632976903</v>
      </c>
      <c r="N87" s="71">
        <v>95.379656654267166</v>
      </c>
      <c r="O87" s="71">
        <v>52.793070451838638</v>
      </c>
      <c r="P87" s="71">
        <v>88.223072278945537</v>
      </c>
      <c r="Q87" s="71">
        <v>3.3420403598430202</v>
      </c>
      <c r="R87" s="71">
        <v>81.736173275791643</v>
      </c>
      <c r="S87" s="71">
        <v>4.6884286900000003</v>
      </c>
      <c r="T87" s="72"/>
      <c r="U87" s="71">
        <v>1392500</v>
      </c>
      <c r="V87" s="71">
        <v>3212</v>
      </c>
      <c r="W87" s="71">
        <v>573</v>
      </c>
      <c r="X87" s="71">
        <v>20552</v>
      </c>
      <c r="Y87" s="71">
        <v>23717</v>
      </c>
      <c r="Z87" s="71">
        <v>33052</v>
      </c>
      <c r="AA87" s="71">
        <v>18319</v>
      </c>
      <c r="AB87" s="71">
        <v>54157</v>
      </c>
      <c r="AC87" s="71">
        <v>14413195</v>
      </c>
      <c r="AD87" s="71">
        <v>4.6884286900000003</v>
      </c>
      <c r="AE87" s="72"/>
      <c r="AF87" s="71">
        <v>13856254.1488229</v>
      </c>
      <c r="AG87" s="71">
        <v>6862900.435197155</v>
      </c>
      <c r="AH87" s="71">
        <v>4682327.3306222456</v>
      </c>
      <c r="AI87" s="71">
        <v>127341968.32550269</v>
      </c>
      <c r="AJ87" s="71">
        <v>118982721.772458</v>
      </c>
      <c r="AK87" s="71">
        <v>0</v>
      </c>
      <c r="AL87" s="71">
        <v>0</v>
      </c>
      <c r="AM87" s="71">
        <v>7375775.7063222779</v>
      </c>
      <c r="AN87" s="71">
        <v>0</v>
      </c>
      <c r="AO87" s="71">
        <v>0</v>
      </c>
      <c r="AP87" s="71">
        <v>279101947.71892524</v>
      </c>
      <c r="AQ87" s="72"/>
      <c r="AR87" s="71">
        <v>336</v>
      </c>
      <c r="AS87" s="71">
        <v>116</v>
      </c>
      <c r="AT87" s="71">
        <v>0</v>
      </c>
      <c r="AU87" s="71">
        <v>1</v>
      </c>
      <c r="AV87" s="71">
        <v>0</v>
      </c>
      <c r="AW87" s="71">
        <v>0</v>
      </c>
      <c r="AX87" s="71"/>
      <c r="AY87" s="72"/>
      <c r="AZ87" s="71">
        <v>1588.4999999999991</v>
      </c>
      <c r="BA87" s="71">
        <v>4195.4000000000005</v>
      </c>
      <c r="BB87" s="71">
        <v>0</v>
      </c>
      <c r="BC87" s="71">
        <v>184</v>
      </c>
      <c r="BD87" s="71">
        <v>0</v>
      </c>
      <c r="BE87" s="71">
        <v>0</v>
      </c>
      <c r="BF87" s="71"/>
      <c r="BG87" s="72"/>
      <c r="BH87" s="71">
        <v>0</v>
      </c>
      <c r="BI87" s="71">
        <v>0</v>
      </c>
      <c r="BJ87" s="71">
        <v>3.2330000000000001</v>
      </c>
      <c r="BK87" s="71">
        <v>8.2870000000000008</v>
      </c>
      <c r="BL87" s="71">
        <v>10.147</v>
      </c>
      <c r="BM87" s="71">
        <v>0</v>
      </c>
      <c r="BN87" s="72"/>
      <c r="BO87" s="71">
        <v>0</v>
      </c>
      <c r="BP87" s="71">
        <v>0</v>
      </c>
      <c r="BQ87" s="71">
        <v>1</v>
      </c>
      <c r="BR87" s="71">
        <v>3</v>
      </c>
      <c r="BS87" s="71">
        <v>2</v>
      </c>
      <c r="BT87" s="71">
        <v>0</v>
      </c>
      <c r="BU87"/>
      <c r="BV87" s="70">
        <v>21.667000000000002</v>
      </c>
      <c r="BW87" s="70">
        <v>0</v>
      </c>
      <c r="BX87" s="70">
        <v>0</v>
      </c>
      <c r="BY87" s="70">
        <v>0</v>
      </c>
      <c r="BZ87" s="70">
        <v>0</v>
      </c>
      <c r="CA87" s="70">
        <v>0</v>
      </c>
      <c r="CB87" s="70">
        <v>0</v>
      </c>
      <c r="CC87" s="70">
        <v>0</v>
      </c>
      <c r="CD87" s="70">
        <v>0</v>
      </c>
    </row>
    <row r="88" spans="1:82">
      <c r="A88" s="70" t="s">
        <v>1811</v>
      </c>
      <c r="B88" s="70">
        <v>493</v>
      </c>
      <c r="C88" s="70">
        <v>17</v>
      </c>
      <c r="D88" s="70">
        <v>29</v>
      </c>
      <c r="E88" s="70">
        <v>2020</v>
      </c>
      <c r="F88" s="70" t="s">
        <v>159</v>
      </c>
      <c r="G88" s="70" t="s">
        <v>1794</v>
      </c>
      <c r="H88" s="70" t="s">
        <v>1795</v>
      </c>
      <c r="I88" s="148"/>
      <c r="J88" s="71">
        <v>13.839779773474209</v>
      </c>
      <c r="K88" s="71">
        <v>10.55377040603136</v>
      </c>
      <c r="L88" s="71">
        <v>30.505271570332326</v>
      </c>
      <c r="M88" s="71">
        <v>69.791462540790164</v>
      </c>
      <c r="N88" s="71">
        <v>88.494336080053728</v>
      </c>
      <c r="O88" s="71">
        <v>45.835762076366265</v>
      </c>
      <c r="P88" s="71">
        <v>82.286756577024278</v>
      </c>
      <c r="Q88" s="71">
        <v>3.1281611799296898</v>
      </c>
      <c r="R88" s="71">
        <v>74.348504272367052</v>
      </c>
      <c r="S88" s="71">
        <v>4.3560493949199994</v>
      </c>
      <c r="T88" s="72"/>
      <c r="U88" s="71">
        <v>1283671</v>
      </c>
      <c r="V88" s="71">
        <v>2655</v>
      </c>
      <c r="W88" s="71">
        <v>888</v>
      </c>
      <c r="X88" s="71">
        <v>18798</v>
      </c>
      <c r="Y88" s="71">
        <v>23549</v>
      </c>
      <c r="Z88" s="71">
        <v>32753</v>
      </c>
      <c r="AA88" s="71">
        <v>18161</v>
      </c>
      <c r="AB88" s="71">
        <v>53055</v>
      </c>
      <c r="AC88" s="71">
        <v>13179741.999999998</v>
      </c>
      <c r="AD88" s="71">
        <v>4.3560493949199994</v>
      </c>
      <c r="AE88" s="72"/>
      <c r="AF88" s="71">
        <v>12400084.364644529</v>
      </c>
      <c r="AG88" s="71">
        <v>5993215.292784797</v>
      </c>
      <c r="AH88" s="71">
        <v>7049028.9456913304</v>
      </c>
      <c r="AI88" s="71">
        <v>109340189.0210198</v>
      </c>
      <c r="AJ88" s="71">
        <v>115270936.5597613</v>
      </c>
      <c r="AK88" s="71"/>
      <c r="AL88" s="71"/>
      <c r="AM88" s="71">
        <v>6924266.9533442557</v>
      </c>
      <c r="AN88" s="71"/>
      <c r="AO88" s="71"/>
      <c r="AP88" s="71">
        <v>256977721.13724598</v>
      </c>
      <c r="AQ88" s="72"/>
      <c r="AR88" s="71">
        <v>344</v>
      </c>
      <c r="AS88" s="71">
        <v>117</v>
      </c>
      <c r="AT88" s="71">
        <v>0</v>
      </c>
      <c r="AU88" s="71">
        <v>1</v>
      </c>
      <c r="AV88" s="71">
        <v>0</v>
      </c>
      <c r="AW88" s="71">
        <v>0</v>
      </c>
      <c r="AX88" s="71"/>
      <c r="AY88" s="72"/>
      <c r="AZ88" s="71">
        <v>1633.299999999999</v>
      </c>
      <c r="BA88" s="71">
        <v>4211.8999999999996</v>
      </c>
      <c r="BB88" s="71">
        <v>0</v>
      </c>
      <c r="BC88" s="71">
        <v>184</v>
      </c>
      <c r="BD88" s="71">
        <v>0</v>
      </c>
      <c r="BE88" s="71">
        <v>0</v>
      </c>
      <c r="BF88" s="71"/>
      <c r="BG88" s="72"/>
      <c r="BH88" s="71">
        <v>0</v>
      </c>
      <c r="BI88" s="71">
        <v>0</v>
      </c>
      <c r="BJ88" s="71">
        <v>0</v>
      </c>
      <c r="BK88" s="71">
        <v>8.1470000000000002</v>
      </c>
      <c r="BL88" s="71">
        <v>10.731999999999999</v>
      </c>
      <c r="BM88" s="71">
        <v>0</v>
      </c>
      <c r="BN88" s="72"/>
      <c r="BO88" s="71">
        <v>0</v>
      </c>
      <c r="BP88" s="71">
        <v>0</v>
      </c>
      <c r="BQ88" s="71">
        <v>0</v>
      </c>
      <c r="BR88" s="71">
        <v>3</v>
      </c>
      <c r="BS88" s="71">
        <v>2</v>
      </c>
      <c r="BT88" s="71">
        <v>0</v>
      </c>
      <c r="BU88"/>
      <c r="BV88" s="70">
        <v>18.879000000000001</v>
      </c>
      <c r="BW88" s="70">
        <v>0</v>
      </c>
      <c r="BX88" s="70">
        <v>0</v>
      </c>
      <c r="BY88" s="70">
        <v>0</v>
      </c>
      <c r="BZ88" s="70">
        <v>0</v>
      </c>
      <c r="CA88" s="70">
        <v>0</v>
      </c>
      <c r="CB88" s="70">
        <v>0</v>
      </c>
      <c r="CC88" s="70">
        <v>0</v>
      </c>
      <c r="CD88" s="70">
        <v>0</v>
      </c>
    </row>
    <row r="89" spans="1:82">
      <c r="A89" s="70" t="s">
        <v>1812</v>
      </c>
      <c r="B89" s="70">
        <v>493</v>
      </c>
      <c r="C89" s="70">
        <v>18</v>
      </c>
      <c r="D89" s="70">
        <v>29</v>
      </c>
      <c r="E89" s="70">
        <v>2021</v>
      </c>
      <c r="F89" s="70" t="s">
        <v>160</v>
      </c>
      <c r="G89" s="70" t="s">
        <v>1794</v>
      </c>
      <c r="H89" s="70" t="s">
        <v>1795</v>
      </c>
      <c r="I89" s="148"/>
      <c r="J89" s="71">
        <v>14.417025182042531</v>
      </c>
      <c r="K89" s="71">
        <v>8.658335668060154</v>
      </c>
      <c r="L89" s="71">
        <v>22.219815240097674</v>
      </c>
      <c r="M89" s="71">
        <v>77.975890666203711</v>
      </c>
      <c r="N89" s="71">
        <v>80.42112796206932</v>
      </c>
      <c r="O89" s="71">
        <v>44.055023518165257</v>
      </c>
      <c r="P89" s="71">
        <v>83.141790969828847</v>
      </c>
      <c r="Q89" s="71">
        <v>3.0311666805378898</v>
      </c>
      <c r="R89" s="71">
        <v>64.369130304771772</v>
      </c>
      <c r="S89" s="71">
        <v>5.2594882454</v>
      </c>
      <c r="T89" s="72"/>
      <c r="U89" s="71">
        <v>1389323</v>
      </c>
      <c r="V89" s="71">
        <v>2655</v>
      </c>
      <c r="W89" s="71">
        <v>888</v>
      </c>
      <c r="X89" s="71">
        <v>18798</v>
      </c>
      <c r="Y89" s="71">
        <v>23267</v>
      </c>
      <c r="Z89" s="71">
        <v>32414</v>
      </c>
      <c r="AA89" s="71">
        <v>17893</v>
      </c>
      <c r="AB89" s="71">
        <v>51915</v>
      </c>
      <c r="AC89" s="71">
        <v>11069718</v>
      </c>
      <c r="AD89" s="71">
        <v>5.2594882454</v>
      </c>
      <c r="AE89" s="72"/>
      <c r="AF89" s="71">
        <v>12499598.472390262</v>
      </c>
      <c r="AG89" s="71">
        <v>5995600.8573396746</v>
      </c>
      <c r="AH89" s="71">
        <v>4807366.4027141863</v>
      </c>
      <c r="AI89" s="71">
        <v>120471485.37888466</v>
      </c>
      <c r="AJ89" s="71">
        <v>97412936.908799738</v>
      </c>
      <c r="AK89" s="71">
        <v>0</v>
      </c>
      <c r="AL89" s="71">
        <v>0</v>
      </c>
      <c r="AM89" s="71">
        <v>6814564.7355420887</v>
      </c>
      <c r="AN89" s="71">
        <v>0</v>
      </c>
      <c r="AO89" s="71">
        <v>0</v>
      </c>
      <c r="AP89" s="71">
        <v>248001552.75567061</v>
      </c>
      <c r="AQ89" s="72"/>
      <c r="AR89" s="71">
        <v>349</v>
      </c>
      <c r="AS89" s="71">
        <v>119</v>
      </c>
      <c r="AT89" s="71">
        <v>0</v>
      </c>
      <c r="AU89" s="71">
        <v>1</v>
      </c>
      <c r="AV89" s="71">
        <v>0</v>
      </c>
      <c r="AW89" s="71">
        <v>0</v>
      </c>
      <c r="AX89" s="71"/>
      <c r="AY89" s="72"/>
      <c r="AZ89" s="71">
        <v>1663.099999999999</v>
      </c>
      <c r="BA89" s="71">
        <v>4235.7999999999993</v>
      </c>
      <c r="BB89" s="71">
        <v>0</v>
      </c>
      <c r="BC89" s="71">
        <v>184</v>
      </c>
      <c r="BD89" s="71">
        <v>0</v>
      </c>
      <c r="BE89" s="71">
        <v>0</v>
      </c>
      <c r="BF89" s="71"/>
      <c r="BG89" s="72"/>
      <c r="BH89" s="71">
        <v>0</v>
      </c>
      <c r="BI89" s="71">
        <v>0</v>
      </c>
      <c r="BJ89" s="71">
        <v>0</v>
      </c>
      <c r="BK89" s="71">
        <v>11.189</v>
      </c>
      <c r="BL89" s="71">
        <v>5.78</v>
      </c>
      <c r="BM89" s="71">
        <v>0</v>
      </c>
      <c r="BN89" s="72"/>
      <c r="BO89" s="71">
        <v>0</v>
      </c>
      <c r="BP89" s="71">
        <v>0</v>
      </c>
      <c r="BQ89" s="71">
        <v>0</v>
      </c>
      <c r="BR89" s="71">
        <v>3</v>
      </c>
      <c r="BS89" s="71">
        <v>2</v>
      </c>
      <c r="BT89" s="71">
        <v>0</v>
      </c>
      <c r="BU89"/>
      <c r="BV89" s="70">
        <v>16.969000000000001</v>
      </c>
      <c r="BW89" s="70">
        <v>0</v>
      </c>
      <c r="BX89" s="70">
        <v>0</v>
      </c>
      <c r="BY89" s="70">
        <v>0</v>
      </c>
      <c r="BZ89" s="70">
        <v>0</v>
      </c>
      <c r="CA89" s="70">
        <v>0</v>
      </c>
      <c r="CB89" s="70">
        <v>0</v>
      </c>
      <c r="CC89" s="70">
        <v>0</v>
      </c>
      <c r="CD89" s="70">
        <v>0</v>
      </c>
    </row>
    <row r="90" spans="1:82">
      <c r="A90" s="70" t="s">
        <v>1813</v>
      </c>
      <c r="B90" s="70">
        <v>493</v>
      </c>
      <c r="C90" s="70">
        <v>19</v>
      </c>
      <c r="D90" s="70">
        <v>29</v>
      </c>
      <c r="E90" s="70">
        <v>2022</v>
      </c>
      <c r="F90" s="70" t="s">
        <v>161</v>
      </c>
      <c r="G90" s="70" t="s">
        <v>1794</v>
      </c>
      <c r="H90" s="70" t="s">
        <v>1795</v>
      </c>
      <c r="I90" s="148"/>
      <c r="J90" s="71">
        <v>13.886251475593404</v>
      </c>
      <c r="K90" s="71">
        <v>8.8424402742891228</v>
      </c>
      <c r="L90" s="71">
        <v>22.320436577582541</v>
      </c>
      <c r="M90" s="71">
        <v>73.018525159467032</v>
      </c>
      <c r="N90" s="71">
        <v>80.057198681269057</v>
      </c>
      <c r="O90" s="71">
        <v>46.082343018512191</v>
      </c>
      <c r="P90" s="71">
        <v>81.257193310200108</v>
      </c>
      <c r="Q90" s="71">
        <v>2.9818163928263255</v>
      </c>
      <c r="R90" s="71">
        <v>59.044906827823773</v>
      </c>
      <c r="S90" s="71">
        <v>4.6140146051292001</v>
      </c>
      <c r="T90" s="72"/>
      <c r="U90" s="71">
        <v>1486951</v>
      </c>
      <c r="V90" s="71">
        <v>2655</v>
      </c>
      <c r="W90" s="71">
        <v>888</v>
      </c>
      <c r="X90" s="71">
        <v>18798</v>
      </c>
      <c r="Y90" s="71">
        <v>23115</v>
      </c>
      <c r="Z90" s="71">
        <v>32214</v>
      </c>
      <c r="AA90" s="71">
        <v>17754</v>
      </c>
      <c r="AB90" s="71">
        <v>50651</v>
      </c>
      <c r="AC90" s="71">
        <v>10281627.999999998</v>
      </c>
      <c r="AD90" s="71">
        <v>4.6140146051292001</v>
      </c>
      <c r="AE90" s="72"/>
      <c r="AF90" s="71">
        <v>12720780.23571562</v>
      </c>
      <c r="AG90" s="71">
        <v>5873242.7373467907</v>
      </c>
      <c r="AH90" s="71">
        <v>5817062.9638218917</v>
      </c>
      <c r="AI90" s="71">
        <v>111063308.39305608</v>
      </c>
      <c r="AJ90" s="71">
        <v>108459065.81533462</v>
      </c>
      <c r="AK90" s="71">
        <v>0</v>
      </c>
      <c r="AL90" s="71">
        <v>0</v>
      </c>
      <c r="AM90" s="71">
        <v>6540426.5890148105</v>
      </c>
      <c r="AN90" s="71">
        <v>0</v>
      </c>
      <c r="AO90" s="71">
        <v>0</v>
      </c>
      <c r="AP90" s="71">
        <v>250473886.7342898</v>
      </c>
      <c r="AQ90" s="72"/>
      <c r="AR90" s="71">
        <v>357</v>
      </c>
      <c r="AS90" s="71">
        <v>120</v>
      </c>
      <c r="AT90" s="71">
        <v>0</v>
      </c>
      <c r="AU90" s="71">
        <v>1</v>
      </c>
      <c r="AV90" s="71">
        <v>0</v>
      </c>
      <c r="AW90" s="71">
        <v>0</v>
      </c>
      <c r="AX90" s="71"/>
      <c r="AY90" s="72"/>
      <c r="AZ90" s="71">
        <v>1699.7999999999995</v>
      </c>
      <c r="BA90" s="71">
        <v>4266.0999999999995</v>
      </c>
      <c r="BB90" s="71">
        <v>0</v>
      </c>
      <c r="BC90" s="71">
        <v>184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1814</v>
      </c>
      <c r="B91" s="70">
        <v>493</v>
      </c>
      <c r="C91" s="70">
        <v>20</v>
      </c>
      <c r="D91" s="70">
        <v>29</v>
      </c>
      <c r="E91" s="70">
        <v>2023</v>
      </c>
      <c r="F91" s="70" t="s">
        <v>1539</v>
      </c>
      <c r="G91" s="70" t="s">
        <v>1794</v>
      </c>
      <c r="H91" s="70" t="s">
        <v>1795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366</v>
      </c>
      <c r="AS91" s="71">
        <v>120</v>
      </c>
      <c r="AT91" s="71">
        <v>0</v>
      </c>
      <c r="AU91" s="71">
        <v>1</v>
      </c>
      <c r="AV91" s="71">
        <v>0</v>
      </c>
      <c r="AW91" s="71">
        <v>0</v>
      </c>
      <c r="AX91" s="71"/>
      <c r="AY91" s="72"/>
      <c r="AZ91" s="71">
        <v>1747.3</v>
      </c>
      <c r="BA91" s="71">
        <v>4265.7999999999993</v>
      </c>
      <c r="BB91" s="71">
        <v>0</v>
      </c>
      <c r="BC91" s="71">
        <v>184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1815</v>
      </c>
      <c r="B92" s="70">
        <v>493</v>
      </c>
      <c r="C92" s="70">
        <v>21</v>
      </c>
      <c r="D92" s="70">
        <v>29</v>
      </c>
      <c r="E92" s="70">
        <v>2024</v>
      </c>
      <c r="F92" s="70" t="s">
        <v>1554</v>
      </c>
      <c r="G92" s="70" t="s">
        <v>1794</v>
      </c>
      <c r="H92" s="70" t="s">
        <v>1795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1816</v>
      </c>
      <c r="B93" s="70">
        <v>392</v>
      </c>
      <c r="C93" s="70">
        <v>1</v>
      </c>
      <c r="D93" s="70">
        <v>24</v>
      </c>
      <c r="E93" s="70">
        <v>1990</v>
      </c>
      <c r="F93" s="70" t="s">
        <v>787</v>
      </c>
      <c r="G93" s="70" t="s">
        <v>1817</v>
      </c>
      <c r="H93" s="70" t="s">
        <v>1818</v>
      </c>
      <c r="I93" s="148"/>
      <c r="J93" s="71">
        <v>557.43689736166175</v>
      </c>
      <c r="K93" s="71">
        <v>5.4613426026042911</v>
      </c>
      <c r="L93" s="71">
        <v>9.0943754588395596</v>
      </c>
      <c r="M93" s="71">
        <v>31.336517865546909</v>
      </c>
      <c r="N93" s="71">
        <v>44.698785279317278</v>
      </c>
      <c r="O93" s="71">
        <v>38.326165387096829</v>
      </c>
      <c r="P93" s="71">
        <v>46.880065650445907</v>
      </c>
      <c r="Q93" s="71">
        <v>2.77428635009792</v>
      </c>
      <c r="R93" s="71">
        <v>0</v>
      </c>
      <c r="S93" s="71">
        <v>2.9665191540484481</v>
      </c>
      <c r="T93" s="72"/>
      <c r="U93" s="71">
        <v>33528898</v>
      </c>
      <c r="V93" s="71">
        <v>1463</v>
      </c>
      <c r="W93" s="71">
        <v>89</v>
      </c>
      <c r="X93" s="71">
        <v>9576</v>
      </c>
      <c r="Y93" s="71">
        <v>13145</v>
      </c>
      <c r="Z93" s="71">
        <v>15764</v>
      </c>
      <c r="AA93" s="71">
        <v>11383</v>
      </c>
      <c r="AB93" s="71">
        <v>45045</v>
      </c>
      <c r="AC93" s="71">
        <v>0</v>
      </c>
      <c r="AD93" s="71">
        <v>2.9665191540484481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1819</v>
      </c>
      <c r="B94" s="70">
        <v>393</v>
      </c>
      <c r="C94" s="70">
        <v>2</v>
      </c>
      <c r="D94" s="70">
        <v>24</v>
      </c>
      <c r="E94" s="70">
        <v>2005</v>
      </c>
      <c r="F94" s="70" t="s">
        <v>789</v>
      </c>
      <c r="G94" s="70" t="s">
        <v>1817</v>
      </c>
      <c r="H94" s="70" t="s">
        <v>1818</v>
      </c>
      <c r="I94" s="148"/>
      <c r="J94" s="71">
        <v>1041.805538362586</v>
      </c>
      <c r="K94" s="71">
        <v>3.4328417405207041</v>
      </c>
      <c r="L94" s="71">
        <v>4.787659934641991</v>
      </c>
      <c r="M94" s="71">
        <v>54.036813868863852</v>
      </c>
      <c r="N94" s="71">
        <v>69.357537273158513</v>
      </c>
      <c r="O94" s="71">
        <v>63.027603993282447</v>
      </c>
      <c r="P94" s="71">
        <v>62.450972106276993</v>
      </c>
      <c r="Q94" s="71">
        <v>2.7495311716120501</v>
      </c>
      <c r="R94" s="71">
        <v>0</v>
      </c>
      <c r="S94" s="71">
        <v>8.7425757179999994</v>
      </c>
      <c r="T94" s="72"/>
      <c r="U94" s="71">
        <v>78952176</v>
      </c>
      <c r="V94" s="71">
        <v>1182</v>
      </c>
      <c r="W94" s="71">
        <v>53</v>
      </c>
      <c r="X94" s="71">
        <v>9155</v>
      </c>
      <c r="Y94" s="71">
        <v>16720</v>
      </c>
      <c r="Z94" s="71">
        <v>29999</v>
      </c>
      <c r="AA94" s="71">
        <v>12419</v>
      </c>
      <c r="AB94" s="71">
        <v>46670</v>
      </c>
      <c r="AC94" s="71">
        <v>0</v>
      </c>
      <c r="AD94" s="71">
        <v>8.7425757179999994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1820</v>
      </c>
      <c r="B95" s="70">
        <v>394</v>
      </c>
      <c r="C95" s="70">
        <v>3</v>
      </c>
      <c r="D95" s="70">
        <v>24</v>
      </c>
      <c r="E95" s="70">
        <v>2006</v>
      </c>
      <c r="F95" s="70" t="s">
        <v>790</v>
      </c>
      <c r="G95" s="70" t="s">
        <v>1817</v>
      </c>
      <c r="H95" s="70" t="s">
        <v>1818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1821</v>
      </c>
      <c r="B96" s="70">
        <v>395</v>
      </c>
      <c r="C96" s="70">
        <v>4</v>
      </c>
      <c r="D96" s="70">
        <v>24</v>
      </c>
      <c r="E96" s="70">
        <v>2007</v>
      </c>
      <c r="F96" s="70" t="s">
        <v>791</v>
      </c>
      <c r="G96" s="70" t="s">
        <v>1817</v>
      </c>
      <c r="H96" s="70" t="s">
        <v>1818</v>
      </c>
      <c r="I96" s="148"/>
      <c r="J96" s="71">
        <v>1221.26845880163</v>
      </c>
      <c r="K96" s="71">
        <v>2.8275250159849858</v>
      </c>
      <c r="L96" s="71">
        <v>4.4910124849664799</v>
      </c>
      <c r="M96" s="71">
        <v>58.654858782304878</v>
      </c>
      <c r="N96" s="71">
        <v>73.29458858084368</v>
      </c>
      <c r="O96" s="71">
        <v>61.921058925478228</v>
      </c>
      <c r="P96" s="71">
        <v>65.143638492316967</v>
      </c>
      <c r="Q96" s="71">
        <v>2.9576579917675301</v>
      </c>
      <c r="R96" s="71">
        <v>0</v>
      </c>
      <c r="S96" s="71">
        <v>6.4728492880000008</v>
      </c>
      <c r="T96" s="72"/>
      <c r="U96" s="71">
        <v>109204797</v>
      </c>
      <c r="V96" s="71">
        <v>1056</v>
      </c>
      <c r="W96" s="71">
        <v>58</v>
      </c>
      <c r="X96" s="71">
        <v>12241</v>
      </c>
      <c r="Y96" s="71">
        <v>17845</v>
      </c>
      <c r="Z96" s="71">
        <v>30638</v>
      </c>
      <c r="AA96" s="71">
        <v>12757</v>
      </c>
      <c r="AB96" s="71">
        <v>47548</v>
      </c>
      <c r="AC96" s="71">
        <v>0</v>
      </c>
      <c r="AD96" s="71">
        <v>6.4728492880000008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1822</v>
      </c>
      <c r="B97" s="70">
        <v>396</v>
      </c>
      <c r="C97" s="70">
        <v>5</v>
      </c>
      <c r="D97" s="70">
        <v>24</v>
      </c>
      <c r="E97" s="70">
        <v>2008</v>
      </c>
      <c r="F97" s="70" t="s">
        <v>792</v>
      </c>
      <c r="G97" s="70" t="s">
        <v>1817</v>
      </c>
      <c r="H97" s="70" t="s">
        <v>1818</v>
      </c>
      <c r="I97" s="148"/>
      <c r="J97" s="71">
        <v>1454.5169251288371</v>
      </c>
      <c r="K97" s="71">
        <v>2.1322487437390101</v>
      </c>
      <c r="L97" s="71">
        <v>3.8406663449619352</v>
      </c>
      <c r="M97" s="71">
        <v>61.920468559205588</v>
      </c>
      <c r="N97" s="71">
        <v>64.605347078366933</v>
      </c>
      <c r="O97" s="71">
        <v>60.778168294548003</v>
      </c>
      <c r="P97" s="71">
        <v>63.957449042070238</v>
      </c>
      <c r="Q97" s="71">
        <v>2.9197731411331702</v>
      </c>
      <c r="R97" s="71">
        <v>0</v>
      </c>
      <c r="S97" s="71">
        <v>7.4851292250000014</v>
      </c>
      <c r="T97" s="72"/>
      <c r="U97" s="71">
        <v>138431396</v>
      </c>
      <c r="V97" s="71">
        <v>1056</v>
      </c>
      <c r="W97" s="71">
        <v>58</v>
      </c>
      <c r="X97" s="71">
        <v>12241</v>
      </c>
      <c r="Y97" s="71">
        <v>18125</v>
      </c>
      <c r="Z97" s="71">
        <v>31128</v>
      </c>
      <c r="AA97" s="71">
        <v>12539</v>
      </c>
      <c r="AB97" s="71">
        <v>47711</v>
      </c>
      <c r="AC97" s="71">
        <v>0</v>
      </c>
      <c r="AD97" s="71">
        <v>7.4851292250000014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1823</v>
      </c>
      <c r="B98" s="70">
        <v>397</v>
      </c>
      <c r="C98" s="70">
        <v>6</v>
      </c>
      <c r="D98" s="70">
        <v>24</v>
      </c>
      <c r="E98" s="70">
        <v>2009</v>
      </c>
      <c r="F98" s="70" t="s">
        <v>176</v>
      </c>
      <c r="G98" s="70" t="s">
        <v>1817</v>
      </c>
      <c r="H98" s="70" t="s">
        <v>1818</v>
      </c>
      <c r="I98" s="148"/>
      <c r="J98" s="71">
        <v>1244.9630809853729</v>
      </c>
      <c r="K98" s="71">
        <v>2.192257991346978</v>
      </c>
      <c r="L98" s="71">
        <v>4.2545301677596994</v>
      </c>
      <c r="M98" s="71">
        <v>63.94755966746331</v>
      </c>
      <c r="N98" s="71">
        <v>67.377731013869834</v>
      </c>
      <c r="O98" s="71">
        <v>61.870403307280107</v>
      </c>
      <c r="P98" s="71">
        <v>59.989148349547719</v>
      </c>
      <c r="Q98" s="71">
        <v>2.7837571588857402</v>
      </c>
      <c r="R98" s="71">
        <v>0</v>
      </c>
      <c r="S98" s="71">
        <v>6.7014099316399989</v>
      </c>
      <c r="T98" s="72"/>
      <c r="U98" s="71">
        <v>101149764</v>
      </c>
      <c r="V98" s="71">
        <v>1053</v>
      </c>
      <c r="W98" s="71">
        <v>80</v>
      </c>
      <c r="X98" s="71">
        <v>13245</v>
      </c>
      <c r="Y98" s="71">
        <v>18301</v>
      </c>
      <c r="Z98" s="71">
        <v>31277</v>
      </c>
      <c r="AA98" s="71">
        <v>12074</v>
      </c>
      <c r="AB98" s="71">
        <v>47751</v>
      </c>
      <c r="AC98" s="71">
        <v>0</v>
      </c>
      <c r="AD98" s="71">
        <v>6.7014099316399989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648.03899999999999</v>
      </c>
      <c r="BK98" s="71">
        <v>84.914000000000001</v>
      </c>
      <c r="BL98" s="71">
        <v>13.564</v>
      </c>
      <c r="BM98" s="71">
        <v>0</v>
      </c>
      <c r="BN98" s="72"/>
      <c r="BO98" s="71">
        <v>0</v>
      </c>
      <c r="BP98" s="71">
        <v>0</v>
      </c>
      <c r="BQ98" s="71">
        <v>16</v>
      </c>
      <c r="BR98" s="71">
        <v>2</v>
      </c>
      <c r="BS98" s="71">
        <v>1</v>
      </c>
      <c r="BT98" s="71">
        <v>0</v>
      </c>
      <c r="BU98"/>
      <c r="BV98" s="70">
        <v>654.11699999999996</v>
      </c>
      <c r="BW98" s="70">
        <v>29.423999999999999</v>
      </c>
      <c r="BX98" s="70">
        <v>7.734</v>
      </c>
      <c r="BY98" s="70">
        <v>0</v>
      </c>
      <c r="BZ98" s="70">
        <v>0</v>
      </c>
      <c r="CA98" s="70">
        <v>0</v>
      </c>
      <c r="CB98" s="70">
        <v>8.9849999999999994</v>
      </c>
      <c r="CC98" s="70">
        <v>46.256999999999998</v>
      </c>
      <c r="CD98" s="70">
        <v>0</v>
      </c>
    </row>
    <row r="99" spans="1:82">
      <c r="A99" s="70" t="s">
        <v>1824</v>
      </c>
      <c r="B99" s="70">
        <v>398</v>
      </c>
      <c r="C99" s="70">
        <v>7</v>
      </c>
      <c r="D99" s="70">
        <v>24</v>
      </c>
      <c r="E99" s="70">
        <v>2010</v>
      </c>
      <c r="F99" s="70" t="s">
        <v>177</v>
      </c>
      <c r="G99" s="70" t="s">
        <v>1817</v>
      </c>
      <c r="H99" s="70" t="s">
        <v>1818</v>
      </c>
      <c r="I99" s="148"/>
      <c r="J99" s="71">
        <v>1332.350330260279</v>
      </c>
      <c r="K99" s="71">
        <v>2.2921032767297209</v>
      </c>
      <c r="L99" s="71">
        <v>3.9493940991461818</v>
      </c>
      <c r="M99" s="71">
        <v>66.009449963163277</v>
      </c>
      <c r="N99" s="71">
        <v>77.48041299748364</v>
      </c>
      <c r="O99" s="71">
        <v>61.71221834621528</v>
      </c>
      <c r="P99" s="71">
        <v>59.426236494363991</v>
      </c>
      <c r="Q99" s="71">
        <v>2.9079200675110499</v>
      </c>
      <c r="R99" s="71">
        <v>0</v>
      </c>
      <c r="S99" s="71">
        <v>7.4585833414399998</v>
      </c>
      <c r="T99" s="72"/>
      <c r="U99" s="71">
        <v>108601467</v>
      </c>
      <c r="V99" s="71">
        <v>1053</v>
      </c>
      <c r="W99" s="71">
        <v>80</v>
      </c>
      <c r="X99" s="71">
        <v>13245</v>
      </c>
      <c r="Y99" s="71">
        <v>18526</v>
      </c>
      <c r="Z99" s="71">
        <v>31342</v>
      </c>
      <c r="AA99" s="71">
        <v>11662</v>
      </c>
      <c r="AB99" s="71">
        <v>47797</v>
      </c>
      <c r="AC99" s="71">
        <v>0</v>
      </c>
      <c r="AD99" s="71">
        <v>7.4585833414399998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669.71900000000005</v>
      </c>
      <c r="BK99" s="71">
        <v>82.986000000000004</v>
      </c>
      <c r="BL99" s="71">
        <v>6.02</v>
      </c>
      <c r="BM99" s="71">
        <v>0</v>
      </c>
      <c r="BN99" s="72"/>
      <c r="BO99" s="71">
        <v>0</v>
      </c>
      <c r="BP99" s="71">
        <v>0</v>
      </c>
      <c r="BQ99" s="71">
        <v>18</v>
      </c>
      <c r="BR99" s="71">
        <v>2</v>
      </c>
      <c r="BS99" s="71">
        <v>1</v>
      </c>
      <c r="BT99" s="71">
        <v>0</v>
      </c>
      <c r="BU99"/>
      <c r="BV99" s="70">
        <v>670.99400000000003</v>
      </c>
      <c r="BW99" s="70">
        <v>29.698</v>
      </c>
      <c r="BX99" s="70">
        <v>0</v>
      </c>
      <c r="BY99" s="70">
        <v>0</v>
      </c>
      <c r="BZ99" s="70">
        <v>0</v>
      </c>
      <c r="CA99" s="70">
        <v>0</v>
      </c>
      <c r="CB99" s="70">
        <v>13.927</v>
      </c>
      <c r="CC99" s="70">
        <v>44.106000000000002</v>
      </c>
      <c r="CD99" s="70">
        <v>0</v>
      </c>
    </row>
    <row r="100" spans="1:82">
      <c r="A100" s="70" t="s">
        <v>1825</v>
      </c>
      <c r="B100" s="70">
        <v>399</v>
      </c>
      <c r="C100" s="70">
        <v>8</v>
      </c>
      <c r="D100" s="70">
        <v>24</v>
      </c>
      <c r="E100" s="70">
        <v>2011</v>
      </c>
      <c r="F100" s="70" t="s">
        <v>178</v>
      </c>
      <c r="G100" s="70" t="s">
        <v>1817</v>
      </c>
      <c r="H100" s="70" t="s">
        <v>1818</v>
      </c>
      <c r="I100" s="148"/>
      <c r="J100" s="71">
        <v>826.43420824267309</v>
      </c>
      <c r="K100" s="71">
        <v>3.1641253636574058</v>
      </c>
      <c r="L100" s="71">
        <v>3.9279668518895421</v>
      </c>
      <c r="M100" s="71">
        <v>76.877600241480906</v>
      </c>
      <c r="N100" s="71">
        <v>81.283429523172217</v>
      </c>
      <c r="O100" s="71">
        <v>61.444530900103089</v>
      </c>
      <c r="P100" s="71">
        <v>56.684583391002974</v>
      </c>
      <c r="Q100" s="71">
        <v>3.3698313703692402</v>
      </c>
      <c r="R100" s="71">
        <v>0</v>
      </c>
      <c r="S100" s="71">
        <v>7.1480635401999999</v>
      </c>
      <c r="T100" s="72"/>
      <c r="U100" s="71">
        <v>62474895</v>
      </c>
      <c r="V100" s="71">
        <v>1053</v>
      </c>
      <c r="W100" s="71">
        <v>80</v>
      </c>
      <c r="X100" s="71">
        <v>13245</v>
      </c>
      <c r="Y100" s="71">
        <v>18849</v>
      </c>
      <c r="Z100" s="71">
        <v>31884</v>
      </c>
      <c r="AA100" s="71">
        <v>11455</v>
      </c>
      <c r="AB100" s="71">
        <v>48019</v>
      </c>
      <c r="AC100" s="71">
        <v>0</v>
      </c>
      <c r="AD100" s="71">
        <v>7.1480635401999999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585.17200000000003</v>
      </c>
      <c r="BK100" s="71">
        <v>80.256</v>
      </c>
      <c r="BL100" s="71">
        <v>14.007999999999999</v>
      </c>
      <c r="BM100" s="71">
        <v>0</v>
      </c>
      <c r="BN100" s="72"/>
      <c r="BO100" s="71">
        <v>0</v>
      </c>
      <c r="BP100" s="71">
        <v>0</v>
      </c>
      <c r="BQ100" s="71">
        <v>17</v>
      </c>
      <c r="BR100" s="71">
        <v>2</v>
      </c>
      <c r="BS100" s="71">
        <v>1</v>
      </c>
      <c r="BT100" s="71">
        <v>0</v>
      </c>
      <c r="BU100"/>
      <c r="BV100" s="70">
        <v>631.096</v>
      </c>
      <c r="BW100" s="70">
        <v>0</v>
      </c>
      <c r="BX100" s="70">
        <v>8.1069999999999993</v>
      </c>
      <c r="BY100" s="70">
        <v>0</v>
      </c>
      <c r="BZ100" s="70">
        <v>0</v>
      </c>
      <c r="CA100" s="70">
        <v>0</v>
      </c>
      <c r="CB100" s="70">
        <v>20.218</v>
      </c>
      <c r="CC100" s="70">
        <v>20.015000000000001</v>
      </c>
      <c r="CD100" s="70">
        <v>0</v>
      </c>
    </row>
    <row r="101" spans="1:82">
      <c r="A101" s="70" t="s">
        <v>1826</v>
      </c>
      <c r="B101" s="70">
        <v>400</v>
      </c>
      <c r="C101" s="70">
        <v>9</v>
      </c>
      <c r="D101" s="70">
        <v>24</v>
      </c>
      <c r="E101" s="70">
        <v>2012</v>
      </c>
      <c r="F101" s="70" t="s">
        <v>179</v>
      </c>
      <c r="G101" s="70" t="s">
        <v>1817</v>
      </c>
      <c r="H101" s="70" t="s">
        <v>1818</v>
      </c>
      <c r="I101" s="148"/>
      <c r="J101" s="71">
        <v>960.51303194654213</v>
      </c>
      <c r="K101" s="71">
        <v>2.9545426088955251</v>
      </c>
      <c r="L101" s="71">
        <v>3.9858342834075962</v>
      </c>
      <c r="M101" s="71">
        <v>72.596908195814891</v>
      </c>
      <c r="N101" s="71">
        <v>81.140162828545158</v>
      </c>
      <c r="O101" s="71">
        <v>61.546075018914053</v>
      </c>
      <c r="P101" s="71">
        <v>55.648475492960486</v>
      </c>
      <c r="Q101" s="71">
        <v>3.7901857695131</v>
      </c>
      <c r="R101" s="71">
        <v>0</v>
      </c>
      <c r="S101" s="71">
        <v>7.5903850482899999</v>
      </c>
      <c r="T101" s="72"/>
      <c r="U101" s="71">
        <v>76366569</v>
      </c>
      <c r="V101" s="71">
        <v>1053</v>
      </c>
      <c r="W101" s="71">
        <v>80</v>
      </c>
      <c r="X101" s="71">
        <v>13245</v>
      </c>
      <c r="Y101" s="71">
        <v>20040</v>
      </c>
      <c r="Z101" s="71">
        <v>32190</v>
      </c>
      <c r="AA101" s="71">
        <v>11182</v>
      </c>
      <c r="AB101" s="71">
        <v>49710</v>
      </c>
      <c r="AC101" s="71">
        <v>0</v>
      </c>
      <c r="AD101" s="71">
        <v>7.5903850482899999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709.601</v>
      </c>
      <c r="BK101" s="71">
        <v>97.659000000000006</v>
      </c>
      <c r="BL101" s="71">
        <v>14.746</v>
      </c>
      <c r="BM101" s="71">
        <v>0</v>
      </c>
      <c r="BN101" s="72"/>
      <c r="BO101" s="71">
        <v>0</v>
      </c>
      <c r="BP101" s="71">
        <v>0</v>
      </c>
      <c r="BQ101" s="71">
        <v>18</v>
      </c>
      <c r="BR101" s="71">
        <v>2</v>
      </c>
      <c r="BS101" s="71">
        <v>1</v>
      </c>
      <c r="BT101" s="71">
        <v>0</v>
      </c>
      <c r="BU101"/>
      <c r="BV101" s="70">
        <v>747.81</v>
      </c>
      <c r="BW101" s="70">
        <v>26.722999999999999</v>
      </c>
      <c r="BX101" s="70">
        <v>8.6669999999999998</v>
      </c>
      <c r="BY101" s="70">
        <v>0</v>
      </c>
      <c r="BZ101" s="70">
        <v>0</v>
      </c>
      <c r="CA101" s="70">
        <v>0</v>
      </c>
      <c r="CB101" s="70">
        <v>18.361000000000001</v>
      </c>
      <c r="CC101" s="70">
        <v>20.445</v>
      </c>
      <c r="CD101" s="70">
        <v>0</v>
      </c>
    </row>
    <row r="102" spans="1:82">
      <c r="A102" s="70" t="s">
        <v>1827</v>
      </c>
      <c r="B102" s="70">
        <v>401</v>
      </c>
      <c r="C102" s="70">
        <v>10</v>
      </c>
      <c r="D102" s="70">
        <v>24</v>
      </c>
      <c r="E102" s="70">
        <v>2013</v>
      </c>
      <c r="F102" s="70" t="s">
        <v>180</v>
      </c>
      <c r="G102" s="1064" t="s">
        <v>1817</v>
      </c>
      <c r="H102" s="70" t="s">
        <v>1818</v>
      </c>
      <c r="I102" s="148"/>
      <c r="J102" s="71">
        <v>967.18838954686248</v>
      </c>
      <c r="K102" s="71">
        <v>2.5853285438538118</v>
      </c>
      <c r="L102" s="71">
        <v>3.7809794523008611</v>
      </c>
      <c r="M102" s="71">
        <v>73.098665612290603</v>
      </c>
      <c r="N102" s="71">
        <v>84.574267685426634</v>
      </c>
      <c r="O102" s="71">
        <v>59.869159868468671</v>
      </c>
      <c r="P102" s="71">
        <v>55.30367395707264</v>
      </c>
      <c r="Q102" s="71">
        <v>3.8733915971473198</v>
      </c>
      <c r="R102" s="71">
        <v>0</v>
      </c>
      <c r="S102" s="71">
        <v>7.8198784275199982</v>
      </c>
      <c r="T102" s="72"/>
      <c r="U102" s="71">
        <v>77167993</v>
      </c>
      <c r="V102" s="71">
        <v>1053</v>
      </c>
      <c r="W102" s="71">
        <v>80</v>
      </c>
      <c r="X102" s="71">
        <v>13245</v>
      </c>
      <c r="Y102" s="71">
        <v>20400</v>
      </c>
      <c r="Z102" s="71">
        <v>32711</v>
      </c>
      <c r="AA102" s="71">
        <v>11071</v>
      </c>
      <c r="AB102" s="71">
        <v>50073</v>
      </c>
      <c r="AC102" s="71">
        <v>0</v>
      </c>
      <c r="AD102" s="71">
        <v>7.8198784275199982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763.63800000000003</v>
      </c>
      <c r="BK102" s="71">
        <v>109.44</v>
      </c>
      <c r="BL102" s="71">
        <v>15.099</v>
      </c>
      <c r="BM102" s="71">
        <v>0</v>
      </c>
      <c r="BN102" s="72"/>
      <c r="BO102" s="71">
        <v>0</v>
      </c>
      <c r="BP102" s="71">
        <v>0</v>
      </c>
      <c r="BQ102" s="71">
        <v>19</v>
      </c>
      <c r="BR102" s="71">
        <v>2</v>
      </c>
      <c r="BS102" s="71">
        <v>1</v>
      </c>
      <c r="BT102" s="71">
        <v>0</v>
      </c>
      <c r="BU102"/>
      <c r="BV102" s="70">
        <v>799.096</v>
      </c>
      <c r="BW102" s="70">
        <v>27.754000000000001</v>
      </c>
      <c r="BX102" s="70">
        <v>9.327</v>
      </c>
      <c r="BY102" s="70">
        <v>0</v>
      </c>
      <c r="BZ102" s="70">
        <v>0</v>
      </c>
      <c r="CA102" s="70">
        <v>0</v>
      </c>
      <c r="CB102" s="70">
        <v>24</v>
      </c>
      <c r="CC102" s="70">
        <v>28</v>
      </c>
      <c r="CD102" s="70">
        <v>0</v>
      </c>
    </row>
    <row r="103" spans="1:82">
      <c r="A103" s="70" t="s">
        <v>1828</v>
      </c>
      <c r="B103" s="70">
        <v>402</v>
      </c>
      <c r="C103" s="70">
        <v>11</v>
      </c>
      <c r="D103" s="70">
        <v>24</v>
      </c>
      <c r="E103" s="70">
        <v>2014</v>
      </c>
      <c r="F103" s="70" t="s">
        <v>181</v>
      </c>
      <c r="G103" s="1064" t="s">
        <v>1817</v>
      </c>
      <c r="H103" s="70" t="s">
        <v>1818</v>
      </c>
      <c r="I103" s="148"/>
      <c r="J103" s="71">
        <v>1257.055662758253</v>
      </c>
      <c r="K103" s="71">
        <v>2.4882641236622942</v>
      </c>
      <c r="L103" s="71">
        <v>5.1159409777723326</v>
      </c>
      <c r="M103" s="71">
        <v>72.744145715754627</v>
      </c>
      <c r="N103" s="71">
        <v>76.432931010104667</v>
      </c>
      <c r="O103" s="71">
        <v>57.514563054107555</v>
      </c>
      <c r="P103" s="71">
        <v>54.702358764450615</v>
      </c>
      <c r="Q103" s="71">
        <v>3.7148783946110702</v>
      </c>
      <c r="R103" s="71">
        <v>0</v>
      </c>
      <c r="S103" s="71">
        <v>8.5162226947199997</v>
      </c>
      <c r="T103" s="72"/>
      <c r="U103" s="71">
        <v>104946680</v>
      </c>
      <c r="V103" s="71">
        <v>856</v>
      </c>
      <c r="W103" s="71">
        <v>112</v>
      </c>
      <c r="X103" s="71">
        <v>12913</v>
      </c>
      <c r="Y103" s="71">
        <v>20607</v>
      </c>
      <c r="Z103" s="71">
        <v>33097</v>
      </c>
      <c r="AA103" s="71">
        <v>10894</v>
      </c>
      <c r="AB103" s="71">
        <v>50054</v>
      </c>
      <c r="AC103" s="71">
        <v>0</v>
      </c>
      <c r="AD103" s="71">
        <v>8.5162226947199997</v>
      </c>
      <c r="AE103" s="72"/>
      <c r="AF103" s="71"/>
      <c r="AG103" s="71"/>
      <c r="AH103" s="71"/>
      <c r="AI103" s="71"/>
      <c r="AJ103" s="71"/>
      <c r="AK103" s="71"/>
      <c r="AL103" s="71"/>
      <c r="AM103" s="71"/>
      <c r="AN103" s="71"/>
      <c r="AO103" s="71"/>
      <c r="AP103" s="71"/>
      <c r="AQ103" s="72"/>
      <c r="AR103" s="71">
        <v>1382</v>
      </c>
      <c r="AS103" s="71">
        <v>241</v>
      </c>
      <c r="AT103" s="71">
        <v>0</v>
      </c>
      <c r="AU103" s="71">
        <v>0</v>
      </c>
      <c r="AV103" s="71">
        <v>0</v>
      </c>
      <c r="AW103" s="71">
        <v>0</v>
      </c>
      <c r="AX103" s="71"/>
      <c r="AY103" s="72"/>
      <c r="AZ103" s="71">
        <v>5748.1</v>
      </c>
      <c r="BA103" s="71">
        <v>15729.7</v>
      </c>
      <c r="BB103" s="71">
        <v>0</v>
      </c>
      <c r="BC103" s="71">
        <v>0</v>
      </c>
      <c r="BD103" s="71">
        <v>0</v>
      </c>
      <c r="BE103" s="71">
        <v>0</v>
      </c>
      <c r="BF103" s="71"/>
      <c r="BG103" s="72"/>
      <c r="BH103" s="71">
        <v>0</v>
      </c>
      <c r="BI103" s="71">
        <v>0</v>
      </c>
      <c r="BJ103" s="71">
        <v>806.55700000000002</v>
      </c>
      <c r="BK103" s="71">
        <v>110.03</v>
      </c>
      <c r="BL103" s="71">
        <v>14.978999999999999</v>
      </c>
      <c r="BM103" s="71">
        <v>0</v>
      </c>
      <c r="BN103" s="72"/>
      <c r="BO103" s="71">
        <v>0</v>
      </c>
      <c r="BP103" s="71">
        <v>0</v>
      </c>
      <c r="BQ103" s="71">
        <v>19</v>
      </c>
      <c r="BR103" s="71">
        <v>2</v>
      </c>
      <c r="BS103" s="71">
        <v>1</v>
      </c>
      <c r="BT103" s="71">
        <v>0</v>
      </c>
      <c r="BU103"/>
      <c r="BV103" s="70">
        <v>819.36199999999997</v>
      </c>
      <c r="BW103" s="70">
        <v>29.012</v>
      </c>
      <c r="BX103" s="70">
        <v>9.2210000000000001</v>
      </c>
      <c r="BY103" s="70">
        <v>0</v>
      </c>
      <c r="BZ103" s="70">
        <v>0</v>
      </c>
      <c r="CA103" s="70">
        <v>0</v>
      </c>
      <c r="CB103" s="70">
        <v>35.027999999999999</v>
      </c>
      <c r="CC103" s="70">
        <v>38.942999999999998</v>
      </c>
      <c r="CD103" s="70">
        <v>0</v>
      </c>
    </row>
    <row r="104" spans="1:82">
      <c r="A104" s="70" t="s">
        <v>1829</v>
      </c>
      <c r="B104" s="70">
        <v>403</v>
      </c>
      <c r="C104" s="70">
        <v>12</v>
      </c>
      <c r="D104" s="70">
        <v>24</v>
      </c>
      <c r="E104" s="70">
        <v>2015</v>
      </c>
      <c r="F104" s="70" t="s">
        <v>182</v>
      </c>
      <c r="G104" s="70" t="s">
        <v>1817</v>
      </c>
      <c r="H104" s="70" t="s">
        <v>1818</v>
      </c>
      <c r="I104" s="148"/>
      <c r="J104" s="71">
        <v>1352.1399251262219</v>
      </c>
      <c r="K104" s="71">
        <v>2.3544580686653891</v>
      </c>
      <c r="L104" s="71">
        <v>9.4718052417305998</v>
      </c>
      <c r="M104" s="71">
        <v>59.45964767383478</v>
      </c>
      <c r="N104" s="71">
        <v>71.901360909047639</v>
      </c>
      <c r="O104" s="71">
        <v>57.544644752047283</v>
      </c>
      <c r="P104" s="71">
        <v>53.378696257530272</v>
      </c>
      <c r="Q104" s="71">
        <v>3.6184630127288</v>
      </c>
      <c r="R104" s="71">
        <v>0</v>
      </c>
      <c r="S104" s="71">
        <v>9.0490721342400011</v>
      </c>
      <c r="T104" s="72"/>
      <c r="U104" s="71">
        <v>117657007</v>
      </c>
      <c r="V104" s="71">
        <v>856</v>
      </c>
      <c r="W104" s="71">
        <v>112</v>
      </c>
      <c r="X104" s="71">
        <v>12913</v>
      </c>
      <c r="Y104" s="71">
        <v>20690</v>
      </c>
      <c r="Z104" s="71">
        <v>33433</v>
      </c>
      <c r="AA104" s="71">
        <v>10622</v>
      </c>
      <c r="AB104" s="71">
        <v>49804</v>
      </c>
      <c r="AC104" s="71">
        <v>0</v>
      </c>
      <c r="AD104" s="71">
        <v>9.0490721342400011</v>
      </c>
      <c r="AE104" s="72"/>
      <c r="AF104" s="71">
        <v>921415752.22695768</v>
      </c>
      <c r="AG104" s="71">
        <v>1754261.0249090069</v>
      </c>
      <c r="AH104" s="71">
        <v>1525816.4383112991</v>
      </c>
      <c r="AI104" s="71">
        <v>85345825.017133296</v>
      </c>
      <c r="AJ104" s="71">
        <v>106219581.7290837</v>
      </c>
      <c r="AK104" s="71">
        <v>0</v>
      </c>
      <c r="AL104" s="71">
        <v>0</v>
      </c>
      <c r="AM104" s="71">
        <v>6825429.2800776288</v>
      </c>
      <c r="AN104" s="71">
        <v>0</v>
      </c>
      <c r="AO104" s="71">
        <v>0</v>
      </c>
      <c r="AP104" s="71">
        <v>1123086665.7164729</v>
      </c>
      <c r="AQ104" s="72"/>
      <c r="AR104" s="71">
        <v>1501</v>
      </c>
      <c r="AS104" s="71">
        <v>372</v>
      </c>
      <c r="AT104" s="71">
        <v>0</v>
      </c>
      <c r="AU104" s="71">
        <v>0</v>
      </c>
      <c r="AV104" s="71">
        <v>0</v>
      </c>
      <c r="AW104" s="71">
        <v>0</v>
      </c>
      <c r="AX104" s="71"/>
      <c r="AY104" s="72"/>
      <c r="AZ104" s="71">
        <v>6303.7000000000007</v>
      </c>
      <c r="BA104" s="71">
        <v>24399.4</v>
      </c>
      <c r="BB104" s="71">
        <v>0</v>
      </c>
      <c r="BC104" s="71">
        <v>0</v>
      </c>
      <c r="BD104" s="71">
        <v>0</v>
      </c>
      <c r="BE104" s="71">
        <v>0</v>
      </c>
      <c r="BF104" s="71"/>
      <c r="BG104" s="72"/>
      <c r="BH104" s="71">
        <v>0</v>
      </c>
      <c r="BI104" s="71">
        <v>0</v>
      </c>
      <c r="BJ104" s="71">
        <v>760.11800000000005</v>
      </c>
      <c r="BK104" s="71">
        <v>104.548</v>
      </c>
      <c r="BL104" s="71">
        <v>14.388999999999999</v>
      </c>
      <c r="BM104" s="71">
        <v>0</v>
      </c>
      <c r="BN104" s="72"/>
      <c r="BO104" s="71">
        <v>0</v>
      </c>
      <c r="BP104" s="71">
        <v>0</v>
      </c>
      <c r="BQ104" s="71">
        <v>18</v>
      </c>
      <c r="BR104" s="71">
        <v>2</v>
      </c>
      <c r="BS104" s="71">
        <v>1</v>
      </c>
      <c r="BT104" s="71">
        <v>0</v>
      </c>
      <c r="BU104"/>
      <c r="BV104" s="70">
        <v>767.66499999999996</v>
      </c>
      <c r="BW104" s="70">
        <v>30.998999999999999</v>
      </c>
      <c r="BX104" s="70">
        <v>8.8719999999999999</v>
      </c>
      <c r="BY104" s="70">
        <v>0</v>
      </c>
      <c r="BZ104" s="70">
        <v>0</v>
      </c>
      <c r="CA104" s="70">
        <v>0</v>
      </c>
      <c r="CB104" s="70">
        <v>28.962</v>
      </c>
      <c r="CC104" s="70">
        <v>35.305</v>
      </c>
      <c r="CD104" s="70">
        <v>7.2519999999999998</v>
      </c>
    </row>
    <row r="105" spans="1:82">
      <c r="A105" s="70" t="s">
        <v>1830</v>
      </c>
      <c r="B105" s="70">
        <v>404</v>
      </c>
      <c r="C105" s="70">
        <v>13</v>
      </c>
      <c r="D105" s="70">
        <v>24</v>
      </c>
      <c r="E105" s="70">
        <v>2016</v>
      </c>
      <c r="F105" s="70" t="s">
        <v>155</v>
      </c>
      <c r="G105" s="70" t="s">
        <v>1817</v>
      </c>
      <c r="H105" s="70" t="s">
        <v>1818</v>
      </c>
      <c r="I105" s="148"/>
      <c r="J105" s="71">
        <v>1204.8615723507564</v>
      </c>
      <c r="K105" s="71">
        <v>2.2038026756411355</v>
      </c>
      <c r="L105" s="71">
        <v>5.5585494843202525</v>
      </c>
      <c r="M105" s="71">
        <v>57.60945766793786</v>
      </c>
      <c r="N105" s="71">
        <v>73.473545972377963</v>
      </c>
      <c r="O105" s="71">
        <v>57.476660664595812</v>
      </c>
      <c r="P105" s="71">
        <v>50.846525039945419</v>
      </c>
      <c r="Q105" s="71">
        <v>3.5110474724605738</v>
      </c>
      <c r="R105" s="71">
        <v>0</v>
      </c>
      <c r="S105" s="71">
        <v>8.3255060039200011</v>
      </c>
      <c r="T105" s="72"/>
      <c r="U105" s="71">
        <v>96130453</v>
      </c>
      <c r="V105" s="71">
        <v>856</v>
      </c>
      <c r="W105" s="71">
        <v>112</v>
      </c>
      <c r="X105" s="71">
        <v>12913</v>
      </c>
      <c r="Y105" s="71">
        <v>20817</v>
      </c>
      <c r="Z105" s="71">
        <v>33804</v>
      </c>
      <c r="AA105" s="71">
        <v>10465</v>
      </c>
      <c r="AB105" s="71">
        <v>49709</v>
      </c>
      <c r="AC105" s="71">
        <v>0</v>
      </c>
      <c r="AD105" s="71">
        <v>8.3255060039200011</v>
      </c>
      <c r="AE105" s="72"/>
      <c r="AF105" s="71">
        <v>838424530.32242274</v>
      </c>
      <c r="AG105" s="71">
        <v>1614565.2189072601</v>
      </c>
      <c r="AH105" s="71">
        <v>721369.64070244483</v>
      </c>
      <c r="AI105" s="71">
        <v>87776211.849413052</v>
      </c>
      <c r="AJ105" s="71">
        <v>108496541.60798129</v>
      </c>
      <c r="AK105" s="71">
        <v>0</v>
      </c>
      <c r="AL105" s="71">
        <v>0</v>
      </c>
      <c r="AM105" s="71">
        <v>6817702.5026744828</v>
      </c>
      <c r="AN105" s="71">
        <v>0</v>
      </c>
      <c r="AO105" s="71">
        <v>0</v>
      </c>
      <c r="AP105" s="71">
        <v>1043850921.1421013</v>
      </c>
      <c r="AQ105" s="72"/>
      <c r="AR105" s="71">
        <v>1605</v>
      </c>
      <c r="AS105" s="71">
        <v>465</v>
      </c>
      <c r="AT105" s="71">
        <v>0</v>
      </c>
      <c r="AU105" s="71">
        <v>0</v>
      </c>
      <c r="AV105" s="71">
        <v>0</v>
      </c>
      <c r="AW105" s="71">
        <v>0</v>
      </c>
      <c r="AX105" s="71"/>
      <c r="AY105" s="72"/>
      <c r="AZ105" s="71">
        <v>6815.9</v>
      </c>
      <c r="BA105" s="71">
        <v>34762.400000000001</v>
      </c>
      <c r="BB105" s="71">
        <v>0</v>
      </c>
      <c r="BC105" s="71">
        <v>0</v>
      </c>
      <c r="BD105" s="71">
        <v>0</v>
      </c>
      <c r="BE105" s="71">
        <v>0</v>
      </c>
      <c r="BF105" s="71"/>
      <c r="BG105" s="72"/>
      <c r="BH105" s="71">
        <v>0</v>
      </c>
      <c r="BI105" s="71">
        <v>0</v>
      </c>
      <c r="BJ105" s="71">
        <v>703.77499999999998</v>
      </c>
      <c r="BK105" s="71">
        <v>101.806</v>
      </c>
      <c r="BL105" s="71">
        <v>14.545</v>
      </c>
      <c r="BM105" s="71">
        <v>0</v>
      </c>
      <c r="BN105" s="72"/>
      <c r="BO105" s="71">
        <v>0</v>
      </c>
      <c r="BP105" s="71">
        <v>0</v>
      </c>
      <c r="BQ105" s="71">
        <v>18</v>
      </c>
      <c r="BR105" s="71">
        <v>2</v>
      </c>
      <c r="BS105" s="71">
        <v>1</v>
      </c>
      <c r="BT105" s="71">
        <v>0</v>
      </c>
      <c r="BU105"/>
      <c r="BV105" s="70">
        <v>739.42100000000005</v>
      </c>
      <c r="BW105" s="70">
        <v>30.632999999999999</v>
      </c>
      <c r="BX105" s="70">
        <v>9.3070000000000004</v>
      </c>
      <c r="BY105" s="70">
        <v>0</v>
      </c>
      <c r="BZ105" s="70">
        <v>0</v>
      </c>
      <c r="CA105" s="70">
        <v>0</v>
      </c>
      <c r="CB105" s="70">
        <v>15.035</v>
      </c>
      <c r="CC105" s="70">
        <v>20.94</v>
      </c>
      <c r="CD105" s="70">
        <v>4.79</v>
      </c>
    </row>
    <row r="106" spans="1:82">
      <c r="A106" s="70" t="s">
        <v>1831</v>
      </c>
      <c r="B106" s="70">
        <v>405</v>
      </c>
      <c r="C106" s="70">
        <v>14</v>
      </c>
      <c r="D106" s="70">
        <v>24</v>
      </c>
      <c r="E106" s="70">
        <v>2017</v>
      </c>
      <c r="F106" s="70" t="s">
        <v>156</v>
      </c>
      <c r="G106" s="70" t="s">
        <v>1817</v>
      </c>
      <c r="H106" s="70" t="s">
        <v>1818</v>
      </c>
      <c r="I106" s="148"/>
      <c r="J106" s="71">
        <v>1212.6194022517582</v>
      </c>
      <c r="K106" s="71">
        <v>2.2249095596664361</v>
      </c>
      <c r="L106" s="71">
        <v>5.4317600299237316</v>
      </c>
      <c r="M106" s="71">
        <v>54.428068987842416</v>
      </c>
      <c r="N106" s="71">
        <v>72.833887664508225</v>
      </c>
      <c r="O106" s="71">
        <v>57.157620901716456</v>
      </c>
      <c r="P106" s="71">
        <v>49.737475642963254</v>
      </c>
      <c r="Q106" s="71">
        <v>3.4113805056390301</v>
      </c>
      <c r="R106" s="71">
        <v>0</v>
      </c>
      <c r="S106" s="71">
        <v>9.6140751390400006</v>
      </c>
      <c r="T106" s="72"/>
      <c r="U106" s="71">
        <v>103389304</v>
      </c>
      <c r="V106" s="71">
        <v>856</v>
      </c>
      <c r="W106" s="71">
        <v>112</v>
      </c>
      <c r="X106" s="71">
        <v>12913</v>
      </c>
      <c r="Y106" s="71">
        <v>21288</v>
      </c>
      <c r="Z106" s="71">
        <v>34174</v>
      </c>
      <c r="AA106" s="71">
        <v>10302</v>
      </c>
      <c r="AB106" s="71">
        <v>49945</v>
      </c>
      <c r="AC106" s="71">
        <v>0</v>
      </c>
      <c r="AD106" s="71">
        <v>9.6140751390400006</v>
      </c>
      <c r="AE106" s="72"/>
      <c r="AF106" s="71">
        <v>920477307.60976851</v>
      </c>
      <c r="AG106" s="71">
        <v>1700726.442527428</v>
      </c>
      <c r="AH106" s="71">
        <v>883067.25192547112</v>
      </c>
      <c r="AI106" s="71">
        <v>86297489.840266302</v>
      </c>
      <c r="AJ106" s="71">
        <v>104539461.4945576</v>
      </c>
      <c r="AK106" s="71">
        <v>0</v>
      </c>
      <c r="AL106" s="71">
        <v>0</v>
      </c>
      <c r="AM106" s="71">
        <v>6860788.9302518051</v>
      </c>
      <c r="AN106" s="71">
        <v>0</v>
      </c>
      <c r="AO106" s="71">
        <v>0</v>
      </c>
      <c r="AP106" s="71">
        <v>1120758841.5692971</v>
      </c>
      <c r="AQ106" s="72"/>
      <c r="AR106" s="71">
        <v>1712</v>
      </c>
      <c r="AS106" s="71">
        <v>527</v>
      </c>
      <c r="AT106" s="71">
        <v>0</v>
      </c>
      <c r="AU106" s="71">
        <v>0</v>
      </c>
      <c r="AV106" s="71">
        <v>0</v>
      </c>
      <c r="AW106" s="71">
        <v>0</v>
      </c>
      <c r="AX106" s="71"/>
      <c r="AY106" s="72"/>
      <c r="AZ106" s="71">
        <v>7313.7999999999993</v>
      </c>
      <c r="BA106" s="71">
        <v>37279.500000000007</v>
      </c>
      <c r="BB106" s="71">
        <v>0</v>
      </c>
      <c r="BC106" s="71">
        <v>0</v>
      </c>
      <c r="BD106" s="71">
        <v>0</v>
      </c>
      <c r="BE106" s="71">
        <v>0</v>
      </c>
      <c r="BF106" s="71"/>
      <c r="BG106" s="72"/>
      <c r="BH106" s="71">
        <v>0</v>
      </c>
      <c r="BI106" s="71">
        <v>0</v>
      </c>
      <c r="BJ106" s="71">
        <v>765.63800000000003</v>
      </c>
      <c r="BK106" s="71">
        <v>102.479</v>
      </c>
      <c r="BL106" s="71">
        <v>16.779</v>
      </c>
      <c r="BM106" s="71">
        <v>0</v>
      </c>
      <c r="BN106" s="72"/>
      <c r="BO106" s="71">
        <v>0</v>
      </c>
      <c r="BP106" s="71">
        <v>0</v>
      </c>
      <c r="BQ106" s="71">
        <v>18</v>
      </c>
      <c r="BR106" s="71">
        <v>1</v>
      </c>
      <c r="BS106" s="71">
        <v>1</v>
      </c>
      <c r="BT106" s="71">
        <v>0</v>
      </c>
      <c r="BU106"/>
      <c r="BV106" s="70">
        <v>780.38900000000001</v>
      </c>
      <c r="BW106" s="70">
        <v>31.297000000000001</v>
      </c>
      <c r="BX106" s="70">
        <v>11.398999999999999</v>
      </c>
      <c r="BY106" s="70">
        <v>0</v>
      </c>
      <c r="BZ106" s="70">
        <v>0.35699999999999998</v>
      </c>
      <c r="CA106" s="70">
        <v>0</v>
      </c>
      <c r="CB106" s="70">
        <v>22.475000000000001</v>
      </c>
      <c r="CC106" s="70">
        <v>32.226999999999997</v>
      </c>
      <c r="CD106" s="70">
        <v>6.7519999999999998</v>
      </c>
    </row>
    <row r="107" spans="1:82">
      <c r="A107" s="70" t="s">
        <v>1832</v>
      </c>
      <c r="B107" s="70">
        <v>406</v>
      </c>
      <c r="C107" s="70">
        <v>15</v>
      </c>
      <c r="D107" s="70">
        <v>24</v>
      </c>
      <c r="E107" s="70">
        <v>2018</v>
      </c>
      <c r="F107" s="70" t="s">
        <v>183</v>
      </c>
      <c r="G107" s="70" t="s">
        <v>1817</v>
      </c>
      <c r="H107" s="70" t="s">
        <v>1818</v>
      </c>
      <c r="I107" s="148"/>
      <c r="J107" s="71">
        <v>1227.042991940581</v>
      </c>
      <c r="K107" s="71">
        <v>2.0608053993317714</v>
      </c>
      <c r="L107" s="71">
        <v>4.9948346522489517</v>
      </c>
      <c r="M107" s="71">
        <v>56.329464371673964</v>
      </c>
      <c r="N107" s="71">
        <v>65.8485213829195</v>
      </c>
      <c r="O107" s="71">
        <v>56.740203341920044</v>
      </c>
      <c r="P107" s="71">
        <v>48.898225272755333</v>
      </c>
      <c r="Q107" s="71">
        <v>3.1473020431605501</v>
      </c>
      <c r="R107" s="71">
        <v>0</v>
      </c>
      <c r="S107" s="71">
        <v>11.163216137599999</v>
      </c>
      <c r="T107" s="72"/>
      <c r="U107" s="71">
        <v>109052568</v>
      </c>
      <c r="V107" s="71">
        <v>856</v>
      </c>
      <c r="W107" s="71">
        <v>112</v>
      </c>
      <c r="X107" s="71">
        <v>12913</v>
      </c>
      <c r="Y107" s="71">
        <v>21340</v>
      </c>
      <c r="Z107" s="71">
        <v>34574</v>
      </c>
      <c r="AA107" s="71">
        <v>10230</v>
      </c>
      <c r="AB107" s="71">
        <v>49657</v>
      </c>
      <c r="AC107" s="71">
        <v>0</v>
      </c>
      <c r="AD107" s="71">
        <v>11.163216137599999</v>
      </c>
      <c r="AE107" s="72"/>
      <c r="AF107" s="71">
        <v>987249008.98781729</v>
      </c>
      <c r="AG107" s="71">
        <v>1541584.2190493851</v>
      </c>
      <c r="AH107" s="71">
        <v>817278.67160754558</v>
      </c>
      <c r="AI107" s="71">
        <v>87827998.692786977</v>
      </c>
      <c r="AJ107" s="71">
        <v>97583696.12262401</v>
      </c>
      <c r="AK107" s="71">
        <v>0</v>
      </c>
      <c r="AL107" s="71">
        <v>0</v>
      </c>
      <c r="AM107" s="71">
        <v>6835341.2046083473</v>
      </c>
      <c r="AN107" s="71">
        <v>0</v>
      </c>
      <c r="AO107" s="71">
        <v>0</v>
      </c>
      <c r="AP107" s="71">
        <v>1181854907.8984935</v>
      </c>
      <c r="AQ107" s="72"/>
      <c r="AR107" s="71">
        <v>1831</v>
      </c>
      <c r="AS107" s="71">
        <v>612</v>
      </c>
      <c r="AT107" s="71">
        <v>0</v>
      </c>
      <c r="AU107" s="71">
        <v>0</v>
      </c>
      <c r="AV107" s="71">
        <v>0</v>
      </c>
      <c r="AW107" s="71">
        <v>0</v>
      </c>
      <c r="AX107" s="71"/>
      <c r="AY107" s="72"/>
      <c r="AZ107" s="71">
        <v>7896.8</v>
      </c>
      <c r="BA107" s="71">
        <v>41725.800000000003</v>
      </c>
      <c r="BB107" s="71">
        <v>0</v>
      </c>
      <c r="BC107" s="71">
        <v>0</v>
      </c>
      <c r="BD107" s="71">
        <v>0</v>
      </c>
      <c r="BE107" s="71">
        <v>0</v>
      </c>
      <c r="BF107" s="71"/>
      <c r="BG107" s="72"/>
      <c r="BH107" s="71">
        <v>0</v>
      </c>
      <c r="BI107" s="71">
        <v>0</v>
      </c>
      <c r="BJ107" s="71">
        <v>745.14099999999996</v>
      </c>
      <c r="BK107" s="71">
        <v>95.853999999999999</v>
      </c>
      <c r="BL107" s="71">
        <v>16.510999999999999</v>
      </c>
      <c r="BM107" s="71">
        <v>0</v>
      </c>
      <c r="BN107" s="72"/>
      <c r="BO107" s="71">
        <v>0</v>
      </c>
      <c r="BP107" s="71">
        <v>0</v>
      </c>
      <c r="BQ107" s="71">
        <v>18</v>
      </c>
      <c r="BR107" s="71">
        <v>1</v>
      </c>
      <c r="BS107" s="71">
        <v>1</v>
      </c>
      <c r="BT107" s="71">
        <v>0</v>
      </c>
      <c r="BU107"/>
      <c r="BV107" s="70">
        <v>759.60799999999995</v>
      </c>
      <c r="BW107" s="70">
        <v>31.616</v>
      </c>
      <c r="BX107" s="70">
        <v>10.98</v>
      </c>
      <c r="BY107" s="70">
        <v>0</v>
      </c>
      <c r="BZ107" s="70">
        <v>0.35399999999999998</v>
      </c>
      <c r="CA107" s="70">
        <v>0</v>
      </c>
      <c r="CB107" s="70">
        <v>22.475000000000001</v>
      </c>
      <c r="CC107" s="70">
        <v>26.890999999999998</v>
      </c>
      <c r="CD107" s="70">
        <v>5.5819999999999999</v>
      </c>
    </row>
    <row r="108" spans="1:82">
      <c r="A108" s="70" t="s">
        <v>1833</v>
      </c>
      <c r="B108" s="70">
        <v>407</v>
      </c>
      <c r="C108" s="70">
        <v>16</v>
      </c>
      <c r="D108" s="70">
        <v>24</v>
      </c>
      <c r="E108" s="70">
        <v>2019</v>
      </c>
      <c r="F108" s="70" t="s">
        <v>158</v>
      </c>
      <c r="G108" s="70" t="s">
        <v>1817</v>
      </c>
      <c r="H108" s="70" t="s">
        <v>1818</v>
      </c>
      <c r="I108" s="148"/>
      <c r="J108" s="71">
        <v>1094.574060147321</v>
      </c>
      <c r="K108" s="71">
        <v>1.9213766928279463</v>
      </c>
      <c r="L108" s="71">
        <v>5.0303393565547934</v>
      </c>
      <c r="M108" s="71">
        <v>50.224280138931007</v>
      </c>
      <c r="N108" s="71">
        <v>61.887956844377861</v>
      </c>
      <c r="O108" s="71">
        <v>55.343915590153607</v>
      </c>
      <c r="P108" s="71">
        <v>48.429019861186546</v>
      </c>
      <c r="Q108" s="71">
        <v>3.0682321157264001</v>
      </c>
      <c r="R108" s="71">
        <v>0</v>
      </c>
      <c r="S108" s="71">
        <v>5.9963279042699984</v>
      </c>
      <c r="T108" s="72"/>
      <c r="U108" s="71">
        <v>95731246</v>
      </c>
      <c r="V108" s="71">
        <v>856</v>
      </c>
      <c r="W108" s="71">
        <v>112</v>
      </c>
      <c r="X108" s="71">
        <v>12913</v>
      </c>
      <c r="Y108" s="71">
        <v>21605</v>
      </c>
      <c r="Z108" s="71">
        <v>34649</v>
      </c>
      <c r="AA108" s="71">
        <v>10056</v>
      </c>
      <c r="AB108" s="71">
        <v>49720</v>
      </c>
      <c r="AC108" s="71">
        <v>0</v>
      </c>
      <c r="AD108" s="71">
        <v>5.9963279042699984</v>
      </c>
      <c r="AE108" s="72"/>
      <c r="AF108" s="71">
        <v>919072017.76179123</v>
      </c>
      <c r="AG108" s="71">
        <v>1514269.4393151789</v>
      </c>
      <c r="AH108" s="71">
        <v>898890.59950544173</v>
      </c>
      <c r="AI108" s="71">
        <v>84270831.128661439</v>
      </c>
      <c r="AJ108" s="71">
        <v>96402332.755253106</v>
      </c>
      <c r="AK108" s="71">
        <v>0</v>
      </c>
      <c r="AL108" s="71">
        <v>0</v>
      </c>
      <c r="AM108" s="71">
        <v>6771489.7080403948</v>
      </c>
      <c r="AN108" s="71">
        <v>0</v>
      </c>
      <c r="AO108" s="71">
        <v>0</v>
      </c>
      <c r="AP108" s="71">
        <v>1108929831.3925669</v>
      </c>
      <c r="AQ108" s="72"/>
      <c r="AR108" s="71">
        <v>1967</v>
      </c>
      <c r="AS108" s="71">
        <v>695</v>
      </c>
      <c r="AT108" s="71">
        <v>0</v>
      </c>
      <c r="AU108" s="71">
        <v>0</v>
      </c>
      <c r="AV108" s="71">
        <v>0</v>
      </c>
      <c r="AW108" s="71">
        <v>0</v>
      </c>
      <c r="AX108" s="71"/>
      <c r="AY108" s="72"/>
      <c r="AZ108" s="71">
        <v>8653.1</v>
      </c>
      <c r="BA108" s="71">
        <v>45207.8</v>
      </c>
      <c r="BB108" s="71">
        <v>0</v>
      </c>
      <c r="BC108" s="71">
        <v>0</v>
      </c>
      <c r="BD108" s="71">
        <v>0</v>
      </c>
      <c r="BE108" s="71">
        <v>0</v>
      </c>
      <c r="BF108" s="71"/>
      <c r="BG108" s="72"/>
      <c r="BH108" s="71">
        <v>0</v>
      </c>
      <c r="BI108" s="71">
        <v>0</v>
      </c>
      <c r="BJ108" s="71">
        <v>636.11900000000003</v>
      </c>
      <c r="BK108" s="71">
        <v>90.34</v>
      </c>
      <c r="BL108" s="71">
        <v>9.8190000000000008</v>
      </c>
      <c r="BM108" s="71">
        <v>0</v>
      </c>
      <c r="BN108" s="72"/>
      <c r="BO108" s="71">
        <v>0</v>
      </c>
      <c r="BP108" s="71">
        <v>0</v>
      </c>
      <c r="BQ108" s="71">
        <v>19</v>
      </c>
      <c r="BR108" s="71">
        <v>1</v>
      </c>
      <c r="BS108" s="71">
        <v>1</v>
      </c>
      <c r="BT108" s="71">
        <v>0</v>
      </c>
      <c r="BU108"/>
      <c r="BV108" s="70">
        <v>731.38300000000004</v>
      </c>
      <c r="BW108" s="70">
        <v>0</v>
      </c>
      <c r="BX108" s="70">
        <v>4.8949999999999996</v>
      </c>
      <c r="BY108" s="70">
        <v>0</v>
      </c>
      <c r="BZ108" s="70">
        <v>0</v>
      </c>
      <c r="CA108" s="70">
        <v>0</v>
      </c>
      <c r="CB108" s="70">
        <v>0</v>
      </c>
      <c r="CC108" s="70">
        <v>0</v>
      </c>
      <c r="CD108" s="70">
        <v>0</v>
      </c>
    </row>
    <row r="109" spans="1:82">
      <c r="A109" s="70" t="s">
        <v>1834</v>
      </c>
      <c r="B109" s="70">
        <v>408</v>
      </c>
      <c r="C109" s="70">
        <v>17</v>
      </c>
      <c r="D109" s="70">
        <v>24</v>
      </c>
      <c r="E109" s="70">
        <v>2020</v>
      </c>
      <c r="F109" s="70" t="s">
        <v>159</v>
      </c>
      <c r="G109" s="70" t="s">
        <v>1817</v>
      </c>
      <c r="H109" s="70" t="s">
        <v>1818</v>
      </c>
      <c r="I109" s="148"/>
      <c r="J109" s="71">
        <v>1125.96669970637</v>
      </c>
      <c r="K109" s="71">
        <v>1.9458940500858188</v>
      </c>
      <c r="L109" s="71">
        <v>4.2590485747013238</v>
      </c>
      <c r="M109" s="71">
        <v>46.633080969769175</v>
      </c>
      <c r="N109" s="71">
        <v>61.678351884506704</v>
      </c>
      <c r="O109" s="71">
        <v>48.680817622461362</v>
      </c>
      <c r="P109" s="71">
        <v>45.508957824989359</v>
      </c>
      <c r="Q109" s="71">
        <v>2.9223292945440602</v>
      </c>
      <c r="R109" s="71">
        <v>0</v>
      </c>
      <c r="S109" s="71">
        <v>7.4100864829599997</v>
      </c>
      <c r="T109" s="72"/>
      <c r="U109" s="71">
        <v>100346823</v>
      </c>
      <c r="V109" s="71">
        <v>825</v>
      </c>
      <c r="W109" s="71">
        <v>101</v>
      </c>
      <c r="X109" s="71">
        <v>13301</v>
      </c>
      <c r="Y109" s="71">
        <v>21673</v>
      </c>
      <c r="Z109" s="71">
        <v>34786</v>
      </c>
      <c r="AA109" s="71">
        <v>10044</v>
      </c>
      <c r="AB109" s="71">
        <v>49564</v>
      </c>
      <c r="AC109" s="71">
        <v>0</v>
      </c>
      <c r="AD109" s="71">
        <v>7.4100864829599997</v>
      </c>
      <c r="AE109" s="72"/>
      <c r="AF109" s="71">
        <v>980250478.50134826</v>
      </c>
      <c r="AG109" s="71">
        <v>1494926.21473763</v>
      </c>
      <c r="AH109" s="71">
        <v>793752.44100738491</v>
      </c>
      <c r="AI109" s="71">
        <v>83851261.603753328</v>
      </c>
      <c r="AJ109" s="71">
        <v>110384146.1605892</v>
      </c>
      <c r="AK109" s="71"/>
      <c r="AL109" s="71"/>
      <c r="AM109" s="71">
        <v>6468652.667525298</v>
      </c>
      <c r="AN109" s="71"/>
      <c r="AO109" s="71"/>
      <c r="AP109" s="71">
        <v>1183243217.5889611</v>
      </c>
      <c r="AQ109" s="72"/>
      <c r="AR109" s="71">
        <v>2089</v>
      </c>
      <c r="AS109" s="71">
        <v>749</v>
      </c>
      <c r="AT109" s="71">
        <v>0</v>
      </c>
      <c r="AU109" s="71">
        <v>0</v>
      </c>
      <c r="AV109" s="71">
        <v>0</v>
      </c>
      <c r="AW109" s="71">
        <v>0</v>
      </c>
      <c r="AX109" s="71"/>
      <c r="AY109" s="72"/>
      <c r="AZ109" s="71">
        <v>9359.7999999999884</v>
      </c>
      <c r="BA109" s="71">
        <v>48274.9</v>
      </c>
      <c r="BB109" s="71">
        <v>0</v>
      </c>
      <c r="BC109" s="71">
        <v>0</v>
      </c>
      <c r="BD109" s="71">
        <v>0</v>
      </c>
      <c r="BE109" s="71">
        <v>0</v>
      </c>
      <c r="BF109" s="71"/>
      <c r="BG109" s="72"/>
      <c r="BH109" s="71">
        <v>0</v>
      </c>
      <c r="BI109" s="71">
        <v>0</v>
      </c>
      <c r="BJ109" s="71">
        <v>592.60900000000004</v>
      </c>
      <c r="BK109" s="71">
        <v>86.025000000000006</v>
      </c>
      <c r="BL109" s="71">
        <v>9.6319999999999997</v>
      </c>
      <c r="BM109" s="71">
        <v>0</v>
      </c>
      <c r="BN109" s="72"/>
      <c r="BO109" s="71">
        <v>0</v>
      </c>
      <c r="BP109" s="71">
        <v>0</v>
      </c>
      <c r="BQ109" s="71">
        <v>19</v>
      </c>
      <c r="BR109" s="71">
        <v>1</v>
      </c>
      <c r="BS109" s="71">
        <v>1</v>
      </c>
      <c r="BT109" s="71">
        <v>0</v>
      </c>
      <c r="BU109"/>
      <c r="BV109" s="70">
        <v>683.45</v>
      </c>
      <c r="BW109" s="70">
        <v>0</v>
      </c>
      <c r="BX109" s="70">
        <v>4.8159999999999998</v>
      </c>
      <c r="BY109" s="70">
        <v>0</v>
      </c>
      <c r="BZ109" s="70">
        <v>0</v>
      </c>
      <c r="CA109" s="70">
        <v>0</v>
      </c>
      <c r="CB109" s="70">
        <v>0</v>
      </c>
      <c r="CC109" s="70">
        <v>0</v>
      </c>
      <c r="CD109" s="70">
        <v>0</v>
      </c>
    </row>
    <row r="110" spans="1:82">
      <c r="A110" s="70" t="s">
        <v>1835</v>
      </c>
      <c r="B110" s="70">
        <v>408</v>
      </c>
      <c r="C110" s="70">
        <v>18</v>
      </c>
      <c r="D110" s="70">
        <v>24</v>
      </c>
      <c r="E110" s="70">
        <v>2021</v>
      </c>
      <c r="F110" s="70" t="s">
        <v>160</v>
      </c>
      <c r="G110" s="70" t="s">
        <v>1817</v>
      </c>
      <c r="H110" s="70" t="s">
        <v>1818</v>
      </c>
      <c r="I110" s="148"/>
      <c r="J110" s="71">
        <v>1190.5901970468162</v>
      </c>
      <c r="K110" s="71">
        <v>2.1327556179563185</v>
      </c>
      <c r="L110" s="71">
        <v>4.0740533888142512</v>
      </c>
      <c r="M110" s="71">
        <v>53.513706420184022</v>
      </c>
      <c r="N110" s="71">
        <v>64.303597002565141</v>
      </c>
      <c r="O110" s="71">
        <v>47.511305519976027</v>
      </c>
      <c r="P110" s="71">
        <v>46.791361709393421</v>
      </c>
      <c r="Q110" s="71">
        <v>2.8865418155144398</v>
      </c>
      <c r="R110" s="71">
        <v>0</v>
      </c>
      <c r="S110" s="71">
        <v>8.3367702124949989</v>
      </c>
      <c r="T110" s="72"/>
      <c r="U110" s="71">
        <v>104688377</v>
      </c>
      <c r="V110" s="71">
        <v>825</v>
      </c>
      <c r="W110" s="71">
        <v>101</v>
      </c>
      <c r="X110" s="71">
        <v>13301</v>
      </c>
      <c r="Y110" s="71">
        <v>21778</v>
      </c>
      <c r="Z110" s="71">
        <v>34957</v>
      </c>
      <c r="AA110" s="71">
        <v>10070</v>
      </c>
      <c r="AB110" s="71">
        <v>49438</v>
      </c>
      <c r="AC110" s="71">
        <v>0</v>
      </c>
      <c r="AD110" s="71">
        <v>8.3367702124949989</v>
      </c>
      <c r="AE110" s="72"/>
      <c r="AF110" s="71">
        <v>1039325603.3121227</v>
      </c>
      <c r="AG110" s="71">
        <v>1584268.3883260398</v>
      </c>
      <c r="AH110" s="71">
        <v>725178.95406438468</v>
      </c>
      <c r="AI110" s="71">
        <v>89739759.154299557</v>
      </c>
      <c r="AJ110" s="71">
        <v>106978058.4840655</v>
      </c>
      <c r="AK110" s="71">
        <v>0</v>
      </c>
      <c r="AL110" s="71">
        <v>0</v>
      </c>
      <c r="AM110" s="71">
        <v>6489424.0854421603</v>
      </c>
      <c r="AN110" s="71">
        <v>0</v>
      </c>
      <c r="AO110" s="71">
        <v>0</v>
      </c>
      <c r="AP110" s="71">
        <v>1244842292.3783202</v>
      </c>
      <c r="AQ110" s="72"/>
      <c r="AR110" s="71">
        <v>2209</v>
      </c>
      <c r="AS110" s="71">
        <v>775</v>
      </c>
      <c r="AT110" s="71">
        <v>0</v>
      </c>
      <c r="AU110" s="71">
        <v>0</v>
      </c>
      <c r="AV110" s="71">
        <v>0</v>
      </c>
      <c r="AW110" s="71">
        <v>0</v>
      </c>
      <c r="AX110" s="71"/>
      <c r="AY110" s="72"/>
      <c r="AZ110" s="71">
        <v>10122.99999999998</v>
      </c>
      <c r="BA110" s="71">
        <v>51384.5</v>
      </c>
      <c r="BB110" s="71">
        <v>0</v>
      </c>
      <c r="BC110" s="71">
        <v>0</v>
      </c>
      <c r="BD110" s="71">
        <v>0</v>
      </c>
      <c r="BE110" s="71">
        <v>0</v>
      </c>
      <c r="BF110" s="71"/>
      <c r="BG110" s="72"/>
      <c r="BH110" s="71">
        <v>0</v>
      </c>
      <c r="BI110" s="71">
        <v>0</v>
      </c>
      <c r="BJ110" s="71">
        <v>683.36199999999997</v>
      </c>
      <c r="BK110" s="71">
        <v>81.356999999999999</v>
      </c>
      <c r="BL110" s="71">
        <v>9.5299999999999994</v>
      </c>
      <c r="BM110" s="71">
        <v>0</v>
      </c>
      <c r="BN110" s="72"/>
      <c r="BO110" s="71">
        <v>0</v>
      </c>
      <c r="BP110" s="71">
        <v>0</v>
      </c>
      <c r="BQ110" s="71">
        <v>19</v>
      </c>
      <c r="BR110" s="71">
        <v>1</v>
      </c>
      <c r="BS110" s="71">
        <v>1</v>
      </c>
      <c r="BT110" s="71">
        <v>0</v>
      </c>
      <c r="BU110"/>
      <c r="BV110" s="70">
        <v>663.52700000000004</v>
      </c>
      <c r="BW110" s="70">
        <v>31.872</v>
      </c>
      <c r="BX110" s="70">
        <v>4.7649999999999997</v>
      </c>
      <c r="BY110" s="70">
        <v>0</v>
      </c>
      <c r="BZ110" s="70">
        <v>0</v>
      </c>
      <c r="CA110" s="70">
        <v>0</v>
      </c>
      <c r="CB110" s="70">
        <v>29.966000000000001</v>
      </c>
      <c r="CC110" s="70">
        <v>37.664000000000001</v>
      </c>
      <c r="CD110" s="70">
        <v>6.4550000000000001</v>
      </c>
    </row>
    <row r="111" spans="1:82">
      <c r="A111" s="70" t="s">
        <v>1836</v>
      </c>
      <c r="B111" s="70">
        <v>408</v>
      </c>
      <c r="C111" s="70">
        <v>19</v>
      </c>
      <c r="D111" s="70">
        <v>24</v>
      </c>
      <c r="E111" s="70">
        <v>2022</v>
      </c>
      <c r="F111" s="70" t="s">
        <v>161</v>
      </c>
      <c r="G111" s="70" t="s">
        <v>1817</v>
      </c>
      <c r="H111" s="70" t="s">
        <v>1818</v>
      </c>
      <c r="I111" s="148"/>
      <c r="J111" s="71">
        <v>1047.9236061085733</v>
      </c>
      <c r="K111" s="71">
        <v>1.9986419699713189</v>
      </c>
      <c r="L111" s="71">
        <v>3.6919434071347959</v>
      </c>
      <c r="M111" s="71">
        <v>49.34398976377237</v>
      </c>
      <c r="N111" s="71">
        <v>60.691769682546536</v>
      </c>
      <c r="O111" s="71">
        <v>50.272297159606815</v>
      </c>
      <c r="P111" s="71">
        <v>46.45948908932305</v>
      </c>
      <c r="Q111" s="71">
        <v>2.9142338136281922</v>
      </c>
      <c r="R111" s="71">
        <v>0</v>
      </c>
      <c r="S111" s="71">
        <v>6.8243280742000003</v>
      </c>
      <c r="T111" s="72"/>
      <c r="U111" s="71">
        <v>104198263</v>
      </c>
      <c r="V111" s="71">
        <v>825</v>
      </c>
      <c r="W111" s="71">
        <v>101</v>
      </c>
      <c r="X111" s="71">
        <v>13301</v>
      </c>
      <c r="Y111" s="71">
        <v>22176</v>
      </c>
      <c r="Z111" s="71">
        <v>35143</v>
      </c>
      <c r="AA111" s="71">
        <v>10151</v>
      </c>
      <c r="AB111" s="71">
        <v>49503</v>
      </c>
      <c r="AC111" s="71">
        <v>0</v>
      </c>
      <c r="AD111" s="71">
        <v>6.8243280742000003</v>
      </c>
      <c r="AE111" s="72"/>
      <c r="AF111" s="71">
        <v>932377664.79841924</v>
      </c>
      <c r="AG111" s="71">
        <v>1597227.780164225</v>
      </c>
      <c r="AH111" s="71">
        <v>805004.88406427926</v>
      </c>
      <c r="AI111" s="71">
        <v>81899579.190795675</v>
      </c>
      <c r="AJ111" s="71">
        <v>99578829.591407746</v>
      </c>
      <c r="AK111" s="71">
        <v>0</v>
      </c>
      <c r="AL111" s="71">
        <v>0</v>
      </c>
      <c r="AM111" s="71">
        <v>6392188.4550354416</v>
      </c>
      <c r="AN111" s="71">
        <v>0</v>
      </c>
      <c r="AO111" s="71">
        <v>0</v>
      </c>
      <c r="AP111" s="71">
        <v>1122650494.6998866</v>
      </c>
      <c r="AQ111" s="72"/>
      <c r="AR111" s="71">
        <v>2357</v>
      </c>
      <c r="AS111" s="71">
        <v>804</v>
      </c>
      <c r="AT111" s="71">
        <v>0</v>
      </c>
      <c r="AU111" s="71">
        <v>0</v>
      </c>
      <c r="AV111" s="71">
        <v>0</v>
      </c>
      <c r="AW111" s="71">
        <v>0</v>
      </c>
      <c r="AX111" s="71"/>
      <c r="AY111" s="72"/>
      <c r="AZ111" s="71">
        <v>11028.799999999963</v>
      </c>
      <c r="BA111" s="71">
        <v>55435.3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1837</v>
      </c>
      <c r="B112" s="70">
        <v>408</v>
      </c>
      <c r="C112" s="70">
        <v>20</v>
      </c>
      <c r="D112" s="70">
        <v>24</v>
      </c>
      <c r="E112" s="70">
        <v>2023</v>
      </c>
      <c r="F112" s="70" t="s">
        <v>1539</v>
      </c>
      <c r="G112" s="70" t="s">
        <v>1817</v>
      </c>
      <c r="H112" s="70" t="s">
        <v>1818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2507</v>
      </c>
      <c r="AS112" s="71">
        <v>811</v>
      </c>
      <c r="AT112" s="71">
        <v>0</v>
      </c>
      <c r="AU112" s="71">
        <v>0</v>
      </c>
      <c r="AV112" s="71">
        <v>0</v>
      </c>
      <c r="AW112" s="71">
        <v>0</v>
      </c>
      <c r="AX112" s="71"/>
      <c r="AY112" s="72"/>
      <c r="AZ112" s="71">
        <v>11980.799999999945</v>
      </c>
      <c r="BA112" s="71">
        <v>58834.700000000004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1838</v>
      </c>
      <c r="B113" s="70">
        <v>408</v>
      </c>
      <c r="C113" s="70">
        <v>21</v>
      </c>
      <c r="D113" s="70">
        <v>24</v>
      </c>
      <c r="E113" s="70">
        <v>2024</v>
      </c>
      <c r="F113" s="70" t="s">
        <v>1554</v>
      </c>
      <c r="G113" s="70" t="s">
        <v>1817</v>
      </c>
      <c r="H113" s="70" t="s">
        <v>1818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1839</v>
      </c>
      <c r="B114" s="70">
        <v>188</v>
      </c>
      <c r="C114" s="70">
        <v>1</v>
      </c>
      <c r="D114" s="70">
        <v>12</v>
      </c>
      <c r="E114" s="70">
        <v>1990</v>
      </c>
      <c r="F114" s="70" t="s">
        <v>787</v>
      </c>
      <c r="G114" s="70" t="s">
        <v>1840</v>
      </c>
      <c r="H114" s="70" t="s">
        <v>1841</v>
      </c>
      <c r="I114" s="148"/>
      <c r="J114" s="71">
        <v>377.30191621859723</v>
      </c>
      <c r="K114" s="71">
        <v>2.803151889358519</v>
      </c>
      <c r="L114" s="71">
        <v>7.295372617147093</v>
      </c>
      <c r="M114" s="71">
        <v>16.197209916942139</v>
      </c>
      <c r="N114" s="71">
        <v>31.052572445768039</v>
      </c>
      <c r="O114" s="71">
        <v>30.132865631037681</v>
      </c>
      <c r="P114" s="71">
        <v>30.682288420963019</v>
      </c>
      <c r="Q114" s="71">
        <v>2.0618838589982902</v>
      </c>
      <c r="R114" s="71">
        <v>9.8627901154356223</v>
      </c>
      <c r="S114" s="71">
        <v>2.2389580090135368</v>
      </c>
      <c r="T114" s="72"/>
      <c r="U114" s="71">
        <v>32110974</v>
      </c>
      <c r="V114" s="71">
        <v>1049</v>
      </c>
      <c r="W114" s="71">
        <v>84</v>
      </c>
      <c r="X114" s="71">
        <v>6159</v>
      </c>
      <c r="Y114" s="71">
        <v>9947</v>
      </c>
      <c r="Z114" s="71">
        <v>12394</v>
      </c>
      <c r="AA114" s="71">
        <v>7450</v>
      </c>
      <c r="AB114" s="71">
        <v>33478</v>
      </c>
      <c r="AC114" s="71">
        <v>1708253</v>
      </c>
      <c r="AD114" s="71">
        <v>2.2389580090135368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1842</v>
      </c>
      <c r="B115" s="70">
        <v>189</v>
      </c>
      <c r="C115" s="70">
        <v>2</v>
      </c>
      <c r="D115" s="70">
        <v>12</v>
      </c>
      <c r="E115" s="70">
        <v>2005</v>
      </c>
      <c r="F115" s="70" t="s">
        <v>789</v>
      </c>
      <c r="G115" s="70" t="s">
        <v>1840</v>
      </c>
      <c r="H115" s="70" t="s">
        <v>1841</v>
      </c>
      <c r="I115" s="148"/>
      <c r="J115" s="71">
        <v>419.86689267291177</v>
      </c>
      <c r="K115" s="71">
        <v>2.216078246854646</v>
      </c>
      <c r="L115" s="71">
        <v>2.6477189996186912</v>
      </c>
      <c r="M115" s="71">
        <v>34.784240605428479</v>
      </c>
      <c r="N115" s="71">
        <v>51.856037556645397</v>
      </c>
      <c r="O115" s="71">
        <v>48.518165906092591</v>
      </c>
      <c r="P115" s="71">
        <v>27.83868118047744</v>
      </c>
      <c r="Q115" s="71">
        <v>2.3796081755428</v>
      </c>
      <c r="R115" s="71">
        <v>8.840489398706568</v>
      </c>
      <c r="S115" s="71">
        <v>5.2489319549367464</v>
      </c>
      <c r="T115" s="72"/>
      <c r="U115" s="71">
        <v>42677405</v>
      </c>
      <c r="V115" s="71">
        <v>967</v>
      </c>
      <c r="W115" s="71">
        <v>35</v>
      </c>
      <c r="X115" s="71">
        <v>7020</v>
      </c>
      <c r="Y115" s="71">
        <v>14105</v>
      </c>
      <c r="Z115" s="71">
        <v>23093</v>
      </c>
      <c r="AA115" s="71">
        <v>5536</v>
      </c>
      <c r="AB115" s="71">
        <v>40391</v>
      </c>
      <c r="AC115" s="71">
        <v>1563257.5</v>
      </c>
      <c r="AD115" s="71">
        <v>5.2489319549367464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1843</v>
      </c>
      <c r="B116" s="70">
        <v>190</v>
      </c>
      <c r="C116" s="70">
        <v>3</v>
      </c>
      <c r="D116" s="70">
        <v>12</v>
      </c>
      <c r="E116" s="70">
        <v>2006</v>
      </c>
      <c r="F116" s="70" t="s">
        <v>790</v>
      </c>
      <c r="G116" s="70" t="s">
        <v>1840</v>
      </c>
      <c r="H116" s="70" t="s">
        <v>1841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1844</v>
      </c>
      <c r="B117" s="70">
        <v>191</v>
      </c>
      <c r="C117" s="70">
        <v>4</v>
      </c>
      <c r="D117" s="70">
        <v>12</v>
      </c>
      <c r="E117" s="70">
        <v>2007</v>
      </c>
      <c r="F117" s="70" t="s">
        <v>791</v>
      </c>
      <c r="G117" s="70" t="s">
        <v>1840</v>
      </c>
      <c r="H117" s="70" t="s">
        <v>1841</v>
      </c>
      <c r="I117" s="148"/>
      <c r="J117" s="71">
        <v>405.87879918222768</v>
      </c>
      <c r="K117" s="71">
        <v>1.971692992230216</v>
      </c>
      <c r="L117" s="71">
        <v>2.0282700927334978</v>
      </c>
      <c r="M117" s="71">
        <v>37.298816376940302</v>
      </c>
      <c r="N117" s="71">
        <v>53.448921785835417</v>
      </c>
      <c r="O117" s="71">
        <v>48.931743509522597</v>
      </c>
      <c r="P117" s="71">
        <v>26.58444634247881</v>
      </c>
      <c r="Q117" s="71">
        <v>2.5931447455372401</v>
      </c>
      <c r="R117" s="71">
        <v>5.4002275950096594</v>
      </c>
      <c r="S117" s="71">
        <v>4.6059603980944193</v>
      </c>
      <c r="T117" s="72"/>
      <c r="U117" s="71">
        <v>49234234</v>
      </c>
      <c r="V117" s="71">
        <v>862</v>
      </c>
      <c r="W117" s="71">
        <v>23</v>
      </c>
      <c r="X117" s="71">
        <v>8239</v>
      </c>
      <c r="Y117" s="71">
        <v>15120</v>
      </c>
      <c r="Z117" s="71">
        <v>24211</v>
      </c>
      <c r="AA117" s="71">
        <v>5206</v>
      </c>
      <c r="AB117" s="71">
        <v>41688</v>
      </c>
      <c r="AC117" s="71">
        <v>982317.5</v>
      </c>
      <c r="AD117" s="71">
        <v>4.6059603980944193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1845</v>
      </c>
      <c r="B118" s="70">
        <v>192</v>
      </c>
      <c r="C118" s="70">
        <v>5</v>
      </c>
      <c r="D118" s="70">
        <v>12</v>
      </c>
      <c r="E118" s="70">
        <v>2008</v>
      </c>
      <c r="F118" s="70" t="s">
        <v>792</v>
      </c>
      <c r="G118" s="70" t="s">
        <v>1840</v>
      </c>
      <c r="H118" s="70" t="s">
        <v>1841</v>
      </c>
      <c r="I118" s="148"/>
      <c r="J118" s="71">
        <v>391.86498403285441</v>
      </c>
      <c r="K118" s="71">
        <v>1.472428932940625</v>
      </c>
      <c r="L118" s="71">
        <v>1.8074149175041609</v>
      </c>
      <c r="M118" s="71">
        <v>37.191808154204033</v>
      </c>
      <c r="N118" s="71">
        <v>53.905398837241407</v>
      </c>
      <c r="O118" s="71">
        <v>47.82317129395927</v>
      </c>
      <c r="P118" s="71">
        <v>25.717637616246758</v>
      </c>
      <c r="Q118" s="71">
        <v>2.5762740184742401</v>
      </c>
      <c r="R118" s="71">
        <v>4.2289475189274333</v>
      </c>
      <c r="S118" s="71">
        <v>5.3274716164051528</v>
      </c>
      <c r="T118" s="72"/>
      <c r="U118" s="71">
        <v>50657500</v>
      </c>
      <c r="V118" s="71">
        <v>862</v>
      </c>
      <c r="W118" s="71">
        <v>23</v>
      </c>
      <c r="X118" s="71">
        <v>8239</v>
      </c>
      <c r="Y118" s="71">
        <v>15418</v>
      </c>
      <c r="Z118" s="71">
        <v>24493</v>
      </c>
      <c r="AA118" s="71">
        <v>5042</v>
      </c>
      <c r="AB118" s="71">
        <v>42098</v>
      </c>
      <c r="AC118" s="71">
        <v>798790</v>
      </c>
      <c r="AD118" s="71">
        <v>5.3274716164051528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1846</v>
      </c>
      <c r="B119" s="70">
        <v>193</v>
      </c>
      <c r="C119" s="70">
        <v>6</v>
      </c>
      <c r="D119" s="70">
        <v>12</v>
      </c>
      <c r="E119" s="70">
        <v>2009</v>
      </c>
      <c r="F119" s="70" t="s">
        <v>176</v>
      </c>
      <c r="G119" s="70" t="s">
        <v>1840</v>
      </c>
      <c r="H119" s="70" t="s">
        <v>1841</v>
      </c>
      <c r="I119" s="148"/>
      <c r="J119" s="71">
        <v>335.09154888476621</v>
      </c>
      <c r="K119" s="71">
        <v>1.50221696139039</v>
      </c>
      <c r="L119" s="71">
        <v>1.942568093501934</v>
      </c>
      <c r="M119" s="71">
        <v>37.685917076544037</v>
      </c>
      <c r="N119" s="71">
        <v>53.522665851062293</v>
      </c>
      <c r="O119" s="71">
        <v>49.164785746687343</v>
      </c>
      <c r="P119" s="71">
        <v>24.246069566489389</v>
      </c>
      <c r="Q119" s="71">
        <v>2.4941941799285301</v>
      </c>
      <c r="R119" s="71">
        <v>4.0536027598189932</v>
      </c>
      <c r="S119" s="71">
        <v>4.8628880860659169</v>
      </c>
      <c r="T119" s="72"/>
      <c r="U119" s="71">
        <v>34054830</v>
      </c>
      <c r="V119" s="71">
        <v>924</v>
      </c>
      <c r="W119" s="71">
        <v>42</v>
      </c>
      <c r="X119" s="71">
        <v>8832</v>
      </c>
      <c r="Y119" s="71">
        <v>15815</v>
      </c>
      <c r="Z119" s="71">
        <v>24854</v>
      </c>
      <c r="AA119" s="71">
        <v>4880</v>
      </c>
      <c r="AB119" s="71">
        <v>42784</v>
      </c>
      <c r="AC119" s="71">
        <v>746972.25</v>
      </c>
      <c r="AD119" s="71">
        <v>4.8628880860659169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157.34299999999999</v>
      </c>
      <c r="BK119" s="71">
        <v>0</v>
      </c>
      <c r="BL119" s="71">
        <v>0</v>
      </c>
      <c r="BM119" s="71">
        <v>0</v>
      </c>
      <c r="BN119" s="72"/>
      <c r="BO119" s="71">
        <v>0</v>
      </c>
      <c r="BP119" s="71">
        <v>0</v>
      </c>
      <c r="BQ119" s="71">
        <v>18</v>
      </c>
      <c r="BR119" s="71">
        <v>0</v>
      </c>
      <c r="BS119" s="71">
        <v>0</v>
      </c>
      <c r="BT119" s="71">
        <v>0</v>
      </c>
      <c r="BU119"/>
      <c r="BV119" s="70">
        <v>157.34299999999999</v>
      </c>
      <c r="BW119" s="70">
        <v>0</v>
      </c>
      <c r="BX119" s="70">
        <v>0</v>
      </c>
      <c r="BY119" s="70">
        <v>0</v>
      </c>
      <c r="BZ119" s="70">
        <v>0</v>
      </c>
      <c r="CA119" s="70">
        <v>0</v>
      </c>
      <c r="CB119" s="70">
        <v>0</v>
      </c>
      <c r="CC119" s="70">
        <v>0</v>
      </c>
      <c r="CD119" s="70">
        <v>0</v>
      </c>
    </row>
    <row r="120" spans="1:82">
      <c r="A120" s="70" t="s">
        <v>1847</v>
      </c>
      <c r="B120" s="70">
        <v>194</v>
      </c>
      <c r="C120" s="70">
        <v>7</v>
      </c>
      <c r="D120" s="70">
        <v>12</v>
      </c>
      <c r="E120" s="70">
        <v>2010</v>
      </c>
      <c r="F120" s="70" t="s">
        <v>177</v>
      </c>
      <c r="G120" s="70" t="s">
        <v>1840</v>
      </c>
      <c r="H120" s="70" t="s">
        <v>1841</v>
      </c>
      <c r="I120" s="148"/>
      <c r="J120" s="71">
        <v>383.90065242808151</v>
      </c>
      <c r="K120" s="71">
        <v>1.6027052766064409</v>
      </c>
      <c r="L120" s="71">
        <v>1.8324850370764509</v>
      </c>
      <c r="M120" s="71">
        <v>38.68915064324203</v>
      </c>
      <c r="N120" s="71">
        <v>59.92171472144674</v>
      </c>
      <c r="O120" s="71">
        <v>49.892345755687217</v>
      </c>
      <c r="P120" s="71">
        <v>24.653072556999909</v>
      </c>
      <c r="Q120" s="71">
        <v>2.6287300516144798</v>
      </c>
      <c r="R120" s="71">
        <v>5.2915741206386011</v>
      </c>
      <c r="S120" s="71">
        <v>5.3557998034465726</v>
      </c>
      <c r="T120" s="72"/>
      <c r="U120" s="71">
        <v>39526971</v>
      </c>
      <c r="V120" s="71">
        <v>924</v>
      </c>
      <c r="W120" s="71">
        <v>42</v>
      </c>
      <c r="X120" s="71">
        <v>8832</v>
      </c>
      <c r="Y120" s="71">
        <v>16128</v>
      </c>
      <c r="Z120" s="71">
        <v>25339</v>
      </c>
      <c r="AA120" s="71">
        <v>4838</v>
      </c>
      <c r="AB120" s="71">
        <v>43208</v>
      </c>
      <c r="AC120" s="71">
        <v>924060</v>
      </c>
      <c r="AD120" s="71">
        <v>5.3557998034465726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185.636</v>
      </c>
      <c r="BK120" s="71">
        <v>0</v>
      </c>
      <c r="BL120" s="71">
        <v>0</v>
      </c>
      <c r="BM120" s="71">
        <v>0</v>
      </c>
      <c r="BN120" s="72"/>
      <c r="BO120" s="71">
        <v>0</v>
      </c>
      <c r="BP120" s="71">
        <v>0</v>
      </c>
      <c r="BQ120" s="71">
        <v>19</v>
      </c>
      <c r="BR120" s="71">
        <v>0</v>
      </c>
      <c r="BS120" s="71">
        <v>0</v>
      </c>
      <c r="BT120" s="71">
        <v>0</v>
      </c>
      <c r="BU120"/>
      <c r="BV120" s="70">
        <v>185.636</v>
      </c>
      <c r="BW120" s="70">
        <v>0</v>
      </c>
      <c r="BX120" s="70">
        <v>0</v>
      </c>
      <c r="BY120" s="70">
        <v>0</v>
      </c>
      <c r="BZ120" s="70">
        <v>0</v>
      </c>
      <c r="CA120" s="70">
        <v>0</v>
      </c>
      <c r="CB120" s="70">
        <v>0</v>
      </c>
      <c r="CC120" s="70">
        <v>0</v>
      </c>
      <c r="CD120" s="70">
        <v>0</v>
      </c>
    </row>
    <row r="121" spans="1:82">
      <c r="A121" s="70" t="s">
        <v>1848</v>
      </c>
      <c r="B121" s="70">
        <v>195</v>
      </c>
      <c r="C121" s="70">
        <v>8</v>
      </c>
      <c r="D121" s="70">
        <v>12</v>
      </c>
      <c r="E121" s="70">
        <v>2011</v>
      </c>
      <c r="F121" s="70" t="s">
        <v>178</v>
      </c>
      <c r="G121" s="1064" t="s">
        <v>1840</v>
      </c>
      <c r="H121" s="70" t="s">
        <v>1841</v>
      </c>
      <c r="I121" s="148"/>
      <c r="J121" s="71">
        <v>394.88464599041612</v>
      </c>
      <c r="K121" s="71">
        <v>2.1764121583970759</v>
      </c>
      <c r="L121" s="71">
        <v>1.902841057486351</v>
      </c>
      <c r="M121" s="71">
        <v>41.901239487142661</v>
      </c>
      <c r="N121" s="71">
        <v>61.268679172897421</v>
      </c>
      <c r="O121" s="71">
        <v>50.024373764423409</v>
      </c>
      <c r="P121" s="71">
        <v>23.564555749275964</v>
      </c>
      <c r="Q121" s="71">
        <v>3.0543855674618499</v>
      </c>
      <c r="R121" s="71">
        <v>5.2028266068986326</v>
      </c>
      <c r="S121" s="71">
        <v>5.7520957535645003</v>
      </c>
      <c r="T121" s="72"/>
      <c r="U121" s="71">
        <v>40031769</v>
      </c>
      <c r="V121" s="71">
        <v>924</v>
      </c>
      <c r="W121" s="71">
        <v>42</v>
      </c>
      <c r="X121" s="71">
        <v>8832</v>
      </c>
      <c r="Y121" s="71">
        <v>16372</v>
      </c>
      <c r="Z121" s="71">
        <v>25958</v>
      </c>
      <c r="AA121" s="71">
        <v>4762</v>
      </c>
      <c r="AB121" s="71">
        <v>43524</v>
      </c>
      <c r="AC121" s="71">
        <v>907059.5</v>
      </c>
      <c r="AD121" s="71">
        <v>5.7520957535645003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189.684</v>
      </c>
      <c r="BK121" s="71">
        <v>0</v>
      </c>
      <c r="BL121" s="71">
        <v>0</v>
      </c>
      <c r="BM121" s="71">
        <v>0</v>
      </c>
      <c r="BN121" s="72"/>
      <c r="BO121" s="71">
        <v>0</v>
      </c>
      <c r="BP121" s="71">
        <v>0</v>
      </c>
      <c r="BQ121" s="71">
        <v>18</v>
      </c>
      <c r="BR121" s="71">
        <v>0</v>
      </c>
      <c r="BS121" s="71">
        <v>0</v>
      </c>
      <c r="BT121" s="71">
        <v>0</v>
      </c>
      <c r="BU121"/>
      <c r="BV121" s="70">
        <v>189.684</v>
      </c>
      <c r="BW121" s="70">
        <v>0</v>
      </c>
      <c r="BX121" s="70">
        <v>0</v>
      </c>
      <c r="BY121" s="70">
        <v>0</v>
      </c>
      <c r="BZ121" s="70">
        <v>0</v>
      </c>
      <c r="CA121" s="70">
        <v>0</v>
      </c>
      <c r="CB121" s="70">
        <v>0</v>
      </c>
      <c r="CC121" s="70">
        <v>0</v>
      </c>
      <c r="CD121" s="70">
        <v>0</v>
      </c>
    </row>
    <row r="122" spans="1:82">
      <c r="A122" s="70" t="s">
        <v>1849</v>
      </c>
      <c r="B122" s="70">
        <v>196</v>
      </c>
      <c r="C122" s="70">
        <v>9</v>
      </c>
      <c r="D122" s="70">
        <v>12</v>
      </c>
      <c r="E122" s="70">
        <v>2012</v>
      </c>
      <c r="F122" s="70" t="s">
        <v>179</v>
      </c>
      <c r="G122" s="1064" t="s">
        <v>1840</v>
      </c>
      <c r="H122" s="70" t="s">
        <v>1841</v>
      </c>
      <c r="I122" s="148"/>
      <c r="J122" s="71">
        <v>410.34299243394298</v>
      </c>
      <c r="K122" s="71">
        <v>1.946362025766786</v>
      </c>
      <c r="L122" s="71">
        <v>1.853589944234449</v>
      </c>
      <c r="M122" s="71">
        <v>44.267014880819609</v>
      </c>
      <c r="N122" s="71">
        <v>67.099316334912501</v>
      </c>
      <c r="O122" s="71">
        <v>50.632592688750606</v>
      </c>
      <c r="P122" s="71">
        <v>23.808111854616612</v>
      </c>
      <c r="Q122" s="71">
        <v>3.5065508658199001</v>
      </c>
      <c r="R122" s="71">
        <v>5.0575591859622024</v>
      </c>
      <c r="S122" s="71">
        <v>5.2124102203674614</v>
      </c>
      <c r="T122" s="72"/>
      <c r="U122" s="71">
        <v>44791981</v>
      </c>
      <c r="V122" s="71">
        <v>924</v>
      </c>
      <c r="W122" s="71">
        <v>42</v>
      </c>
      <c r="X122" s="71">
        <v>8832</v>
      </c>
      <c r="Y122" s="71">
        <v>17737</v>
      </c>
      <c r="Z122" s="71">
        <v>26482</v>
      </c>
      <c r="AA122" s="71">
        <v>4784</v>
      </c>
      <c r="AB122" s="71">
        <v>45990</v>
      </c>
      <c r="AC122" s="71">
        <v>858896</v>
      </c>
      <c r="AD122" s="71">
        <v>5.2124102203674614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197.08500000000001</v>
      </c>
      <c r="BK122" s="71">
        <v>0</v>
      </c>
      <c r="BL122" s="71">
        <v>0</v>
      </c>
      <c r="BM122" s="71">
        <v>0</v>
      </c>
      <c r="BN122" s="72"/>
      <c r="BO122" s="71">
        <v>0</v>
      </c>
      <c r="BP122" s="71">
        <v>0</v>
      </c>
      <c r="BQ122" s="71">
        <v>18</v>
      </c>
      <c r="BR122" s="71">
        <v>0</v>
      </c>
      <c r="BS122" s="71">
        <v>0</v>
      </c>
      <c r="BT122" s="71">
        <v>0</v>
      </c>
      <c r="BU122"/>
      <c r="BV122" s="70">
        <v>197.08500000000001</v>
      </c>
      <c r="BW122" s="70">
        <v>0</v>
      </c>
      <c r="BX122" s="70">
        <v>0</v>
      </c>
      <c r="BY122" s="70">
        <v>0</v>
      </c>
      <c r="BZ122" s="70">
        <v>0</v>
      </c>
      <c r="CA122" s="70">
        <v>0</v>
      </c>
      <c r="CB122" s="70">
        <v>0</v>
      </c>
      <c r="CC122" s="70">
        <v>0</v>
      </c>
      <c r="CD122" s="70">
        <v>0</v>
      </c>
    </row>
    <row r="123" spans="1:82">
      <c r="A123" s="70" t="s">
        <v>1850</v>
      </c>
      <c r="B123" s="70">
        <v>197</v>
      </c>
      <c r="C123" s="70">
        <v>10</v>
      </c>
      <c r="D123" s="70">
        <v>12</v>
      </c>
      <c r="E123" s="70">
        <v>2013</v>
      </c>
      <c r="F123" s="70" t="s">
        <v>180</v>
      </c>
      <c r="G123" s="70" t="s">
        <v>1840</v>
      </c>
      <c r="H123" s="70" t="s">
        <v>1841</v>
      </c>
      <c r="I123" s="148"/>
      <c r="J123" s="71">
        <v>417.35876018388399</v>
      </c>
      <c r="K123" s="71">
        <v>1.653981462674913</v>
      </c>
      <c r="L123" s="71">
        <v>1.7103414546426741</v>
      </c>
      <c r="M123" s="71">
        <v>44.07071659901424</v>
      </c>
      <c r="N123" s="71">
        <v>61.101970483570852</v>
      </c>
      <c r="O123" s="71">
        <v>49.425779164439994</v>
      </c>
      <c r="P123" s="71">
        <v>23.997728271138737</v>
      </c>
      <c r="Q123" s="71">
        <v>3.5712433819723302</v>
      </c>
      <c r="R123" s="71">
        <v>5.0553830677080134</v>
      </c>
      <c r="S123" s="71">
        <v>5.8187178048527093</v>
      </c>
      <c r="T123" s="72"/>
      <c r="U123" s="71">
        <v>46992800</v>
      </c>
      <c r="V123" s="71">
        <v>924</v>
      </c>
      <c r="W123" s="71">
        <v>42</v>
      </c>
      <c r="X123" s="71">
        <v>8832</v>
      </c>
      <c r="Y123" s="71">
        <v>17874</v>
      </c>
      <c r="Z123" s="71">
        <v>27005</v>
      </c>
      <c r="AA123" s="71">
        <v>4804</v>
      </c>
      <c r="AB123" s="71">
        <v>46167</v>
      </c>
      <c r="AC123" s="71">
        <v>838040</v>
      </c>
      <c r="AD123" s="71">
        <v>5.8187178048527093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200.92699999999999</v>
      </c>
      <c r="BK123" s="71">
        <v>0</v>
      </c>
      <c r="BL123" s="71">
        <v>0</v>
      </c>
      <c r="BM123" s="71">
        <v>0</v>
      </c>
      <c r="BN123" s="72"/>
      <c r="BO123" s="71">
        <v>0</v>
      </c>
      <c r="BP123" s="71">
        <v>0</v>
      </c>
      <c r="BQ123" s="71">
        <v>18</v>
      </c>
      <c r="BR123" s="71">
        <v>0</v>
      </c>
      <c r="BS123" s="71">
        <v>0</v>
      </c>
      <c r="BT123" s="71">
        <v>0</v>
      </c>
      <c r="BU123"/>
      <c r="BV123" s="70">
        <v>200.92699999999999</v>
      </c>
      <c r="BW123" s="70">
        <v>0</v>
      </c>
      <c r="BX123" s="70">
        <v>0</v>
      </c>
      <c r="BY123" s="70">
        <v>0</v>
      </c>
      <c r="BZ123" s="70">
        <v>0</v>
      </c>
      <c r="CA123" s="70">
        <v>0</v>
      </c>
      <c r="CB123" s="70">
        <v>0</v>
      </c>
      <c r="CC123" s="70">
        <v>0</v>
      </c>
      <c r="CD123" s="70">
        <v>0</v>
      </c>
    </row>
    <row r="124" spans="1:82">
      <c r="A124" s="70" t="s">
        <v>1851</v>
      </c>
      <c r="B124" s="70">
        <v>198</v>
      </c>
      <c r="C124" s="70">
        <v>11</v>
      </c>
      <c r="D124" s="70">
        <v>12</v>
      </c>
      <c r="E124" s="70">
        <v>2014</v>
      </c>
      <c r="F124" s="70" t="s">
        <v>181</v>
      </c>
      <c r="G124" s="70" t="s">
        <v>1840</v>
      </c>
      <c r="H124" s="70" t="s">
        <v>1841</v>
      </c>
      <c r="I124" s="148"/>
      <c r="J124" s="71">
        <v>416.71374169414372</v>
      </c>
      <c r="K124" s="71">
        <v>1.607763021450465</v>
      </c>
      <c r="L124" s="71">
        <v>0.47664091765345512</v>
      </c>
      <c r="M124" s="71">
        <v>43.299718622371103</v>
      </c>
      <c r="N124" s="71">
        <v>59.420246149874551</v>
      </c>
      <c r="O124" s="71">
        <v>47.729250048165028</v>
      </c>
      <c r="P124" s="71">
        <v>24.554299096581925</v>
      </c>
      <c r="Q124" s="71">
        <v>3.4358951388204599</v>
      </c>
      <c r="R124" s="71">
        <v>4.9626259673095454</v>
      </c>
      <c r="S124" s="71">
        <v>5.7393736779725719</v>
      </c>
      <c r="T124" s="72"/>
      <c r="U124" s="71">
        <v>51235261</v>
      </c>
      <c r="V124" s="71">
        <v>778</v>
      </c>
      <c r="W124" s="71">
        <v>10</v>
      </c>
      <c r="X124" s="71">
        <v>9296</v>
      </c>
      <c r="Y124" s="71">
        <v>18127</v>
      </c>
      <c r="Z124" s="71">
        <v>27466</v>
      </c>
      <c r="AA124" s="71">
        <v>4890</v>
      </c>
      <c r="AB124" s="71">
        <v>46295</v>
      </c>
      <c r="AC124" s="71">
        <v>825250.25</v>
      </c>
      <c r="AD124" s="71">
        <v>5.7393736779725719</v>
      </c>
      <c r="AE124" s="72"/>
      <c r="AF124" s="71"/>
      <c r="AG124" s="71"/>
      <c r="AH124" s="71"/>
      <c r="AI124" s="71"/>
      <c r="AJ124" s="71"/>
      <c r="AK124" s="71"/>
      <c r="AL124" s="71"/>
      <c r="AM124" s="71"/>
      <c r="AN124" s="71"/>
      <c r="AO124" s="71"/>
      <c r="AP124" s="71"/>
      <c r="AQ124" s="72"/>
      <c r="AR124" s="71">
        <v>1244</v>
      </c>
      <c r="AS124" s="71">
        <v>155</v>
      </c>
      <c r="AT124" s="71">
        <v>0</v>
      </c>
      <c r="AU124" s="71">
        <v>0</v>
      </c>
      <c r="AV124" s="71">
        <v>0</v>
      </c>
      <c r="AW124" s="71">
        <v>0</v>
      </c>
      <c r="AX124" s="71"/>
      <c r="AY124" s="72"/>
      <c r="AZ124" s="71">
        <v>5260</v>
      </c>
      <c r="BA124" s="71">
        <v>2808.4</v>
      </c>
      <c r="BB124" s="71">
        <v>0</v>
      </c>
      <c r="BC124" s="71">
        <v>0</v>
      </c>
      <c r="BD124" s="71">
        <v>0</v>
      </c>
      <c r="BE124" s="71">
        <v>0</v>
      </c>
      <c r="BF124" s="71"/>
      <c r="BG124" s="72"/>
      <c r="BH124" s="71">
        <v>0</v>
      </c>
      <c r="BI124" s="71">
        <v>0</v>
      </c>
      <c r="BJ124" s="71">
        <v>180.35400000000001</v>
      </c>
      <c r="BK124" s="71">
        <v>0</v>
      </c>
      <c r="BL124" s="71">
        <v>0</v>
      </c>
      <c r="BM124" s="71">
        <v>0</v>
      </c>
      <c r="BN124" s="72"/>
      <c r="BO124" s="71">
        <v>0</v>
      </c>
      <c r="BP124" s="71">
        <v>0</v>
      </c>
      <c r="BQ124" s="71">
        <v>17</v>
      </c>
      <c r="BR124" s="71">
        <v>0</v>
      </c>
      <c r="BS124" s="71">
        <v>0</v>
      </c>
      <c r="BT124" s="71">
        <v>0</v>
      </c>
      <c r="BU124"/>
      <c r="BV124" s="70">
        <v>180.35400000000001</v>
      </c>
      <c r="BW124" s="70">
        <v>0</v>
      </c>
      <c r="BX124" s="70">
        <v>0</v>
      </c>
      <c r="BY124" s="70">
        <v>0</v>
      </c>
      <c r="BZ124" s="70">
        <v>0</v>
      </c>
      <c r="CA124" s="70">
        <v>0</v>
      </c>
      <c r="CB124" s="70">
        <v>0</v>
      </c>
      <c r="CC124" s="70">
        <v>0</v>
      </c>
      <c r="CD124" s="70">
        <v>0</v>
      </c>
    </row>
    <row r="125" spans="1:82">
      <c r="A125" s="70" t="s">
        <v>1852</v>
      </c>
      <c r="B125" s="70">
        <v>199</v>
      </c>
      <c r="C125" s="70">
        <v>12</v>
      </c>
      <c r="D125" s="70">
        <v>12</v>
      </c>
      <c r="E125" s="70">
        <v>2015</v>
      </c>
      <c r="F125" s="70" t="s">
        <v>182</v>
      </c>
      <c r="G125" s="70" t="s">
        <v>1840</v>
      </c>
      <c r="H125" s="70" t="s">
        <v>1841</v>
      </c>
      <c r="I125" s="148"/>
      <c r="J125" s="71">
        <v>369.79337851945292</v>
      </c>
      <c r="K125" s="71">
        <v>1.55895329707361</v>
      </c>
      <c r="L125" s="71">
        <v>0.56014151374978915</v>
      </c>
      <c r="M125" s="71">
        <v>41.275254040768942</v>
      </c>
      <c r="N125" s="71">
        <v>54.592803130611472</v>
      </c>
      <c r="O125" s="71">
        <v>48.308723245168281</v>
      </c>
      <c r="P125" s="71">
        <v>24.377711875850061</v>
      </c>
      <c r="Q125" s="71">
        <v>3.3970134250893098</v>
      </c>
      <c r="R125" s="71">
        <v>4.6310869539185937</v>
      </c>
      <c r="S125" s="71">
        <v>6.6413040761174091</v>
      </c>
      <c r="T125" s="72"/>
      <c r="U125" s="71">
        <v>52114635</v>
      </c>
      <c r="V125" s="71">
        <v>778</v>
      </c>
      <c r="W125" s="71">
        <v>10</v>
      </c>
      <c r="X125" s="71">
        <v>9296</v>
      </c>
      <c r="Y125" s="71">
        <v>18520</v>
      </c>
      <c r="Z125" s="71">
        <v>28067</v>
      </c>
      <c r="AA125" s="71">
        <v>4851</v>
      </c>
      <c r="AB125" s="71">
        <v>46756</v>
      </c>
      <c r="AC125" s="71">
        <v>791608.75</v>
      </c>
      <c r="AD125" s="71">
        <v>6.6413040761174091</v>
      </c>
      <c r="AE125" s="72"/>
      <c r="AF125" s="71">
        <v>274992504.25506288</v>
      </c>
      <c r="AG125" s="71">
        <v>1293452.5909602591</v>
      </c>
      <c r="AH125" s="71">
        <v>113485.1034111309</v>
      </c>
      <c r="AI125" s="71">
        <v>55871630.140993036</v>
      </c>
      <c r="AJ125" s="71">
        <v>81052317.239104509</v>
      </c>
      <c r="AK125" s="71">
        <v>0</v>
      </c>
      <c r="AL125" s="71">
        <v>0</v>
      </c>
      <c r="AM125" s="71">
        <v>6407713.6659567421</v>
      </c>
      <c r="AN125" s="71">
        <v>0</v>
      </c>
      <c r="AO125" s="71">
        <v>0</v>
      </c>
      <c r="AP125" s="71">
        <v>419731102.99548858</v>
      </c>
      <c r="AQ125" s="72"/>
      <c r="AR125" s="71">
        <v>1392</v>
      </c>
      <c r="AS125" s="71">
        <v>216</v>
      </c>
      <c r="AT125" s="71">
        <v>0</v>
      </c>
      <c r="AU125" s="71">
        <v>0</v>
      </c>
      <c r="AV125" s="71">
        <v>0</v>
      </c>
      <c r="AW125" s="71">
        <v>0</v>
      </c>
      <c r="AX125" s="71"/>
      <c r="AY125" s="72"/>
      <c r="AZ125" s="71">
        <v>5976.1</v>
      </c>
      <c r="BA125" s="71">
        <v>6542.1</v>
      </c>
      <c r="BB125" s="71">
        <v>0</v>
      </c>
      <c r="BC125" s="71">
        <v>0</v>
      </c>
      <c r="BD125" s="71">
        <v>0</v>
      </c>
      <c r="BE125" s="71">
        <v>0</v>
      </c>
      <c r="BF125" s="71"/>
      <c r="BG125" s="72"/>
      <c r="BH125" s="71">
        <v>0</v>
      </c>
      <c r="BI125" s="71">
        <v>0</v>
      </c>
      <c r="BJ125" s="71">
        <v>179.50200000000001</v>
      </c>
      <c r="BK125" s="71">
        <v>0</v>
      </c>
      <c r="BL125" s="71">
        <v>0</v>
      </c>
      <c r="BM125" s="71">
        <v>0</v>
      </c>
      <c r="BN125" s="72"/>
      <c r="BO125" s="71">
        <v>0</v>
      </c>
      <c r="BP125" s="71">
        <v>0</v>
      </c>
      <c r="BQ125" s="71">
        <v>18</v>
      </c>
      <c r="BR125" s="71">
        <v>0</v>
      </c>
      <c r="BS125" s="71">
        <v>0</v>
      </c>
      <c r="BT125" s="71">
        <v>0</v>
      </c>
      <c r="BU125"/>
      <c r="BV125" s="70">
        <v>179.50200000000001</v>
      </c>
      <c r="BW125" s="70">
        <v>0</v>
      </c>
      <c r="BX125" s="70">
        <v>0</v>
      </c>
      <c r="BY125" s="70">
        <v>0</v>
      </c>
      <c r="BZ125" s="70">
        <v>0</v>
      </c>
      <c r="CA125" s="70">
        <v>0</v>
      </c>
      <c r="CB125" s="70">
        <v>0</v>
      </c>
      <c r="CC125" s="70">
        <v>0</v>
      </c>
      <c r="CD125" s="70">
        <v>0</v>
      </c>
    </row>
    <row r="126" spans="1:82">
      <c r="A126" s="70" t="s">
        <v>1853</v>
      </c>
      <c r="B126" s="70">
        <v>200</v>
      </c>
      <c r="C126" s="70">
        <v>13</v>
      </c>
      <c r="D126" s="70">
        <v>12</v>
      </c>
      <c r="E126" s="70">
        <v>2016</v>
      </c>
      <c r="F126" s="70" t="s">
        <v>155</v>
      </c>
      <c r="G126" s="70" t="s">
        <v>1840</v>
      </c>
      <c r="H126" s="70" t="s">
        <v>1841</v>
      </c>
      <c r="I126" s="148"/>
      <c r="J126" s="71">
        <v>378.21939532538329</v>
      </c>
      <c r="K126" s="71">
        <v>1.5689131921375845</v>
      </c>
      <c r="L126" s="71">
        <v>0.59307288042209283</v>
      </c>
      <c r="M126" s="71">
        <v>35.808119295044378</v>
      </c>
      <c r="N126" s="71">
        <v>55.181052309797792</v>
      </c>
      <c r="O126" s="71">
        <v>48.443010856555418</v>
      </c>
      <c r="P126" s="71">
        <v>23.822313642699704</v>
      </c>
      <c r="Q126" s="71">
        <v>3.3530436261572021</v>
      </c>
      <c r="R126" s="71">
        <v>4.6342728486869298</v>
      </c>
      <c r="S126" s="71">
        <v>6.0046706321435854</v>
      </c>
      <c r="T126" s="72"/>
      <c r="U126" s="71">
        <v>49411339</v>
      </c>
      <c r="V126" s="71">
        <v>778</v>
      </c>
      <c r="W126" s="71">
        <v>10</v>
      </c>
      <c r="X126" s="71">
        <v>9296</v>
      </c>
      <c r="Y126" s="71">
        <v>19002</v>
      </c>
      <c r="Z126" s="71">
        <v>28491</v>
      </c>
      <c r="AA126" s="71">
        <v>4903</v>
      </c>
      <c r="AB126" s="71">
        <v>47472</v>
      </c>
      <c r="AC126" s="71">
        <v>791488.18518340739</v>
      </c>
      <c r="AD126" s="71">
        <v>6.0046706321435854</v>
      </c>
      <c r="AE126" s="72"/>
      <c r="AF126" s="71">
        <v>266300773.8414835</v>
      </c>
      <c r="AG126" s="71">
        <v>1228315.273280594</v>
      </c>
      <c r="AH126" s="71">
        <v>91272.324964875283</v>
      </c>
      <c r="AI126" s="71">
        <v>55394056.2720498</v>
      </c>
      <c r="AJ126" s="71">
        <v>79110787.408311561</v>
      </c>
      <c r="AK126" s="71">
        <v>0</v>
      </c>
      <c r="AL126" s="71">
        <v>0</v>
      </c>
      <c r="AM126" s="71">
        <v>6510892.8605878819</v>
      </c>
      <c r="AN126" s="71">
        <v>0</v>
      </c>
      <c r="AO126" s="71">
        <v>0</v>
      </c>
      <c r="AP126" s="71">
        <v>408636097.9806782</v>
      </c>
      <c r="AQ126" s="72"/>
      <c r="AR126" s="71">
        <v>1513</v>
      </c>
      <c r="AS126" s="71">
        <v>253</v>
      </c>
      <c r="AT126" s="71">
        <v>0</v>
      </c>
      <c r="AU126" s="71">
        <v>0</v>
      </c>
      <c r="AV126" s="71">
        <v>0</v>
      </c>
      <c r="AW126" s="71">
        <v>0</v>
      </c>
      <c r="AX126" s="71"/>
      <c r="AY126" s="72"/>
      <c r="AZ126" s="71">
        <v>6578.7999999999993</v>
      </c>
      <c r="BA126" s="71">
        <v>8132.2</v>
      </c>
      <c r="BB126" s="71">
        <v>0</v>
      </c>
      <c r="BC126" s="71">
        <v>0</v>
      </c>
      <c r="BD126" s="71">
        <v>0</v>
      </c>
      <c r="BE126" s="71">
        <v>0</v>
      </c>
      <c r="BF126" s="71"/>
      <c r="BG126" s="72"/>
      <c r="BH126" s="71">
        <v>0</v>
      </c>
      <c r="BI126" s="71">
        <v>0</v>
      </c>
      <c r="BJ126" s="71">
        <v>183.95</v>
      </c>
      <c r="BK126" s="71">
        <v>0</v>
      </c>
      <c r="BL126" s="71">
        <v>0</v>
      </c>
      <c r="BM126" s="71">
        <v>0</v>
      </c>
      <c r="BN126" s="72"/>
      <c r="BO126" s="71">
        <v>0</v>
      </c>
      <c r="BP126" s="71">
        <v>0</v>
      </c>
      <c r="BQ126" s="71">
        <v>20</v>
      </c>
      <c r="BR126" s="71">
        <v>0</v>
      </c>
      <c r="BS126" s="71">
        <v>0</v>
      </c>
      <c r="BT126" s="71">
        <v>0</v>
      </c>
      <c r="BU126"/>
      <c r="BV126" s="70">
        <v>183.95</v>
      </c>
      <c r="BW126" s="70">
        <v>0</v>
      </c>
      <c r="BX126" s="70">
        <v>0</v>
      </c>
      <c r="BY126" s="70">
        <v>0</v>
      </c>
      <c r="BZ126" s="70">
        <v>0</v>
      </c>
      <c r="CA126" s="70">
        <v>0</v>
      </c>
      <c r="CB126" s="70">
        <v>0</v>
      </c>
      <c r="CC126" s="70">
        <v>0</v>
      </c>
      <c r="CD126" s="70">
        <v>0</v>
      </c>
    </row>
    <row r="127" spans="1:82">
      <c r="A127" s="70" t="s">
        <v>1854</v>
      </c>
      <c r="B127" s="70">
        <v>201</v>
      </c>
      <c r="C127" s="70">
        <v>14</v>
      </c>
      <c r="D127" s="70">
        <v>12</v>
      </c>
      <c r="E127" s="70">
        <v>2017</v>
      </c>
      <c r="F127" s="70" t="s">
        <v>156</v>
      </c>
      <c r="G127" s="70" t="s">
        <v>1840</v>
      </c>
      <c r="H127" s="70" t="s">
        <v>1841</v>
      </c>
      <c r="I127" s="148"/>
      <c r="J127" s="71">
        <v>370.6858561488383</v>
      </c>
      <c r="K127" s="71">
        <v>1.60179346233846</v>
      </c>
      <c r="L127" s="71">
        <v>0.55171440598295995</v>
      </c>
      <c r="M127" s="71">
        <v>35.486878259817786</v>
      </c>
      <c r="N127" s="71">
        <v>58.202859947125006</v>
      </c>
      <c r="O127" s="71">
        <v>48.559056816279451</v>
      </c>
      <c r="P127" s="71">
        <v>23.710031341738745</v>
      </c>
      <c r="Q127" s="71">
        <v>3.28905029269279</v>
      </c>
      <c r="R127" s="71">
        <v>4.5026886149403245</v>
      </c>
      <c r="S127" s="71">
        <v>5.8605572155515935</v>
      </c>
      <c r="T127" s="72"/>
      <c r="U127" s="71">
        <v>51597394</v>
      </c>
      <c r="V127" s="71">
        <v>778</v>
      </c>
      <c r="W127" s="71">
        <v>10</v>
      </c>
      <c r="X127" s="71">
        <v>9296</v>
      </c>
      <c r="Y127" s="71">
        <v>19593</v>
      </c>
      <c r="Z127" s="71">
        <v>29033</v>
      </c>
      <c r="AA127" s="71">
        <v>4911</v>
      </c>
      <c r="AB127" s="71">
        <v>48154</v>
      </c>
      <c r="AC127" s="71">
        <v>784273.74999999977</v>
      </c>
      <c r="AD127" s="71">
        <v>5.8605572155515926</v>
      </c>
      <c r="AE127" s="72"/>
      <c r="AF127" s="71">
        <v>278392291.19558388</v>
      </c>
      <c r="AG127" s="71">
        <v>1271264.1387971181</v>
      </c>
      <c r="AH127" s="71">
        <v>116315.13079744441</v>
      </c>
      <c r="AI127" s="71">
        <v>56286528.386302322</v>
      </c>
      <c r="AJ127" s="71">
        <v>86122963.170420974</v>
      </c>
      <c r="AK127" s="71">
        <v>0</v>
      </c>
      <c r="AL127" s="71">
        <v>0</v>
      </c>
      <c r="AM127" s="71">
        <v>6614764.8442756124</v>
      </c>
      <c r="AN127" s="71">
        <v>0</v>
      </c>
      <c r="AO127" s="71">
        <v>0</v>
      </c>
      <c r="AP127" s="71">
        <v>428804126.86617732</v>
      </c>
      <c r="AQ127" s="72"/>
      <c r="AR127" s="71">
        <v>1645</v>
      </c>
      <c r="AS127" s="71">
        <v>285</v>
      </c>
      <c r="AT127" s="71">
        <v>0</v>
      </c>
      <c r="AU127" s="71">
        <v>0</v>
      </c>
      <c r="AV127" s="71">
        <v>0</v>
      </c>
      <c r="AW127" s="71">
        <v>0</v>
      </c>
      <c r="AX127" s="71"/>
      <c r="AY127" s="72"/>
      <c r="AZ127" s="71">
        <v>7243.2</v>
      </c>
      <c r="BA127" s="71">
        <v>9982</v>
      </c>
      <c r="BB127" s="71">
        <v>0</v>
      </c>
      <c r="BC127" s="71">
        <v>0</v>
      </c>
      <c r="BD127" s="71">
        <v>0</v>
      </c>
      <c r="BE127" s="71">
        <v>0</v>
      </c>
      <c r="BF127" s="71"/>
      <c r="BG127" s="72"/>
      <c r="BH127" s="71">
        <v>0</v>
      </c>
      <c r="BI127" s="71">
        <v>0</v>
      </c>
      <c r="BJ127" s="71">
        <v>178.38499999999999</v>
      </c>
      <c r="BK127" s="71">
        <v>0</v>
      </c>
      <c r="BL127" s="71">
        <v>0</v>
      </c>
      <c r="BM127" s="71">
        <v>0</v>
      </c>
      <c r="BN127" s="72"/>
      <c r="BO127" s="71">
        <v>0</v>
      </c>
      <c r="BP127" s="71">
        <v>0</v>
      </c>
      <c r="BQ127" s="71">
        <v>20</v>
      </c>
      <c r="BR127" s="71">
        <v>0</v>
      </c>
      <c r="BS127" s="71">
        <v>0</v>
      </c>
      <c r="BT127" s="71">
        <v>0</v>
      </c>
      <c r="BU127"/>
      <c r="BV127" s="70">
        <v>178.38499999999999</v>
      </c>
      <c r="BW127" s="70">
        <v>0</v>
      </c>
      <c r="BX127" s="70">
        <v>0</v>
      </c>
      <c r="BY127" s="70">
        <v>0</v>
      </c>
      <c r="BZ127" s="70">
        <v>0</v>
      </c>
      <c r="CA127" s="70">
        <v>0</v>
      </c>
      <c r="CB127" s="70">
        <v>0</v>
      </c>
      <c r="CC127" s="70">
        <v>0</v>
      </c>
      <c r="CD127" s="70">
        <v>0</v>
      </c>
    </row>
    <row r="128" spans="1:82">
      <c r="A128" s="70" t="s">
        <v>1855</v>
      </c>
      <c r="B128" s="70">
        <v>202</v>
      </c>
      <c r="C128" s="70">
        <v>15</v>
      </c>
      <c r="D128" s="70">
        <v>12</v>
      </c>
      <c r="E128" s="70">
        <v>2018</v>
      </c>
      <c r="F128" s="70" t="s">
        <v>183</v>
      </c>
      <c r="G128" s="70" t="s">
        <v>1840</v>
      </c>
      <c r="H128" s="70" t="s">
        <v>1841</v>
      </c>
      <c r="I128" s="148"/>
      <c r="J128" s="71">
        <v>391.56248332174926</v>
      </c>
      <c r="K128" s="71">
        <v>1.4954345138568914</v>
      </c>
      <c r="L128" s="71">
        <v>0.51377652412397179</v>
      </c>
      <c r="M128" s="71">
        <v>36.038977125967435</v>
      </c>
      <c r="N128" s="71">
        <v>53.901234352752077</v>
      </c>
      <c r="O128" s="71">
        <v>48.935020051176366</v>
      </c>
      <c r="P128" s="71">
        <v>23.579173535728454</v>
      </c>
      <c r="Q128" s="71">
        <v>3.0789775047766899</v>
      </c>
      <c r="R128" s="71">
        <v>5.3958697751502731</v>
      </c>
      <c r="S128" s="71">
        <v>5.6370816675822342</v>
      </c>
      <c r="T128" s="72"/>
      <c r="U128" s="71">
        <v>56878441</v>
      </c>
      <c r="V128" s="71">
        <v>778</v>
      </c>
      <c r="W128" s="71">
        <v>10</v>
      </c>
      <c r="X128" s="71">
        <v>9296</v>
      </c>
      <c r="Y128" s="71">
        <v>20003</v>
      </c>
      <c r="Z128" s="71">
        <v>29818</v>
      </c>
      <c r="AA128" s="71">
        <v>4933</v>
      </c>
      <c r="AB128" s="71">
        <v>48579</v>
      </c>
      <c r="AC128" s="71">
        <v>936163.75</v>
      </c>
      <c r="AD128" s="71">
        <v>5.6370816675822342</v>
      </c>
      <c r="AE128" s="72"/>
      <c r="AF128" s="71">
        <v>295865589.25930232</v>
      </c>
      <c r="AG128" s="71">
        <v>1129395.056920968</v>
      </c>
      <c r="AH128" s="71">
        <v>109692.4205942207</v>
      </c>
      <c r="AI128" s="71">
        <v>54309754.726379097</v>
      </c>
      <c r="AJ128" s="71">
        <v>78766389.413845852</v>
      </c>
      <c r="AK128" s="71">
        <v>0</v>
      </c>
      <c r="AL128" s="71">
        <v>0</v>
      </c>
      <c r="AM128" s="71">
        <v>6686953.3072611894</v>
      </c>
      <c r="AN128" s="71">
        <v>0</v>
      </c>
      <c r="AO128" s="71">
        <v>0</v>
      </c>
      <c r="AP128" s="71">
        <v>436867774.18430358</v>
      </c>
      <c r="AQ128" s="72"/>
      <c r="AR128" s="71">
        <v>1776</v>
      </c>
      <c r="AS128" s="71">
        <v>314</v>
      </c>
      <c r="AT128" s="71">
        <v>0</v>
      </c>
      <c r="AU128" s="71">
        <v>0</v>
      </c>
      <c r="AV128" s="71">
        <v>0</v>
      </c>
      <c r="AW128" s="71">
        <v>0</v>
      </c>
      <c r="AX128" s="71"/>
      <c r="AY128" s="72"/>
      <c r="AZ128" s="71">
        <v>7842.7999999999993</v>
      </c>
      <c r="BA128" s="71">
        <v>10382</v>
      </c>
      <c r="BB128" s="71">
        <v>0</v>
      </c>
      <c r="BC128" s="71">
        <v>0</v>
      </c>
      <c r="BD128" s="71">
        <v>0</v>
      </c>
      <c r="BE128" s="71">
        <v>0</v>
      </c>
      <c r="BF128" s="71"/>
      <c r="BG128" s="72"/>
      <c r="BH128" s="71">
        <v>0</v>
      </c>
      <c r="BI128" s="71">
        <v>0</v>
      </c>
      <c r="BJ128" s="71">
        <v>171.15600000000001</v>
      </c>
      <c r="BK128" s="71">
        <v>0</v>
      </c>
      <c r="BL128" s="71">
        <v>0</v>
      </c>
      <c r="BM128" s="71">
        <v>0</v>
      </c>
      <c r="BN128" s="72"/>
      <c r="BO128" s="71">
        <v>0</v>
      </c>
      <c r="BP128" s="71">
        <v>0</v>
      </c>
      <c r="BQ128" s="71">
        <v>17</v>
      </c>
      <c r="BR128" s="71">
        <v>0</v>
      </c>
      <c r="BS128" s="71">
        <v>0</v>
      </c>
      <c r="BT128" s="71">
        <v>0</v>
      </c>
      <c r="BU128"/>
      <c r="BV128" s="70">
        <v>171.15600000000001</v>
      </c>
      <c r="BW128" s="70">
        <v>0</v>
      </c>
      <c r="BX128" s="70">
        <v>0</v>
      </c>
      <c r="BY128" s="70">
        <v>0</v>
      </c>
      <c r="BZ128" s="70">
        <v>0</v>
      </c>
      <c r="CA128" s="70">
        <v>0</v>
      </c>
      <c r="CB128" s="70">
        <v>0</v>
      </c>
      <c r="CC128" s="70">
        <v>0</v>
      </c>
      <c r="CD128" s="70">
        <v>0</v>
      </c>
    </row>
    <row r="129" spans="1:82">
      <c r="A129" s="70" t="s">
        <v>1856</v>
      </c>
      <c r="B129" s="70">
        <v>203</v>
      </c>
      <c r="C129" s="70">
        <v>16</v>
      </c>
      <c r="D129" s="70">
        <v>12</v>
      </c>
      <c r="E129" s="70">
        <v>2019</v>
      </c>
      <c r="F129" s="70" t="s">
        <v>158</v>
      </c>
      <c r="G129" s="70" t="s">
        <v>1840</v>
      </c>
      <c r="H129" s="70" t="s">
        <v>1841</v>
      </c>
      <c r="I129" s="148"/>
      <c r="J129" s="71">
        <v>352.68320677017255</v>
      </c>
      <c r="K129" s="71">
        <v>1.3417439054604507</v>
      </c>
      <c r="L129" s="71">
        <v>0.5165380728999851</v>
      </c>
      <c r="M129" s="71">
        <v>34.354434764414606</v>
      </c>
      <c r="N129" s="71">
        <v>53.751595578363379</v>
      </c>
      <c r="O129" s="71">
        <v>48.231258482503911</v>
      </c>
      <c r="P129" s="71">
        <v>23.622150200787594</v>
      </c>
      <c r="Q129" s="71">
        <v>3.0333658416840601</v>
      </c>
      <c r="R129" s="71">
        <v>2.5567819899581741</v>
      </c>
      <c r="S129" s="71">
        <v>7.9719218631260764</v>
      </c>
      <c r="T129" s="72"/>
      <c r="U129" s="71">
        <v>53611663</v>
      </c>
      <c r="V129" s="71">
        <v>778</v>
      </c>
      <c r="W129" s="71">
        <v>10</v>
      </c>
      <c r="X129" s="71">
        <v>9296</v>
      </c>
      <c r="Y129" s="71">
        <v>20551</v>
      </c>
      <c r="Z129" s="71">
        <v>30196</v>
      </c>
      <c r="AA129" s="71">
        <v>4905</v>
      </c>
      <c r="AB129" s="71">
        <v>49155</v>
      </c>
      <c r="AC129" s="71">
        <v>450857.875</v>
      </c>
      <c r="AD129" s="71">
        <v>7.9719218631260764</v>
      </c>
      <c r="AE129" s="72"/>
      <c r="AF129" s="71">
        <v>270995085.06163561</v>
      </c>
      <c r="AG129" s="71">
        <v>1088876.837830924</v>
      </c>
      <c r="AH129" s="71">
        <v>117818.56813660781</v>
      </c>
      <c r="AI129" s="71">
        <v>56067981.141467609</v>
      </c>
      <c r="AJ129" s="71">
        <v>87550736.937314361</v>
      </c>
      <c r="AK129" s="71">
        <v>0</v>
      </c>
      <c r="AL129" s="71">
        <v>0</v>
      </c>
      <c r="AM129" s="71">
        <v>6694540.9613581179</v>
      </c>
      <c r="AN129" s="71">
        <v>0</v>
      </c>
      <c r="AO129" s="71">
        <v>0</v>
      </c>
      <c r="AP129" s="71">
        <v>422515039.5077433</v>
      </c>
      <c r="AQ129" s="72"/>
      <c r="AR129" s="71">
        <v>1931</v>
      </c>
      <c r="AS129" s="71">
        <v>334</v>
      </c>
      <c r="AT129" s="71">
        <v>0</v>
      </c>
      <c r="AU129" s="71">
        <v>0</v>
      </c>
      <c r="AV129" s="71">
        <v>0</v>
      </c>
      <c r="AW129" s="71">
        <v>0</v>
      </c>
      <c r="AX129" s="71"/>
      <c r="AY129" s="72"/>
      <c r="AZ129" s="71">
        <v>8643.8000000000029</v>
      </c>
      <c r="BA129" s="71">
        <v>11016.1</v>
      </c>
      <c r="BB129" s="71">
        <v>0</v>
      </c>
      <c r="BC129" s="71">
        <v>0</v>
      </c>
      <c r="BD129" s="71">
        <v>0</v>
      </c>
      <c r="BE129" s="71">
        <v>0</v>
      </c>
      <c r="BF129" s="71"/>
      <c r="BG129" s="72"/>
      <c r="BH129" s="71">
        <v>0</v>
      </c>
      <c r="BI129" s="71">
        <v>0</v>
      </c>
      <c r="BJ129" s="71">
        <v>159.38999999999999</v>
      </c>
      <c r="BK129" s="71">
        <v>0</v>
      </c>
      <c r="BL129" s="71">
        <v>0</v>
      </c>
      <c r="BM129" s="71">
        <v>0</v>
      </c>
      <c r="BN129" s="72"/>
      <c r="BO129" s="71">
        <v>0</v>
      </c>
      <c r="BP129" s="71">
        <v>0</v>
      </c>
      <c r="BQ129" s="71">
        <v>16</v>
      </c>
      <c r="BR129" s="71">
        <v>0</v>
      </c>
      <c r="BS129" s="71">
        <v>0</v>
      </c>
      <c r="BT129" s="71">
        <v>0</v>
      </c>
      <c r="BU129"/>
      <c r="BV129" s="70">
        <v>159.38999999999999</v>
      </c>
      <c r="BW129" s="70">
        <v>0</v>
      </c>
      <c r="BX129" s="70">
        <v>0</v>
      </c>
      <c r="BY129" s="70">
        <v>0</v>
      </c>
      <c r="BZ129" s="70">
        <v>0</v>
      </c>
      <c r="CA129" s="70">
        <v>0</v>
      </c>
      <c r="CB129" s="70">
        <v>0</v>
      </c>
      <c r="CC129" s="70">
        <v>0</v>
      </c>
      <c r="CD129" s="70">
        <v>0</v>
      </c>
    </row>
    <row r="130" spans="1:82">
      <c r="A130" s="70" t="s">
        <v>1857</v>
      </c>
      <c r="B130" s="70">
        <v>204</v>
      </c>
      <c r="C130" s="70">
        <v>17</v>
      </c>
      <c r="D130" s="70">
        <v>12</v>
      </c>
      <c r="E130" s="70">
        <v>2020</v>
      </c>
      <c r="F130" s="70" t="s">
        <v>159</v>
      </c>
      <c r="G130" s="70" t="s">
        <v>1840</v>
      </c>
      <c r="H130" s="70" t="s">
        <v>1841</v>
      </c>
      <c r="I130" s="148"/>
      <c r="J130" s="71">
        <v>335.56069421650642</v>
      </c>
      <c r="K130" s="71">
        <v>1.357734904915743</v>
      </c>
      <c r="L130" s="71">
        <v>1.5406205244165716</v>
      </c>
      <c r="M130" s="71">
        <v>32.204210575666899</v>
      </c>
      <c r="N130" s="71">
        <v>53.294544861601274</v>
      </c>
      <c r="O130" s="71">
        <v>42.678632065549479</v>
      </c>
      <c r="P130" s="71">
        <v>22.745416993373816</v>
      </c>
      <c r="Q130" s="71">
        <v>2.8942639902061802</v>
      </c>
      <c r="R130" s="71">
        <v>4.6514474282825296</v>
      </c>
      <c r="S130" s="71">
        <v>7.1294818911208644</v>
      </c>
      <c r="T130" s="72"/>
      <c r="U130" s="71">
        <v>50002561</v>
      </c>
      <c r="V130" s="71">
        <v>734</v>
      </c>
      <c r="W130" s="71">
        <v>33</v>
      </c>
      <c r="X130" s="71">
        <v>9844</v>
      </c>
      <c r="Y130" s="71">
        <v>20575</v>
      </c>
      <c r="Z130" s="71">
        <v>30497</v>
      </c>
      <c r="AA130" s="71">
        <v>5020</v>
      </c>
      <c r="AB130" s="71">
        <v>49088</v>
      </c>
      <c r="AC130" s="71">
        <v>824560.99999999988</v>
      </c>
      <c r="AD130" s="71">
        <v>7.1294818911208644</v>
      </c>
      <c r="AE130" s="72"/>
      <c r="AF130" s="71">
        <v>261576250.93395191</v>
      </c>
      <c r="AG130" s="71">
        <v>1047167.0991601681</v>
      </c>
      <c r="AH130" s="71">
        <v>370236.81153634284</v>
      </c>
      <c r="AI130" s="71">
        <v>54825642.982372202</v>
      </c>
      <c r="AJ130" s="71">
        <v>90338005.897645354</v>
      </c>
      <c r="AK130" s="71"/>
      <c r="AL130" s="71"/>
      <c r="AM130" s="71">
        <v>6406529.3790549962</v>
      </c>
      <c r="AN130" s="71"/>
      <c r="AO130" s="71"/>
      <c r="AP130" s="71">
        <v>414563833.10372102</v>
      </c>
      <c r="AQ130" s="72"/>
      <c r="AR130" s="71">
        <v>2065</v>
      </c>
      <c r="AS130" s="71">
        <v>335</v>
      </c>
      <c r="AT130" s="71">
        <v>0</v>
      </c>
      <c r="AU130" s="71">
        <v>0</v>
      </c>
      <c r="AV130" s="71">
        <v>0</v>
      </c>
      <c r="AW130" s="71">
        <v>0</v>
      </c>
      <c r="AX130" s="71"/>
      <c r="AY130" s="72"/>
      <c r="AZ130" s="71">
        <v>9345.2999999999975</v>
      </c>
      <c r="BA130" s="71">
        <v>11032.6</v>
      </c>
      <c r="BB130" s="71">
        <v>0</v>
      </c>
      <c r="BC130" s="71">
        <v>0</v>
      </c>
      <c r="BD130" s="71">
        <v>0</v>
      </c>
      <c r="BE130" s="71">
        <v>0</v>
      </c>
      <c r="BF130" s="71"/>
      <c r="BG130" s="72"/>
      <c r="BH130" s="71">
        <v>0</v>
      </c>
      <c r="BI130" s="71">
        <v>0</v>
      </c>
      <c r="BJ130" s="71">
        <v>144.595</v>
      </c>
      <c r="BK130" s="71">
        <v>0</v>
      </c>
      <c r="BL130" s="71">
        <v>0</v>
      </c>
      <c r="BM130" s="71">
        <v>0</v>
      </c>
      <c r="BN130" s="72"/>
      <c r="BO130" s="71">
        <v>0</v>
      </c>
      <c r="BP130" s="71">
        <v>0</v>
      </c>
      <c r="BQ130" s="71">
        <v>17</v>
      </c>
      <c r="BR130" s="71">
        <v>0</v>
      </c>
      <c r="BS130" s="71">
        <v>0</v>
      </c>
      <c r="BT130" s="71">
        <v>0</v>
      </c>
      <c r="BU130"/>
      <c r="BV130" s="70">
        <v>144.595</v>
      </c>
      <c r="BW130" s="70">
        <v>0</v>
      </c>
      <c r="BX130" s="70">
        <v>0</v>
      </c>
      <c r="BY130" s="70">
        <v>0</v>
      </c>
      <c r="BZ130" s="70">
        <v>0</v>
      </c>
      <c r="CA130" s="70">
        <v>0</v>
      </c>
      <c r="CB130" s="70">
        <v>0</v>
      </c>
      <c r="CC130" s="70">
        <v>0</v>
      </c>
      <c r="CD130" s="70">
        <v>0</v>
      </c>
    </row>
    <row r="131" spans="1:82">
      <c r="A131" s="70" t="s">
        <v>1858</v>
      </c>
      <c r="B131" s="70">
        <v>204</v>
      </c>
      <c r="C131" s="70">
        <v>18</v>
      </c>
      <c r="D131" s="70">
        <v>12</v>
      </c>
      <c r="E131" s="70">
        <v>2021</v>
      </c>
      <c r="F131" s="70" t="s">
        <v>160</v>
      </c>
      <c r="G131" s="70" t="s">
        <v>1840</v>
      </c>
      <c r="H131" s="70" t="s">
        <v>1841</v>
      </c>
      <c r="I131" s="148"/>
      <c r="J131" s="71">
        <v>345.51688073542988</v>
      </c>
      <c r="K131" s="71">
        <v>1.5384538113947432</v>
      </c>
      <c r="L131" s="71">
        <v>1.468875496564982</v>
      </c>
      <c r="M131" s="71">
        <v>36.448610309458992</v>
      </c>
      <c r="N131" s="71">
        <v>53.407160750413347</v>
      </c>
      <c r="O131" s="71">
        <v>41.797499174866914</v>
      </c>
      <c r="P131" s="71">
        <v>23.618718129974852</v>
      </c>
      <c r="Q131" s="71">
        <v>2.8773166525456402</v>
      </c>
      <c r="R131" s="71">
        <v>6.3151999410246464</v>
      </c>
      <c r="S131" s="71">
        <v>5.7287376813473436</v>
      </c>
      <c r="T131" s="72"/>
      <c r="U131" s="71">
        <v>54222390</v>
      </c>
      <c r="V131" s="71">
        <v>734</v>
      </c>
      <c r="W131" s="71">
        <v>33</v>
      </c>
      <c r="X131" s="71">
        <v>9844</v>
      </c>
      <c r="Y131" s="71">
        <v>20961</v>
      </c>
      <c r="Z131" s="71">
        <v>30753</v>
      </c>
      <c r="AA131" s="71">
        <v>5083</v>
      </c>
      <c r="AB131" s="71">
        <v>49280</v>
      </c>
      <c r="AC131" s="71">
        <v>1086040.4999999998</v>
      </c>
      <c r="AD131" s="71">
        <v>5.7287376813473436</v>
      </c>
      <c r="AE131" s="72"/>
      <c r="AF131" s="71">
        <v>266019663.95337796</v>
      </c>
      <c r="AG131" s="71">
        <v>1166091.5085967069</v>
      </c>
      <c r="AH131" s="71">
        <v>340635.29621925642</v>
      </c>
      <c r="AI131" s="71">
        <v>58501852.333034113</v>
      </c>
      <c r="AJ131" s="71">
        <v>83993989.388485432</v>
      </c>
      <c r="AK131" s="71">
        <v>0</v>
      </c>
      <c r="AL131" s="71">
        <v>0</v>
      </c>
      <c r="AM131" s="71">
        <v>6468684.3911685282</v>
      </c>
      <c r="AN131" s="71">
        <v>0</v>
      </c>
      <c r="AO131" s="71">
        <v>0</v>
      </c>
      <c r="AP131" s="71">
        <v>416490916.87088203</v>
      </c>
      <c r="AQ131" s="72"/>
      <c r="AR131" s="71">
        <v>2229</v>
      </c>
      <c r="AS131" s="71">
        <v>337</v>
      </c>
      <c r="AT131" s="71">
        <v>0</v>
      </c>
      <c r="AU131" s="71">
        <v>0</v>
      </c>
      <c r="AV131" s="71">
        <v>0</v>
      </c>
      <c r="AW131" s="71">
        <v>0</v>
      </c>
      <c r="AX131" s="71"/>
      <c r="AY131" s="72"/>
      <c r="AZ131" s="71">
        <v>10221.5</v>
      </c>
      <c r="BA131" s="71">
        <v>11121.6</v>
      </c>
      <c r="BB131" s="71">
        <v>0</v>
      </c>
      <c r="BC131" s="71">
        <v>0</v>
      </c>
      <c r="BD131" s="71">
        <v>0</v>
      </c>
      <c r="BE131" s="71">
        <v>0</v>
      </c>
      <c r="BF131" s="71"/>
      <c r="BG131" s="72"/>
      <c r="BH131" s="71">
        <v>0</v>
      </c>
      <c r="BI131" s="71">
        <v>0</v>
      </c>
      <c r="BJ131" s="71">
        <v>145.50700000000001</v>
      </c>
      <c r="BK131" s="71">
        <v>0</v>
      </c>
      <c r="BL131" s="71">
        <v>0</v>
      </c>
      <c r="BM131" s="71">
        <v>0</v>
      </c>
      <c r="BN131" s="72"/>
      <c r="BO131" s="71">
        <v>0</v>
      </c>
      <c r="BP131" s="71">
        <v>0</v>
      </c>
      <c r="BQ131" s="71">
        <v>17</v>
      </c>
      <c r="BR131" s="71">
        <v>0</v>
      </c>
      <c r="BS131" s="71">
        <v>0</v>
      </c>
      <c r="BT131" s="71">
        <v>0</v>
      </c>
      <c r="BU131"/>
      <c r="BV131" s="70">
        <v>145.50700000000001</v>
      </c>
      <c r="BW131" s="70">
        <v>0</v>
      </c>
      <c r="BX131" s="70">
        <v>0</v>
      </c>
      <c r="BY131" s="70">
        <v>0</v>
      </c>
      <c r="BZ131" s="70">
        <v>0</v>
      </c>
      <c r="CA131" s="70">
        <v>0</v>
      </c>
      <c r="CB131" s="70">
        <v>0</v>
      </c>
      <c r="CC131" s="70">
        <v>0</v>
      </c>
      <c r="CD131" s="70">
        <v>0</v>
      </c>
    </row>
    <row r="132" spans="1:82">
      <c r="A132" s="70" t="s">
        <v>1859</v>
      </c>
      <c r="B132" s="70">
        <v>204</v>
      </c>
      <c r="C132" s="70">
        <v>19</v>
      </c>
      <c r="D132" s="70">
        <v>12</v>
      </c>
      <c r="E132" s="70">
        <v>2022</v>
      </c>
      <c r="F132" s="70" t="s">
        <v>161</v>
      </c>
      <c r="G132" s="70" t="s">
        <v>1840</v>
      </c>
      <c r="H132" s="70" t="s">
        <v>1841</v>
      </c>
      <c r="I132" s="148"/>
      <c r="J132" s="71">
        <v>356.71453311620263</v>
      </c>
      <c r="K132" s="71">
        <v>1.3856043698601548</v>
      </c>
      <c r="L132" s="71">
        <v>1.3742402082546714</v>
      </c>
      <c r="M132" s="71">
        <v>34.423535503622887</v>
      </c>
      <c r="N132" s="71">
        <v>52.944584125790144</v>
      </c>
      <c r="O132" s="71">
        <v>44.279904569287467</v>
      </c>
      <c r="P132" s="71">
        <v>23.566142185097466</v>
      </c>
      <c r="Q132" s="71">
        <v>2.8936882385932199</v>
      </c>
      <c r="R132" s="71">
        <v>5.9344518025488311</v>
      </c>
      <c r="S132" s="71">
        <v>6.240198419811688</v>
      </c>
      <c r="T132" s="72"/>
      <c r="U132" s="71">
        <v>67780285</v>
      </c>
      <c r="V132" s="71">
        <v>734</v>
      </c>
      <c r="W132" s="71">
        <v>33</v>
      </c>
      <c r="X132" s="71">
        <v>9844</v>
      </c>
      <c r="Y132" s="71">
        <v>21069</v>
      </c>
      <c r="Z132" s="71">
        <v>30954</v>
      </c>
      <c r="AA132" s="71">
        <v>5149</v>
      </c>
      <c r="AB132" s="71">
        <v>49154</v>
      </c>
      <c r="AC132" s="71">
        <v>1033379.9999999999</v>
      </c>
      <c r="AD132" s="71">
        <v>6.240198419811688</v>
      </c>
      <c r="AE132" s="72"/>
      <c r="AF132" s="71">
        <v>282597414.69739217</v>
      </c>
      <c r="AG132" s="71">
        <v>1120757.0686891961</v>
      </c>
      <c r="AH132" s="71">
        <v>374405.84546294058</v>
      </c>
      <c r="AI132" s="71">
        <v>57216559.534024306</v>
      </c>
      <c r="AJ132" s="71">
        <v>87292308.87154305</v>
      </c>
      <c r="AK132" s="71">
        <v>0</v>
      </c>
      <c r="AL132" s="71">
        <v>0</v>
      </c>
      <c r="AM132" s="71">
        <v>6347123.0292873578</v>
      </c>
      <c r="AN132" s="71">
        <v>0</v>
      </c>
      <c r="AO132" s="71">
        <v>0</v>
      </c>
      <c r="AP132" s="71">
        <v>434948569.046399</v>
      </c>
      <c r="AQ132" s="72"/>
      <c r="AR132" s="71">
        <v>2373</v>
      </c>
      <c r="AS132" s="71">
        <v>340</v>
      </c>
      <c r="AT132" s="71">
        <v>0</v>
      </c>
      <c r="AU132" s="71">
        <v>0</v>
      </c>
      <c r="AV132" s="71">
        <v>0</v>
      </c>
      <c r="AW132" s="71">
        <v>0</v>
      </c>
      <c r="AX132" s="71"/>
      <c r="AY132" s="72"/>
      <c r="AZ132" s="71">
        <v>11103.499999999984</v>
      </c>
      <c r="BA132" s="71">
        <v>11622.6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1860</v>
      </c>
      <c r="B133" s="70">
        <v>204</v>
      </c>
      <c r="C133" s="70">
        <v>20</v>
      </c>
      <c r="D133" s="70">
        <v>12</v>
      </c>
      <c r="E133" s="70">
        <v>2023</v>
      </c>
      <c r="F133" s="70" t="s">
        <v>1539</v>
      </c>
      <c r="G133" s="70" t="s">
        <v>1840</v>
      </c>
      <c r="H133" s="70" t="s">
        <v>1841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2508</v>
      </c>
      <c r="AS133" s="71">
        <v>343</v>
      </c>
      <c r="AT133" s="71">
        <v>0</v>
      </c>
      <c r="AU133" s="71">
        <v>0</v>
      </c>
      <c r="AV133" s="71">
        <v>0</v>
      </c>
      <c r="AW133" s="71">
        <v>0</v>
      </c>
      <c r="AX133" s="71"/>
      <c r="AY133" s="72"/>
      <c r="AZ133" s="71">
        <v>11865.199999999975</v>
      </c>
      <c r="BA133" s="71">
        <v>11666.5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1861</v>
      </c>
      <c r="B134" s="70">
        <v>204</v>
      </c>
      <c r="C134" s="70">
        <v>21</v>
      </c>
      <c r="D134" s="70">
        <v>12</v>
      </c>
      <c r="E134" s="70">
        <v>2024</v>
      </c>
      <c r="F134" s="70" t="s">
        <v>1554</v>
      </c>
      <c r="G134" s="70" t="s">
        <v>1840</v>
      </c>
      <c r="H134" s="70" t="s">
        <v>1841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1862</v>
      </c>
      <c r="B135" s="70">
        <v>443</v>
      </c>
      <c r="C135" s="70">
        <v>1</v>
      </c>
      <c r="D135" s="70">
        <v>27</v>
      </c>
      <c r="E135" s="70">
        <v>1990</v>
      </c>
      <c r="F135" s="70" t="s">
        <v>787</v>
      </c>
      <c r="G135" s="70" t="s">
        <v>1863</v>
      </c>
      <c r="H135" s="70" t="s">
        <v>1864</v>
      </c>
      <c r="I135" s="148"/>
      <c r="J135" s="71">
        <v>568.48435627628123</v>
      </c>
      <c r="K135" s="71">
        <v>5.7129743480534438</v>
      </c>
      <c r="L135" s="71">
        <v>8.2131172725403712</v>
      </c>
      <c r="M135" s="71">
        <v>29.43885148304334</v>
      </c>
      <c r="N135" s="71">
        <v>27.040870329074089</v>
      </c>
      <c r="O135" s="71">
        <v>32.296674765427191</v>
      </c>
      <c r="P135" s="71">
        <v>42.23859732152976</v>
      </c>
      <c r="Q135" s="71">
        <v>2.69976339563864</v>
      </c>
      <c r="R135" s="71">
        <v>0</v>
      </c>
      <c r="S135" s="71">
        <v>2.7771704089232081</v>
      </c>
      <c r="T135" s="72"/>
      <c r="U135" s="71">
        <v>15024777</v>
      </c>
      <c r="V135" s="71">
        <v>1388</v>
      </c>
      <c r="W135" s="71">
        <v>76</v>
      </c>
      <c r="X135" s="71">
        <v>10564</v>
      </c>
      <c r="Y135" s="71">
        <v>11856</v>
      </c>
      <c r="Z135" s="71">
        <v>13284</v>
      </c>
      <c r="AA135" s="71">
        <v>10256</v>
      </c>
      <c r="AB135" s="71">
        <v>43835</v>
      </c>
      <c r="AC135" s="71">
        <v>0</v>
      </c>
      <c r="AD135" s="71">
        <v>2.7771704089232081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1865</v>
      </c>
      <c r="B136" s="70">
        <v>444</v>
      </c>
      <c r="C136" s="70">
        <v>2</v>
      </c>
      <c r="D136" s="70">
        <v>27</v>
      </c>
      <c r="E136" s="70">
        <v>2005</v>
      </c>
      <c r="F136" s="70" t="s">
        <v>789</v>
      </c>
      <c r="G136" s="70" t="s">
        <v>1863</v>
      </c>
      <c r="H136" s="70" t="s">
        <v>1864</v>
      </c>
      <c r="I136" s="148"/>
      <c r="J136" s="71">
        <v>344.49051020756968</v>
      </c>
      <c r="K136" s="71">
        <v>2.9918766688642449</v>
      </c>
      <c r="L136" s="71">
        <v>3.0099813797041919</v>
      </c>
      <c r="M136" s="71">
        <v>44.898422479582948</v>
      </c>
      <c r="N136" s="71">
        <v>43.893154889643483</v>
      </c>
      <c r="O136" s="71">
        <v>54.957700765234918</v>
      </c>
      <c r="P136" s="71">
        <v>42.990044330184553</v>
      </c>
      <c r="Q136" s="71">
        <v>2.8399646481156799</v>
      </c>
      <c r="R136" s="71">
        <v>0</v>
      </c>
      <c r="S136" s="71">
        <v>4.4302382427132008</v>
      </c>
      <c r="T136" s="72"/>
      <c r="U136" s="71">
        <v>13288278</v>
      </c>
      <c r="V136" s="71">
        <v>1440</v>
      </c>
      <c r="W136" s="71">
        <v>42</v>
      </c>
      <c r="X136" s="71">
        <v>9960</v>
      </c>
      <c r="Y136" s="71">
        <v>15958</v>
      </c>
      <c r="Z136" s="71">
        <v>26158</v>
      </c>
      <c r="AA136" s="71">
        <v>8549</v>
      </c>
      <c r="AB136" s="71">
        <v>48205</v>
      </c>
      <c r="AC136" s="71">
        <v>0</v>
      </c>
      <c r="AD136" s="71">
        <v>4.4302382427132008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1866</v>
      </c>
      <c r="B137" s="70">
        <v>445</v>
      </c>
      <c r="C137" s="70">
        <v>3</v>
      </c>
      <c r="D137" s="70">
        <v>27</v>
      </c>
      <c r="E137" s="70">
        <v>2006</v>
      </c>
      <c r="F137" s="70" t="s">
        <v>790</v>
      </c>
      <c r="G137" s="70" t="s">
        <v>1863</v>
      </c>
      <c r="H137" s="70" t="s">
        <v>1864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1867</v>
      </c>
      <c r="B138" s="70">
        <v>446</v>
      </c>
      <c r="C138" s="70">
        <v>4</v>
      </c>
      <c r="D138" s="70">
        <v>27</v>
      </c>
      <c r="E138" s="70">
        <v>2007</v>
      </c>
      <c r="F138" s="70" t="s">
        <v>791</v>
      </c>
      <c r="G138" s="70" t="s">
        <v>1863</v>
      </c>
      <c r="H138" s="70" t="s">
        <v>1864</v>
      </c>
      <c r="I138" s="148"/>
      <c r="J138" s="71">
        <v>360.39110043375121</v>
      </c>
      <c r="K138" s="71">
        <v>3.2176050417502902</v>
      </c>
      <c r="L138" s="71">
        <v>3.982095515355808</v>
      </c>
      <c r="M138" s="71">
        <v>49.487067557761897</v>
      </c>
      <c r="N138" s="71">
        <v>44.913272482464343</v>
      </c>
      <c r="O138" s="71">
        <v>54.485600482145287</v>
      </c>
      <c r="P138" s="71">
        <v>41.827353052486338</v>
      </c>
      <c r="Q138" s="71">
        <v>3.0206080609117398</v>
      </c>
      <c r="R138" s="71">
        <v>0</v>
      </c>
      <c r="S138" s="71">
        <v>4.843529593727685</v>
      </c>
      <c r="T138" s="72"/>
      <c r="U138" s="71">
        <v>15396974</v>
      </c>
      <c r="V138" s="71">
        <v>1440</v>
      </c>
      <c r="W138" s="71">
        <v>56</v>
      </c>
      <c r="X138" s="71">
        <v>13077</v>
      </c>
      <c r="Y138" s="71">
        <v>16540</v>
      </c>
      <c r="Z138" s="71">
        <v>26959</v>
      </c>
      <c r="AA138" s="71">
        <v>8191</v>
      </c>
      <c r="AB138" s="71">
        <v>48560</v>
      </c>
      <c r="AC138" s="71">
        <v>0</v>
      </c>
      <c r="AD138" s="71">
        <v>4.843529593727685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1868</v>
      </c>
      <c r="B139" s="70">
        <v>447</v>
      </c>
      <c r="C139" s="70">
        <v>5</v>
      </c>
      <c r="D139" s="70">
        <v>27</v>
      </c>
      <c r="E139" s="70">
        <v>2008</v>
      </c>
      <c r="F139" s="70" t="s">
        <v>792</v>
      </c>
      <c r="G139" s="70" t="s">
        <v>1863</v>
      </c>
      <c r="H139" s="70" t="s">
        <v>1864</v>
      </c>
      <c r="I139" s="148"/>
      <c r="J139" s="71">
        <v>352.8525788641677</v>
      </c>
      <c r="K139" s="71">
        <v>2.51301326479321</v>
      </c>
      <c r="L139" s="71">
        <v>3.4576212582856871</v>
      </c>
      <c r="M139" s="71">
        <v>51.787804530830009</v>
      </c>
      <c r="N139" s="71">
        <v>42.588971817534024</v>
      </c>
      <c r="O139" s="71">
        <v>53.303906272203818</v>
      </c>
      <c r="P139" s="71">
        <v>40.652433915407912</v>
      </c>
      <c r="Q139" s="71">
        <v>2.97313698131821</v>
      </c>
      <c r="R139" s="71">
        <v>0</v>
      </c>
      <c r="S139" s="71">
        <v>4.761352474693398</v>
      </c>
      <c r="T139" s="72"/>
      <c r="U139" s="71">
        <v>15571494</v>
      </c>
      <c r="V139" s="71">
        <v>1440</v>
      </c>
      <c r="W139" s="71">
        <v>56</v>
      </c>
      <c r="X139" s="71">
        <v>13077</v>
      </c>
      <c r="Y139" s="71">
        <v>16756</v>
      </c>
      <c r="Z139" s="71">
        <v>27300</v>
      </c>
      <c r="AA139" s="71">
        <v>7970</v>
      </c>
      <c r="AB139" s="71">
        <v>48583</v>
      </c>
      <c r="AC139" s="71">
        <v>0</v>
      </c>
      <c r="AD139" s="71">
        <v>4.761352474693398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1869</v>
      </c>
      <c r="B140" s="70">
        <v>448</v>
      </c>
      <c r="C140" s="70">
        <v>6</v>
      </c>
      <c r="D140" s="70">
        <v>27</v>
      </c>
      <c r="E140" s="70">
        <v>2009</v>
      </c>
      <c r="F140" s="70" t="s">
        <v>176</v>
      </c>
      <c r="G140" s="1064" t="s">
        <v>1863</v>
      </c>
      <c r="H140" s="70" t="s">
        <v>1864</v>
      </c>
      <c r="I140" s="148"/>
      <c r="J140" s="71">
        <v>267.13283038802791</v>
      </c>
      <c r="K140" s="71">
        <v>1.868811130589386</v>
      </c>
      <c r="L140" s="71">
        <v>8.9509841660533276</v>
      </c>
      <c r="M140" s="71">
        <v>56.60362208168155</v>
      </c>
      <c r="N140" s="71">
        <v>42.158758944407253</v>
      </c>
      <c r="O140" s="71">
        <v>54.861839860731742</v>
      </c>
      <c r="P140" s="71">
        <v>38.570130746855973</v>
      </c>
      <c r="Q140" s="71">
        <v>2.84491108780181</v>
      </c>
      <c r="R140" s="71">
        <v>0</v>
      </c>
      <c r="S140" s="71">
        <v>5.0525372603593564</v>
      </c>
      <c r="T140" s="72"/>
      <c r="U140" s="71">
        <v>12064088</v>
      </c>
      <c r="V140" s="71">
        <v>1347</v>
      </c>
      <c r="W140" s="71">
        <v>211</v>
      </c>
      <c r="X140" s="71">
        <v>15072</v>
      </c>
      <c r="Y140" s="71">
        <v>17052</v>
      </c>
      <c r="Z140" s="71">
        <v>27734</v>
      </c>
      <c r="AA140" s="71">
        <v>7763</v>
      </c>
      <c r="AB140" s="71">
        <v>48800</v>
      </c>
      <c r="AC140" s="71">
        <v>0</v>
      </c>
      <c r="AD140" s="71">
        <v>5.0525372603593564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110.648</v>
      </c>
      <c r="BK140" s="71">
        <v>0</v>
      </c>
      <c r="BL140" s="71">
        <v>0</v>
      </c>
      <c r="BM140" s="71">
        <v>0</v>
      </c>
      <c r="BN140" s="72"/>
      <c r="BO140" s="71">
        <v>0</v>
      </c>
      <c r="BP140" s="71">
        <v>0</v>
      </c>
      <c r="BQ140" s="71">
        <v>9</v>
      </c>
      <c r="BR140" s="71">
        <v>0</v>
      </c>
      <c r="BS140" s="71">
        <v>0</v>
      </c>
      <c r="BT140" s="71">
        <v>0</v>
      </c>
      <c r="BU140"/>
      <c r="BV140" s="70">
        <v>84.8</v>
      </c>
      <c r="BW140" s="70">
        <v>3.9860000000000002</v>
      </c>
      <c r="BX140" s="70">
        <v>0</v>
      </c>
      <c r="BY140" s="70">
        <v>0</v>
      </c>
      <c r="BZ140" s="70">
        <v>0</v>
      </c>
      <c r="CA140" s="70">
        <v>0</v>
      </c>
      <c r="CB140" s="70">
        <v>16.552</v>
      </c>
      <c r="CC140" s="70">
        <v>5.31</v>
      </c>
      <c r="CD140" s="70">
        <v>0</v>
      </c>
    </row>
    <row r="141" spans="1:82">
      <c r="A141" s="70" t="s">
        <v>1870</v>
      </c>
      <c r="B141" s="70">
        <v>449</v>
      </c>
      <c r="C141" s="70">
        <v>7</v>
      </c>
      <c r="D141" s="70">
        <v>27</v>
      </c>
      <c r="E141" s="70">
        <v>2010</v>
      </c>
      <c r="F141" s="70" t="s">
        <v>177</v>
      </c>
      <c r="G141" s="1064" t="s">
        <v>1863</v>
      </c>
      <c r="H141" s="70" t="s">
        <v>1864</v>
      </c>
      <c r="I141" s="148"/>
      <c r="J141" s="71">
        <v>270.58305799142522</v>
      </c>
      <c r="K141" s="71">
        <v>2.0940118279648252</v>
      </c>
      <c r="L141" s="71">
        <v>8.4578158614866332</v>
      </c>
      <c r="M141" s="71">
        <v>59.537421924909367</v>
      </c>
      <c r="N141" s="71">
        <v>43.250552254996343</v>
      </c>
      <c r="O141" s="71">
        <v>55.374025797671251</v>
      </c>
      <c r="P141" s="71">
        <v>39.002607968432677</v>
      </c>
      <c r="Q141" s="71">
        <v>2.96912406750929</v>
      </c>
      <c r="R141" s="71">
        <v>0</v>
      </c>
      <c r="S141" s="71">
        <v>5.0137531525144237</v>
      </c>
      <c r="T141" s="72"/>
      <c r="U141" s="71">
        <v>11280664</v>
      </c>
      <c r="V141" s="71">
        <v>1347</v>
      </c>
      <c r="W141" s="71">
        <v>211</v>
      </c>
      <c r="X141" s="71">
        <v>15072</v>
      </c>
      <c r="Y141" s="71">
        <v>17254</v>
      </c>
      <c r="Z141" s="71">
        <v>28123</v>
      </c>
      <c r="AA141" s="71">
        <v>7654</v>
      </c>
      <c r="AB141" s="71">
        <v>48803</v>
      </c>
      <c r="AC141" s="71">
        <v>0</v>
      </c>
      <c r="AD141" s="71">
        <v>5.0137531525144237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120.92100000000001</v>
      </c>
      <c r="BK141" s="71">
        <v>0</v>
      </c>
      <c r="BL141" s="71">
        <v>0</v>
      </c>
      <c r="BM141" s="71">
        <v>0</v>
      </c>
      <c r="BN141" s="72"/>
      <c r="BO141" s="71">
        <v>0</v>
      </c>
      <c r="BP141" s="71">
        <v>0</v>
      </c>
      <c r="BQ141" s="71">
        <v>10</v>
      </c>
      <c r="BR141" s="71">
        <v>0</v>
      </c>
      <c r="BS141" s="71">
        <v>0</v>
      </c>
      <c r="BT141" s="71">
        <v>0</v>
      </c>
      <c r="BU141"/>
      <c r="BV141" s="70">
        <v>90.84</v>
      </c>
      <c r="BW141" s="70">
        <v>3.8109999999999999</v>
      </c>
      <c r="BX141" s="70">
        <v>0</v>
      </c>
      <c r="BY141" s="70">
        <v>0</v>
      </c>
      <c r="BZ141" s="70">
        <v>0</v>
      </c>
      <c r="CA141" s="70">
        <v>0</v>
      </c>
      <c r="CB141" s="70">
        <v>20.399999999999999</v>
      </c>
      <c r="CC141" s="70">
        <v>5.87</v>
      </c>
      <c r="CD141" s="70">
        <v>0</v>
      </c>
    </row>
    <row r="142" spans="1:82">
      <c r="A142" s="70" t="s">
        <v>1871</v>
      </c>
      <c r="B142" s="70">
        <v>450</v>
      </c>
      <c r="C142" s="70">
        <v>8</v>
      </c>
      <c r="D142" s="70">
        <v>27</v>
      </c>
      <c r="E142" s="70">
        <v>2011</v>
      </c>
      <c r="F142" s="70" t="s">
        <v>178</v>
      </c>
      <c r="G142" s="70" t="s">
        <v>1863</v>
      </c>
      <c r="H142" s="70" t="s">
        <v>1864</v>
      </c>
      <c r="I142" s="148"/>
      <c r="J142" s="71">
        <v>334.45566287604282</v>
      </c>
      <c r="K142" s="71">
        <v>3.394440775503361</v>
      </c>
      <c r="L142" s="71">
        <v>9.5113451125647988</v>
      </c>
      <c r="M142" s="71">
        <v>72.046921140975812</v>
      </c>
      <c r="N142" s="71">
        <v>53.454574031070663</v>
      </c>
      <c r="O142" s="71">
        <v>54.749690216783613</v>
      </c>
      <c r="P142" s="71">
        <v>37.865598612654281</v>
      </c>
      <c r="Q142" s="71">
        <v>3.4271660135228199</v>
      </c>
      <c r="R142" s="71">
        <v>0</v>
      </c>
      <c r="S142" s="71">
        <v>5.6967485811160703</v>
      </c>
      <c r="T142" s="72"/>
      <c r="U142" s="71">
        <v>13166470</v>
      </c>
      <c r="V142" s="71">
        <v>1347</v>
      </c>
      <c r="W142" s="71">
        <v>211</v>
      </c>
      <c r="X142" s="71">
        <v>15072</v>
      </c>
      <c r="Y142" s="71">
        <v>17477</v>
      </c>
      <c r="Z142" s="71">
        <v>28410</v>
      </c>
      <c r="AA142" s="71">
        <v>7652</v>
      </c>
      <c r="AB142" s="71">
        <v>48836</v>
      </c>
      <c r="AC142" s="71">
        <v>0</v>
      </c>
      <c r="AD142" s="71">
        <v>5.6967485811160703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98.638999999999996</v>
      </c>
      <c r="BK142" s="71">
        <v>0</v>
      </c>
      <c r="BL142" s="71">
        <v>0</v>
      </c>
      <c r="BM142" s="71">
        <v>0</v>
      </c>
      <c r="BN142" s="72"/>
      <c r="BO142" s="71">
        <v>0</v>
      </c>
      <c r="BP142" s="71">
        <v>0</v>
      </c>
      <c r="BQ142" s="71">
        <v>8</v>
      </c>
      <c r="BR142" s="71">
        <v>0</v>
      </c>
      <c r="BS142" s="71">
        <v>0</v>
      </c>
      <c r="BT142" s="71">
        <v>0</v>
      </c>
      <c r="BU142"/>
      <c r="BV142" s="70">
        <v>81.567999999999998</v>
      </c>
      <c r="BW142" s="70">
        <v>3.8010000000000002</v>
      </c>
      <c r="BX142" s="70">
        <v>0</v>
      </c>
      <c r="BY142" s="70">
        <v>0</v>
      </c>
      <c r="BZ142" s="70">
        <v>0</v>
      </c>
      <c r="CA142" s="70">
        <v>0</v>
      </c>
      <c r="CB142" s="70">
        <v>8.9640000000000004</v>
      </c>
      <c r="CC142" s="70">
        <v>4.306</v>
      </c>
      <c r="CD142" s="70">
        <v>0</v>
      </c>
    </row>
    <row r="143" spans="1:82">
      <c r="A143" s="70" t="s">
        <v>1872</v>
      </c>
      <c r="B143" s="70">
        <v>451</v>
      </c>
      <c r="C143" s="70">
        <v>9</v>
      </c>
      <c r="D143" s="70">
        <v>27</v>
      </c>
      <c r="E143" s="70">
        <v>2012</v>
      </c>
      <c r="F143" s="70" t="s">
        <v>179</v>
      </c>
      <c r="G143" s="70" t="s">
        <v>1863</v>
      </c>
      <c r="H143" s="70" t="s">
        <v>1864</v>
      </c>
      <c r="I143" s="148"/>
      <c r="J143" s="71">
        <v>346.34690577210688</v>
      </c>
      <c r="K143" s="71">
        <v>3.1709188180193539</v>
      </c>
      <c r="L143" s="71">
        <v>9.7353771535159481</v>
      </c>
      <c r="M143" s="71">
        <v>79.928154192269503</v>
      </c>
      <c r="N143" s="71">
        <v>63.163995525100759</v>
      </c>
      <c r="O143" s="71">
        <v>55.284397613292938</v>
      </c>
      <c r="P143" s="71">
        <v>37.344496521121037</v>
      </c>
      <c r="Q143" s="71">
        <v>3.7463443529476201</v>
      </c>
      <c r="R143" s="71">
        <v>0</v>
      </c>
      <c r="S143" s="71">
        <v>5.8585583300189121</v>
      </c>
      <c r="T143" s="72"/>
      <c r="U143" s="71">
        <v>13116478</v>
      </c>
      <c r="V143" s="71">
        <v>1347</v>
      </c>
      <c r="W143" s="71">
        <v>211</v>
      </c>
      <c r="X143" s="71">
        <v>15072</v>
      </c>
      <c r="Y143" s="71">
        <v>17867</v>
      </c>
      <c r="Z143" s="71">
        <v>28915</v>
      </c>
      <c r="AA143" s="71">
        <v>7504</v>
      </c>
      <c r="AB143" s="71">
        <v>49135</v>
      </c>
      <c r="AC143" s="71">
        <v>0</v>
      </c>
      <c r="AD143" s="71">
        <v>5.8585583300189121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134.369</v>
      </c>
      <c r="BK143" s="71">
        <v>0</v>
      </c>
      <c r="BL143" s="71">
        <v>0</v>
      </c>
      <c r="BM143" s="71">
        <v>0</v>
      </c>
      <c r="BN143" s="72"/>
      <c r="BO143" s="71">
        <v>0</v>
      </c>
      <c r="BP143" s="71">
        <v>0</v>
      </c>
      <c r="BQ143" s="71">
        <v>10</v>
      </c>
      <c r="BR143" s="71">
        <v>0</v>
      </c>
      <c r="BS143" s="71">
        <v>0</v>
      </c>
      <c r="BT143" s="71">
        <v>0</v>
      </c>
      <c r="BU143"/>
      <c r="BV143" s="70">
        <v>113.22499999999999</v>
      </c>
      <c r="BW143" s="70">
        <v>3.944</v>
      </c>
      <c r="BX143" s="70">
        <v>0</v>
      </c>
      <c r="BY143" s="70">
        <v>0</v>
      </c>
      <c r="BZ143" s="70">
        <v>0</v>
      </c>
      <c r="CA143" s="70">
        <v>0</v>
      </c>
      <c r="CB143" s="70">
        <v>10.3</v>
      </c>
      <c r="CC143" s="70">
        <v>6.9</v>
      </c>
      <c r="CD143" s="70">
        <v>0</v>
      </c>
    </row>
    <row r="144" spans="1:82">
      <c r="A144" s="70" t="s">
        <v>1873</v>
      </c>
      <c r="B144" s="70">
        <v>452</v>
      </c>
      <c r="C144" s="70">
        <v>10</v>
      </c>
      <c r="D144" s="70">
        <v>27</v>
      </c>
      <c r="E144" s="70">
        <v>2013</v>
      </c>
      <c r="F144" s="70" t="s">
        <v>180</v>
      </c>
      <c r="G144" s="70" t="s">
        <v>1863</v>
      </c>
      <c r="H144" s="70" t="s">
        <v>1864</v>
      </c>
      <c r="I144" s="148"/>
      <c r="J144" s="71">
        <v>326.2511169264717</v>
      </c>
      <c r="K144" s="71">
        <v>2.640822207575924</v>
      </c>
      <c r="L144" s="71">
        <v>9.3556194448809578</v>
      </c>
      <c r="M144" s="71">
        <v>79.188534004357464</v>
      </c>
      <c r="N144" s="71">
        <v>60.394101533685649</v>
      </c>
      <c r="O144" s="71">
        <v>54.019695317105956</v>
      </c>
      <c r="P144" s="71">
        <v>37.105563196923093</v>
      </c>
      <c r="Q144" s="71">
        <v>3.7958046386679301</v>
      </c>
      <c r="R144" s="71">
        <v>0</v>
      </c>
      <c r="S144" s="71">
        <v>4.3730370986066323</v>
      </c>
      <c r="T144" s="72"/>
      <c r="U144" s="71">
        <v>12410327</v>
      </c>
      <c r="V144" s="71">
        <v>1347</v>
      </c>
      <c r="W144" s="71">
        <v>211</v>
      </c>
      <c r="X144" s="71">
        <v>15072</v>
      </c>
      <c r="Y144" s="71">
        <v>17927</v>
      </c>
      <c r="Z144" s="71">
        <v>29515</v>
      </c>
      <c r="AA144" s="71">
        <v>7428</v>
      </c>
      <c r="AB144" s="71">
        <v>49070</v>
      </c>
      <c r="AC144" s="71">
        <v>0</v>
      </c>
      <c r="AD144" s="71">
        <v>4.3730370986066323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157.73599999999999</v>
      </c>
      <c r="BK144" s="71">
        <v>0</v>
      </c>
      <c r="BL144" s="71">
        <v>0</v>
      </c>
      <c r="BM144" s="71">
        <v>0</v>
      </c>
      <c r="BN144" s="72"/>
      <c r="BO144" s="71">
        <v>0</v>
      </c>
      <c r="BP144" s="71">
        <v>0</v>
      </c>
      <c r="BQ144" s="71">
        <v>9</v>
      </c>
      <c r="BR144" s="71">
        <v>0</v>
      </c>
      <c r="BS144" s="71">
        <v>0</v>
      </c>
      <c r="BT144" s="71">
        <v>0</v>
      </c>
      <c r="BU144"/>
      <c r="BV144" s="70">
        <v>135.386</v>
      </c>
      <c r="BW144" s="70">
        <v>3.984</v>
      </c>
      <c r="BX144" s="70">
        <v>0</v>
      </c>
      <c r="BY144" s="70">
        <v>0</v>
      </c>
      <c r="BZ144" s="70">
        <v>0</v>
      </c>
      <c r="CA144" s="70">
        <v>0</v>
      </c>
      <c r="CB144" s="70">
        <v>12.068</v>
      </c>
      <c r="CC144" s="70">
        <v>6.298</v>
      </c>
      <c r="CD144" s="70">
        <v>0</v>
      </c>
    </row>
    <row r="145" spans="1:82">
      <c r="A145" s="70" t="s">
        <v>1874</v>
      </c>
      <c r="B145" s="70">
        <v>453</v>
      </c>
      <c r="C145" s="70">
        <v>11</v>
      </c>
      <c r="D145" s="70">
        <v>27</v>
      </c>
      <c r="E145" s="70">
        <v>2014</v>
      </c>
      <c r="F145" s="70" t="s">
        <v>181</v>
      </c>
      <c r="G145" s="70" t="s">
        <v>1863</v>
      </c>
      <c r="H145" s="70" t="s">
        <v>1864</v>
      </c>
      <c r="I145" s="148"/>
      <c r="J145" s="71">
        <v>343.31730287675038</v>
      </c>
      <c r="K145" s="71">
        <v>2.9091286230101558</v>
      </c>
      <c r="L145" s="71">
        <v>16.60467377136683</v>
      </c>
      <c r="M145" s="71">
        <v>76.572380078041434</v>
      </c>
      <c r="N145" s="71">
        <v>53.705707754789721</v>
      </c>
      <c r="O145" s="71">
        <v>52.702712279208797</v>
      </c>
      <c r="P145" s="71">
        <v>37.484221422491636</v>
      </c>
      <c r="Q145" s="71">
        <v>3.6474889835289002</v>
      </c>
      <c r="R145" s="71">
        <v>0</v>
      </c>
      <c r="S145" s="71">
        <v>4.7607209747002797</v>
      </c>
      <c r="T145" s="72"/>
      <c r="U145" s="71">
        <v>13322616</v>
      </c>
      <c r="V145" s="71">
        <v>1138</v>
      </c>
      <c r="W145" s="71">
        <v>381</v>
      </c>
      <c r="X145" s="71">
        <v>14899</v>
      </c>
      <c r="Y145" s="71">
        <v>18232</v>
      </c>
      <c r="Z145" s="71">
        <v>30328</v>
      </c>
      <c r="AA145" s="71">
        <v>7465</v>
      </c>
      <c r="AB145" s="71">
        <v>49146</v>
      </c>
      <c r="AC145" s="71">
        <v>0</v>
      </c>
      <c r="AD145" s="71">
        <v>4.7607209747002797</v>
      </c>
      <c r="AE145" s="72"/>
      <c r="AF145" s="71"/>
      <c r="AG145" s="71"/>
      <c r="AH145" s="71"/>
      <c r="AI145" s="71"/>
      <c r="AJ145" s="71"/>
      <c r="AK145" s="71"/>
      <c r="AL145" s="71"/>
      <c r="AM145" s="71"/>
      <c r="AN145" s="71"/>
      <c r="AO145" s="71"/>
      <c r="AP145" s="71"/>
      <c r="AQ145" s="72"/>
      <c r="AR145" s="71">
        <v>1536</v>
      </c>
      <c r="AS145" s="71">
        <v>425</v>
      </c>
      <c r="AT145" s="71">
        <v>0</v>
      </c>
      <c r="AU145" s="71">
        <v>0</v>
      </c>
      <c r="AV145" s="71">
        <v>0</v>
      </c>
      <c r="AW145" s="71">
        <v>0</v>
      </c>
      <c r="AX145" s="71"/>
      <c r="AY145" s="72"/>
      <c r="AZ145" s="71">
        <v>6904.067</v>
      </c>
      <c r="BA145" s="71">
        <v>15431.9</v>
      </c>
      <c r="BB145" s="71">
        <v>0</v>
      </c>
      <c r="BC145" s="71">
        <v>0</v>
      </c>
      <c r="BD145" s="71">
        <v>0</v>
      </c>
      <c r="BE145" s="71">
        <v>0</v>
      </c>
      <c r="BF145" s="71"/>
      <c r="BG145" s="72"/>
      <c r="BH145" s="71">
        <v>0</v>
      </c>
      <c r="BI145" s="71">
        <v>0</v>
      </c>
      <c r="BJ145" s="71">
        <v>165.83600000000001</v>
      </c>
      <c r="BK145" s="71">
        <v>0</v>
      </c>
      <c r="BL145" s="71">
        <v>0</v>
      </c>
      <c r="BM145" s="71">
        <v>0</v>
      </c>
      <c r="BN145" s="72"/>
      <c r="BO145" s="71">
        <v>0</v>
      </c>
      <c r="BP145" s="71">
        <v>0</v>
      </c>
      <c r="BQ145" s="71">
        <v>9</v>
      </c>
      <c r="BR145" s="71">
        <v>0</v>
      </c>
      <c r="BS145" s="71">
        <v>0</v>
      </c>
      <c r="BT145" s="71">
        <v>0</v>
      </c>
      <c r="BU145"/>
      <c r="BV145" s="70">
        <v>135.089</v>
      </c>
      <c r="BW145" s="70">
        <v>3.7509999999999999</v>
      </c>
      <c r="BX145" s="70">
        <v>0</v>
      </c>
      <c r="BY145" s="70">
        <v>0</v>
      </c>
      <c r="BZ145" s="70">
        <v>0</v>
      </c>
      <c r="CA145" s="70">
        <v>0</v>
      </c>
      <c r="CB145" s="70">
        <v>15.292999999999999</v>
      </c>
      <c r="CC145" s="70">
        <v>11.702999999999999</v>
      </c>
      <c r="CD145" s="70">
        <v>0</v>
      </c>
    </row>
    <row r="146" spans="1:82">
      <c r="A146" s="70" t="s">
        <v>1875</v>
      </c>
      <c r="B146" s="70">
        <v>454</v>
      </c>
      <c r="C146" s="70">
        <v>12</v>
      </c>
      <c r="D146" s="70">
        <v>27</v>
      </c>
      <c r="E146" s="70">
        <v>2015</v>
      </c>
      <c r="F146" s="70" t="s">
        <v>182</v>
      </c>
      <c r="G146" s="70" t="s">
        <v>1863</v>
      </c>
      <c r="H146" s="70" t="s">
        <v>1864</v>
      </c>
      <c r="I146" s="148"/>
      <c r="J146" s="71">
        <v>393.07826438250959</v>
      </c>
      <c r="K146" s="71">
        <v>2.612057861667286</v>
      </c>
      <c r="L146" s="71">
        <v>16.608453534269309</v>
      </c>
      <c r="M146" s="71">
        <v>73.281030554387939</v>
      </c>
      <c r="N146" s="71">
        <v>48.347369524134777</v>
      </c>
      <c r="O146" s="71">
        <v>52.281236632771105</v>
      </c>
      <c r="P146" s="71">
        <v>37.101761859286952</v>
      </c>
      <c r="Q146" s="71">
        <v>3.57014806004499</v>
      </c>
      <c r="R146" s="71">
        <v>0</v>
      </c>
      <c r="S146" s="71">
        <v>5.1479606451661963</v>
      </c>
      <c r="T146" s="72"/>
      <c r="U146" s="71">
        <v>17412121</v>
      </c>
      <c r="V146" s="71">
        <v>1138</v>
      </c>
      <c r="W146" s="71">
        <v>381</v>
      </c>
      <c r="X146" s="71">
        <v>14899</v>
      </c>
      <c r="Y146" s="71">
        <v>18517</v>
      </c>
      <c r="Z146" s="71">
        <v>30375</v>
      </c>
      <c r="AA146" s="71">
        <v>7383</v>
      </c>
      <c r="AB146" s="71">
        <v>49139</v>
      </c>
      <c r="AC146" s="71">
        <v>0</v>
      </c>
      <c r="AD146" s="71">
        <v>5.1479606451661963</v>
      </c>
      <c r="AE146" s="72"/>
      <c r="AF146" s="71">
        <v>199791972.65723339</v>
      </c>
      <c r="AG146" s="71">
        <v>2094846.482140224</v>
      </c>
      <c r="AH146" s="71">
        <v>3119500.925814026</v>
      </c>
      <c r="AI146" s="71">
        <v>92098424.677894711</v>
      </c>
      <c r="AJ146" s="71">
        <v>77176186.162892327</v>
      </c>
      <c r="AK146" s="71">
        <v>0</v>
      </c>
      <c r="AL146" s="71">
        <v>0</v>
      </c>
      <c r="AM146" s="71">
        <v>6734293.8196477108</v>
      </c>
      <c r="AN146" s="71">
        <v>0</v>
      </c>
      <c r="AO146" s="71">
        <v>0</v>
      </c>
      <c r="AP146" s="71">
        <v>381015224.72562242</v>
      </c>
      <c r="AQ146" s="72"/>
      <c r="AR146" s="71">
        <v>1667</v>
      </c>
      <c r="AS146" s="71">
        <v>483</v>
      </c>
      <c r="AT146" s="71">
        <v>0</v>
      </c>
      <c r="AU146" s="71">
        <v>0</v>
      </c>
      <c r="AV146" s="71">
        <v>0</v>
      </c>
      <c r="AW146" s="71">
        <v>0</v>
      </c>
      <c r="AX146" s="71"/>
      <c r="AY146" s="72"/>
      <c r="AZ146" s="71">
        <v>7642.2669999999998</v>
      </c>
      <c r="BA146" s="71">
        <v>17548.5</v>
      </c>
      <c r="BB146" s="71">
        <v>0</v>
      </c>
      <c r="BC146" s="71">
        <v>0</v>
      </c>
      <c r="BD146" s="71">
        <v>0</v>
      </c>
      <c r="BE146" s="71">
        <v>0</v>
      </c>
      <c r="BF146" s="71"/>
      <c r="BG146" s="72"/>
      <c r="BH146" s="71">
        <v>0</v>
      </c>
      <c r="BI146" s="71">
        <v>0</v>
      </c>
      <c r="BJ146" s="71">
        <v>161.72999999999999</v>
      </c>
      <c r="BK146" s="71">
        <v>0</v>
      </c>
      <c r="BL146" s="71">
        <v>0</v>
      </c>
      <c r="BM146" s="71">
        <v>0</v>
      </c>
      <c r="BN146" s="72"/>
      <c r="BO146" s="71">
        <v>0</v>
      </c>
      <c r="BP146" s="71">
        <v>0</v>
      </c>
      <c r="BQ146" s="71">
        <v>9</v>
      </c>
      <c r="BR146" s="71">
        <v>0</v>
      </c>
      <c r="BS146" s="71">
        <v>0</v>
      </c>
      <c r="BT146" s="71">
        <v>0</v>
      </c>
      <c r="BU146"/>
      <c r="BV146" s="70">
        <v>131.60900000000001</v>
      </c>
      <c r="BW146" s="70">
        <v>3.7570000000000001</v>
      </c>
      <c r="BX146" s="70">
        <v>0</v>
      </c>
      <c r="BY146" s="70">
        <v>0</v>
      </c>
      <c r="BZ146" s="70">
        <v>0</v>
      </c>
      <c r="CA146" s="70">
        <v>0</v>
      </c>
      <c r="CB146" s="70">
        <v>15.843</v>
      </c>
      <c r="CC146" s="70">
        <v>10.154</v>
      </c>
      <c r="CD146" s="70">
        <v>0.36699999999999999</v>
      </c>
    </row>
    <row r="147" spans="1:82">
      <c r="A147" s="70" t="s">
        <v>1876</v>
      </c>
      <c r="B147" s="70">
        <v>455</v>
      </c>
      <c r="C147" s="70">
        <v>13</v>
      </c>
      <c r="D147" s="70">
        <v>27</v>
      </c>
      <c r="E147" s="70">
        <v>2016</v>
      </c>
      <c r="F147" s="70" t="s">
        <v>155</v>
      </c>
      <c r="G147" s="70" t="s">
        <v>1863</v>
      </c>
      <c r="H147" s="70" t="s">
        <v>1864</v>
      </c>
      <c r="I147" s="148"/>
      <c r="J147" s="71">
        <v>360.09139713224386</v>
      </c>
      <c r="K147" s="71">
        <v>2.5407972024687395</v>
      </c>
      <c r="L147" s="71">
        <v>15.679123677385071</v>
      </c>
      <c r="M147" s="71">
        <v>59.593996313701645</v>
      </c>
      <c r="N147" s="71">
        <v>48.830902768213804</v>
      </c>
      <c r="O147" s="71">
        <v>52.09693772225819</v>
      </c>
      <c r="P147" s="71">
        <v>37.431593780003773</v>
      </c>
      <c r="Q147" s="71">
        <v>3.4716348009195452</v>
      </c>
      <c r="R147" s="71">
        <v>0</v>
      </c>
      <c r="S147" s="71">
        <v>4.0675298104720783</v>
      </c>
      <c r="T147" s="72"/>
      <c r="U147" s="71">
        <v>16871540</v>
      </c>
      <c r="V147" s="71">
        <v>1138</v>
      </c>
      <c r="W147" s="71">
        <v>381</v>
      </c>
      <c r="X147" s="71">
        <v>14899</v>
      </c>
      <c r="Y147" s="71">
        <v>18808</v>
      </c>
      <c r="Z147" s="71">
        <v>30640</v>
      </c>
      <c r="AA147" s="71">
        <v>7704</v>
      </c>
      <c r="AB147" s="71">
        <v>49151</v>
      </c>
      <c r="AC147" s="71">
        <v>0</v>
      </c>
      <c r="AD147" s="71">
        <v>4.0675298104720783</v>
      </c>
      <c r="AE147" s="72"/>
      <c r="AF147" s="71">
        <v>188607586.58278021</v>
      </c>
      <c r="AG147" s="71">
        <v>2110859.970586441</v>
      </c>
      <c r="AH147" s="71">
        <v>2313691.154193236</v>
      </c>
      <c r="AI147" s="71">
        <v>95757758.357487395</v>
      </c>
      <c r="AJ147" s="71">
        <v>81717749.154514447</v>
      </c>
      <c r="AK147" s="71">
        <v>0</v>
      </c>
      <c r="AL147" s="71">
        <v>0</v>
      </c>
      <c r="AM147" s="71">
        <v>6741171.5324982097</v>
      </c>
      <c r="AN147" s="71">
        <v>0</v>
      </c>
      <c r="AO147" s="71">
        <v>0</v>
      </c>
      <c r="AP147" s="71">
        <v>377248816.75205988</v>
      </c>
      <c r="AQ147" s="72"/>
      <c r="AR147" s="71">
        <v>1799</v>
      </c>
      <c r="AS147" s="71">
        <v>531</v>
      </c>
      <c r="AT147" s="71">
        <v>0</v>
      </c>
      <c r="AU147" s="71">
        <v>0</v>
      </c>
      <c r="AV147" s="71">
        <v>0</v>
      </c>
      <c r="AW147" s="71">
        <v>0</v>
      </c>
      <c r="AX147" s="71"/>
      <c r="AY147" s="72"/>
      <c r="AZ147" s="71">
        <v>8423.0570000000007</v>
      </c>
      <c r="BA147" s="71">
        <v>19415.400000000001</v>
      </c>
      <c r="BB147" s="71">
        <v>0</v>
      </c>
      <c r="BC147" s="71">
        <v>0</v>
      </c>
      <c r="BD147" s="71">
        <v>0</v>
      </c>
      <c r="BE147" s="71">
        <v>0</v>
      </c>
      <c r="BF147" s="71"/>
      <c r="BG147" s="72"/>
      <c r="BH147" s="71">
        <v>0</v>
      </c>
      <c r="BI147" s="71">
        <v>0</v>
      </c>
      <c r="BJ147" s="71">
        <v>151.482</v>
      </c>
      <c r="BK147" s="71">
        <v>0</v>
      </c>
      <c r="BL147" s="71">
        <v>0</v>
      </c>
      <c r="BM147" s="71">
        <v>0</v>
      </c>
      <c r="BN147" s="72"/>
      <c r="BO147" s="71">
        <v>0</v>
      </c>
      <c r="BP147" s="71">
        <v>0</v>
      </c>
      <c r="BQ147" s="71">
        <v>9</v>
      </c>
      <c r="BR147" s="71">
        <v>0</v>
      </c>
      <c r="BS147" s="71">
        <v>0</v>
      </c>
      <c r="BT147" s="71">
        <v>0</v>
      </c>
      <c r="BU147"/>
      <c r="BV147" s="70">
        <v>118.36799999999999</v>
      </c>
      <c r="BW147" s="70">
        <v>3.262</v>
      </c>
      <c r="BX147" s="70">
        <v>0</v>
      </c>
      <c r="BY147" s="70">
        <v>0</v>
      </c>
      <c r="BZ147" s="70">
        <v>0</v>
      </c>
      <c r="CA147" s="70">
        <v>0</v>
      </c>
      <c r="CB147" s="70">
        <v>16.247</v>
      </c>
      <c r="CC147" s="70">
        <v>13.249000000000001</v>
      </c>
      <c r="CD147" s="70">
        <v>0.35599999999999998</v>
      </c>
    </row>
    <row r="148" spans="1:82">
      <c r="A148" s="70" t="s">
        <v>1877</v>
      </c>
      <c r="B148" s="70">
        <v>456</v>
      </c>
      <c r="C148" s="70">
        <v>14</v>
      </c>
      <c r="D148" s="70">
        <v>27</v>
      </c>
      <c r="E148" s="70">
        <v>2017</v>
      </c>
      <c r="F148" s="70" t="s">
        <v>156</v>
      </c>
      <c r="G148" s="70" t="s">
        <v>1863</v>
      </c>
      <c r="H148" s="70" t="s">
        <v>1864</v>
      </c>
      <c r="I148" s="148"/>
      <c r="J148" s="71">
        <v>361.10888299666402</v>
      </c>
      <c r="K148" s="71">
        <v>2.6104770632629406</v>
      </c>
      <c r="L148" s="71">
        <v>15.552504442971198</v>
      </c>
      <c r="M148" s="71">
        <v>55.485878234078626</v>
      </c>
      <c r="N148" s="71">
        <v>45.990118389924177</v>
      </c>
      <c r="O148" s="71">
        <v>52.034609465479619</v>
      </c>
      <c r="P148" s="71">
        <v>37.416563408363928</v>
      </c>
      <c r="Q148" s="71">
        <v>3.3697841350727198</v>
      </c>
      <c r="R148" s="71">
        <v>0</v>
      </c>
      <c r="S148" s="71">
        <v>1.9337157973423948</v>
      </c>
      <c r="T148" s="72"/>
      <c r="U148" s="71">
        <v>18196748</v>
      </c>
      <c r="V148" s="71">
        <v>1138</v>
      </c>
      <c r="W148" s="71">
        <v>381</v>
      </c>
      <c r="X148" s="71">
        <v>14899</v>
      </c>
      <c r="Y148" s="71">
        <v>19139</v>
      </c>
      <c r="Z148" s="71">
        <v>31111</v>
      </c>
      <c r="AA148" s="71">
        <v>7750</v>
      </c>
      <c r="AB148" s="71">
        <v>49336</v>
      </c>
      <c r="AC148" s="71">
        <v>0</v>
      </c>
      <c r="AD148" s="71">
        <v>1.9337157973423951</v>
      </c>
      <c r="AE148" s="72"/>
      <c r="AF148" s="71">
        <v>193722120.93690959</v>
      </c>
      <c r="AG148" s="71">
        <v>2136913.265236563</v>
      </c>
      <c r="AH148" s="71">
        <v>3104770.225507203</v>
      </c>
      <c r="AI148" s="71">
        <v>90983821.447218359</v>
      </c>
      <c r="AJ148" s="71">
        <v>84802558.97445564</v>
      </c>
      <c r="AK148" s="71">
        <v>0</v>
      </c>
      <c r="AL148" s="71">
        <v>0</v>
      </c>
      <c r="AM148" s="71">
        <v>6777132.4990069699</v>
      </c>
      <c r="AN148" s="71">
        <v>0</v>
      </c>
      <c r="AO148" s="71">
        <v>0</v>
      </c>
      <c r="AP148" s="71">
        <v>381527317.34833437</v>
      </c>
      <c r="AQ148" s="72"/>
      <c r="AR148" s="71">
        <v>1892</v>
      </c>
      <c r="AS148" s="71">
        <v>571</v>
      </c>
      <c r="AT148" s="71">
        <v>0</v>
      </c>
      <c r="AU148" s="71">
        <v>0</v>
      </c>
      <c r="AV148" s="71">
        <v>0</v>
      </c>
      <c r="AW148" s="71">
        <v>0</v>
      </c>
      <c r="AX148" s="71"/>
      <c r="AY148" s="72"/>
      <c r="AZ148" s="71">
        <v>8948.9470000000001</v>
      </c>
      <c r="BA148" s="71">
        <v>20449.399999999991</v>
      </c>
      <c r="BB148" s="71">
        <v>0</v>
      </c>
      <c r="BC148" s="71">
        <v>0</v>
      </c>
      <c r="BD148" s="71">
        <v>0</v>
      </c>
      <c r="BE148" s="71">
        <v>0</v>
      </c>
      <c r="BF148" s="71"/>
      <c r="BG148" s="72"/>
      <c r="BH148" s="71">
        <v>0</v>
      </c>
      <c r="BI148" s="71">
        <v>0</v>
      </c>
      <c r="BJ148" s="71">
        <v>77.984999999999999</v>
      </c>
      <c r="BK148" s="71">
        <v>0</v>
      </c>
      <c r="BL148" s="71">
        <v>0</v>
      </c>
      <c r="BM148" s="71">
        <v>0</v>
      </c>
      <c r="BN148" s="72"/>
      <c r="BO148" s="71">
        <v>0</v>
      </c>
      <c r="BP148" s="71">
        <v>0</v>
      </c>
      <c r="BQ148" s="71">
        <v>9</v>
      </c>
      <c r="BR148" s="71">
        <v>0</v>
      </c>
      <c r="BS148" s="71">
        <v>0</v>
      </c>
      <c r="BT148" s="71">
        <v>0</v>
      </c>
      <c r="BU148"/>
      <c r="BV148" s="70">
        <v>49.56</v>
      </c>
      <c r="BW148" s="70">
        <v>3.456</v>
      </c>
      <c r="BX148" s="70">
        <v>0</v>
      </c>
      <c r="BY148" s="70">
        <v>0</v>
      </c>
      <c r="BZ148" s="70">
        <v>0</v>
      </c>
      <c r="CA148" s="70">
        <v>0</v>
      </c>
      <c r="CB148" s="70">
        <v>15.186</v>
      </c>
      <c r="CC148" s="70">
        <v>9.3940000000000001</v>
      </c>
      <c r="CD148" s="70">
        <v>0.38900000000000001</v>
      </c>
    </row>
    <row r="149" spans="1:82">
      <c r="A149" s="70" t="s">
        <v>1878</v>
      </c>
      <c r="B149" s="70">
        <v>457</v>
      </c>
      <c r="C149" s="70">
        <v>15</v>
      </c>
      <c r="D149" s="70">
        <v>27</v>
      </c>
      <c r="E149" s="70">
        <v>2018</v>
      </c>
      <c r="F149" s="70" t="s">
        <v>183</v>
      </c>
      <c r="G149" s="70" t="s">
        <v>1863</v>
      </c>
      <c r="H149" s="70" t="s">
        <v>1864</v>
      </c>
      <c r="I149" s="148"/>
      <c r="J149" s="71">
        <v>371.73181289494903</v>
      </c>
      <c r="K149" s="71">
        <v>2.2029801992890428</v>
      </c>
      <c r="L149" s="71">
        <v>14.045664240662784</v>
      </c>
      <c r="M149" s="71">
        <v>50.624733973137268</v>
      </c>
      <c r="N149" s="71">
        <v>32.30626256239006</v>
      </c>
      <c r="O149" s="71">
        <v>51.506660550881023</v>
      </c>
      <c r="P149" s="71">
        <v>38.148263529018607</v>
      </c>
      <c r="Q149" s="71">
        <v>3.1257525598112799</v>
      </c>
      <c r="R149" s="71">
        <v>0</v>
      </c>
      <c r="S149" s="71">
        <v>5.3604646766050124</v>
      </c>
      <c r="T149" s="72"/>
      <c r="U149" s="71">
        <v>20671890</v>
      </c>
      <c r="V149" s="71">
        <v>1138</v>
      </c>
      <c r="W149" s="71">
        <v>381</v>
      </c>
      <c r="X149" s="71">
        <v>14899</v>
      </c>
      <c r="Y149" s="71">
        <v>19449</v>
      </c>
      <c r="Z149" s="71">
        <v>31385</v>
      </c>
      <c r="AA149" s="71">
        <v>7981</v>
      </c>
      <c r="AB149" s="71">
        <v>49317</v>
      </c>
      <c r="AC149" s="71">
        <v>0</v>
      </c>
      <c r="AD149" s="71">
        <v>5.3604646766050124</v>
      </c>
      <c r="AE149" s="72"/>
      <c r="AF149" s="71">
        <v>201950658.5557819</v>
      </c>
      <c r="AG149" s="71">
        <v>1933094.9412902971</v>
      </c>
      <c r="AH149" s="71">
        <v>2948725.7684803721</v>
      </c>
      <c r="AI149" s="71">
        <v>87387249.474601999</v>
      </c>
      <c r="AJ149" s="71">
        <v>72402662.279467762</v>
      </c>
      <c r="AK149" s="71">
        <v>0</v>
      </c>
      <c r="AL149" s="71">
        <v>0</v>
      </c>
      <c r="AM149" s="71">
        <v>6788539.8269663872</v>
      </c>
      <c r="AN149" s="71">
        <v>0</v>
      </c>
      <c r="AO149" s="71">
        <v>0</v>
      </c>
      <c r="AP149" s="71">
        <v>373410930.84658873</v>
      </c>
      <c r="AQ149" s="72"/>
      <c r="AR149" s="71">
        <v>1991</v>
      </c>
      <c r="AS149" s="71">
        <v>616</v>
      </c>
      <c r="AT149" s="71">
        <v>0</v>
      </c>
      <c r="AU149" s="71">
        <v>0</v>
      </c>
      <c r="AV149" s="71">
        <v>0</v>
      </c>
      <c r="AW149" s="71">
        <v>0</v>
      </c>
      <c r="AX149" s="71"/>
      <c r="AY149" s="72"/>
      <c r="AZ149" s="71">
        <v>9527.886999999997</v>
      </c>
      <c r="BA149" s="71">
        <v>21621.5</v>
      </c>
      <c r="BB149" s="71">
        <v>0</v>
      </c>
      <c r="BC149" s="71">
        <v>0</v>
      </c>
      <c r="BD149" s="71">
        <v>0</v>
      </c>
      <c r="BE149" s="71">
        <v>0</v>
      </c>
      <c r="BF149" s="71"/>
      <c r="BG149" s="72"/>
      <c r="BH149" s="71">
        <v>0</v>
      </c>
      <c r="BI149" s="71">
        <v>0</v>
      </c>
      <c r="BJ149" s="71">
        <v>136.71299999999999</v>
      </c>
      <c r="BK149" s="71">
        <v>0</v>
      </c>
      <c r="BL149" s="71">
        <v>0</v>
      </c>
      <c r="BM149" s="71">
        <v>0</v>
      </c>
      <c r="BN149" s="72"/>
      <c r="BO149" s="71">
        <v>0</v>
      </c>
      <c r="BP149" s="71">
        <v>0</v>
      </c>
      <c r="BQ149" s="71">
        <v>8</v>
      </c>
      <c r="BR149" s="71">
        <v>0</v>
      </c>
      <c r="BS149" s="71">
        <v>0</v>
      </c>
      <c r="BT149" s="71">
        <v>0</v>
      </c>
      <c r="BU149"/>
      <c r="BV149" s="70">
        <v>106.58499999999999</v>
      </c>
      <c r="BW149" s="70">
        <v>3.2869999999999999</v>
      </c>
      <c r="BX149" s="70">
        <v>0</v>
      </c>
      <c r="BY149" s="70">
        <v>0</v>
      </c>
      <c r="BZ149" s="70">
        <v>0</v>
      </c>
      <c r="CA149" s="70">
        <v>0</v>
      </c>
      <c r="CB149" s="70">
        <v>13.672000000000001</v>
      </c>
      <c r="CC149" s="70">
        <v>12.815</v>
      </c>
      <c r="CD149" s="70">
        <v>0.35399999999999998</v>
      </c>
    </row>
    <row r="150" spans="1:82">
      <c r="A150" s="70" t="s">
        <v>1879</v>
      </c>
      <c r="B150" s="70">
        <v>458</v>
      </c>
      <c r="C150" s="70">
        <v>16</v>
      </c>
      <c r="D150" s="70">
        <v>27</v>
      </c>
      <c r="E150" s="70">
        <v>2019</v>
      </c>
      <c r="F150" s="70" t="s">
        <v>158</v>
      </c>
      <c r="G150" s="70" t="s">
        <v>1863</v>
      </c>
      <c r="H150" s="70" t="s">
        <v>1864</v>
      </c>
      <c r="I150" s="148"/>
      <c r="J150" s="71">
        <v>346.12690726968333</v>
      </c>
      <c r="K150" s="71">
        <v>2.093228756458883</v>
      </c>
      <c r="L150" s="71">
        <v>14.283352529154199</v>
      </c>
      <c r="M150" s="71">
        <v>53.163768486538089</v>
      </c>
      <c r="N150" s="71">
        <v>32.307274577976983</v>
      </c>
      <c r="O150" s="71">
        <v>50.694253600401026</v>
      </c>
      <c r="P150" s="71">
        <v>38.801970268653541</v>
      </c>
      <c r="Q150" s="71">
        <v>3.0558283615980599</v>
      </c>
      <c r="R150" s="71">
        <v>0</v>
      </c>
      <c r="S150" s="71">
        <v>6.1346380948637282</v>
      </c>
      <c r="T150" s="72"/>
      <c r="U150" s="71">
        <v>19207708</v>
      </c>
      <c r="V150" s="71">
        <v>1138</v>
      </c>
      <c r="W150" s="71">
        <v>381</v>
      </c>
      <c r="X150" s="71">
        <v>14899</v>
      </c>
      <c r="Y150" s="71">
        <v>19817</v>
      </c>
      <c r="Z150" s="71">
        <v>31738</v>
      </c>
      <c r="AA150" s="71">
        <v>8057</v>
      </c>
      <c r="AB150" s="71">
        <v>49519</v>
      </c>
      <c r="AC150" s="71">
        <v>0</v>
      </c>
      <c r="AD150" s="71">
        <v>6.1346380948637282</v>
      </c>
      <c r="AE150" s="72"/>
      <c r="AF150" s="71">
        <v>192068833.88657489</v>
      </c>
      <c r="AG150" s="71">
        <v>1873401.3613131931</v>
      </c>
      <c r="AH150" s="71">
        <v>3133588.525714776</v>
      </c>
      <c r="AI150" s="71">
        <v>89346310.801544011</v>
      </c>
      <c r="AJ150" s="71">
        <v>66551891.714125887</v>
      </c>
      <c r="AK150" s="71">
        <v>0</v>
      </c>
      <c r="AL150" s="71">
        <v>0</v>
      </c>
      <c r="AM150" s="71">
        <v>6744115.0211675847</v>
      </c>
      <c r="AN150" s="71">
        <v>0</v>
      </c>
      <c r="AO150" s="71">
        <v>0</v>
      </c>
      <c r="AP150" s="71">
        <v>359718141.31044036</v>
      </c>
      <c r="AQ150" s="72"/>
      <c r="AR150" s="71">
        <v>2094</v>
      </c>
      <c r="AS150" s="71">
        <v>650</v>
      </c>
      <c r="AT150" s="71">
        <v>0</v>
      </c>
      <c r="AU150" s="71">
        <v>0</v>
      </c>
      <c r="AV150" s="71">
        <v>0</v>
      </c>
      <c r="AW150" s="71">
        <v>0</v>
      </c>
      <c r="AX150" s="71"/>
      <c r="AY150" s="72"/>
      <c r="AZ150" s="71">
        <v>10122.637000000001</v>
      </c>
      <c r="BA150" s="71">
        <v>22260.400000000009</v>
      </c>
      <c r="BB150" s="71">
        <v>0</v>
      </c>
      <c r="BC150" s="71">
        <v>0</v>
      </c>
      <c r="BD150" s="71">
        <v>0</v>
      </c>
      <c r="BE150" s="71">
        <v>0</v>
      </c>
      <c r="BF150" s="71"/>
      <c r="BG150" s="72"/>
      <c r="BH150" s="71">
        <v>0</v>
      </c>
      <c r="BI150" s="71">
        <v>0</v>
      </c>
      <c r="BJ150" s="71">
        <v>98.75</v>
      </c>
      <c r="BK150" s="71">
        <v>0</v>
      </c>
      <c r="BL150" s="71">
        <v>0</v>
      </c>
      <c r="BM150" s="71">
        <v>0</v>
      </c>
      <c r="BN150" s="72"/>
      <c r="BO150" s="71">
        <v>0</v>
      </c>
      <c r="BP150" s="71">
        <v>0</v>
      </c>
      <c r="BQ150" s="71">
        <v>8</v>
      </c>
      <c r="BR150" s="71">
        <v>0</v>
      </c>
      <c r="BS150" s="71">
        <v>0</v>
      </c>
      <c r="BT150" s="71">
        <v>0</v>
      </c>
      <c r="BU150"/>
      <c r="BV150" s="70">
        <v>70.893000000000001</v>
      </c>
      <c r="BW150" s="70">
        <v>3.09</v>
      </c>
      <c r="BX150" s="70">
        <v>0</v>
      </c>
      <c r="BY150" s="70">
        <v>0</v>
      </c>
      <c r="BZ150" s="70">
        <v>0</v>
      </c>
      <c r="CA150" s="70">
        <v>0</v>
      </c>
      <c r="CB150" s="70">
        <v>11</v>
      </c>
      <c r="CC150" s="70">
        <v>13.417</v>
      </c>
      <c r="CD150" s="70">
        <v>0.35</v>
      </c>
    </row>
    <row r="151" spans="1:82">
      <c r="A151" s="70" t="s">
        <v>1880</v>
      </c>
      <c r="B151" s="70">
        <v>459</v>
      </c>
      <c r="C151" s="70">
        <v>17</v>
      </c>
      <c r="D151" s="70">
        <v>27</v>
      </c>
      <c r="E151" s="70">
        <v>2020</v>
      </c>
      <c r="F151" s="70" t="s">
        <v>159</v>
      </c>
      <c r="G151" s="70" t="s">
        <v>1863</v>
      </c>
      <c r="H151" s="70" t="s">
        <v>1864</v>
      </c>
      <c r="I151" s="148"/>
      <c r="J151" s="71">
        <v>345.19336550474509</v>
      </c>
      <c r="K151" s="71">
        <v>2.0025658553120227</v>
      </c>
      <c r="L151" s="71">
        <v>9.7526399636437748</v>
      </c>
      <c r="M151" s="71">
        <v>51.212126083294294</v>
      </c>
      <c r="N151" s="71">
        <v>38.049742041241309</v>
      </c>
      <c r="O151" s="71">
        <v>44.958315038785535</v>
      </c>
      <c r="P151" s="71">
        <v>37.090434961704794</v>
      </c>
      <c r="Q151" s="71">
        <v>2.9204425513953001</v>
      </c>
      <c r="R151" s="71">
        <v>0</v>
      </c>
      <c r="S151" s="71">
        <v>6.0760801344114874</v>
      </c>
      <c r="T151" s="72"/>
      <c r="U151" s="71">
        <v>19486697</v>
      </c>
      <c r="V151" s="71">
        <v>1076</v>
      </c>
      <c r="W151" s="71">
        <v>344</v>
      </c>
      <c r="X151" s="71">
        <v>15113</v>
      </c>
      <c r="Y151" s="71">
        <v>20121</v>
      </c>
      <c r="Z151" s="71">
        <v>32126</v>
      </c>
      <c r="AA151" s="71">
        <v>8186</v>
      </c>
      <c r="AB151" s="71">
        <v>49532</v>
      </c>
      <c r="AC151" s="71">
        <v>0</v>
      </c>
      <c r="AD151" s="71">
        <v>6.0760801344114874</v>
      </c>
      <c r="AE151" s="72"/>
      <c r="AF151" s="71">
        <v>198143430.19814089</v>
      </c>
      <c r="AG151" s="71">
        <v>1617067.3148789401</v>
      </c>
      <c r="AH151" s="71">
        <v>2219237.201682644</v>
      </c>
      <c r="AI151" s="71">
        <v>85284930.41608645</v>
      </c>
      <c r="AJ151" s="71">
        <v>79417728.804242179</v>
      </c>
      <c r="AK151" s="71"/>
      <c r="AL151" s="71"/>
      <c r="AM151" s="71">
        <v>6464476.311997883</v>
      </c>
      <c r="AN151" s="71"/>
      <c r="AO151" s="71"/>
      <c r="AP151" s="71">
        <v>373146870.24702901</v>
      </c>
      <c r="AQ151" s="72"/>
      <c r="AR151" s="71">
        <v>2183</v>
      </c>
      <c r="AS151" s="71">
        <v>659</v>
      </c>
      <c r="AT151" s="71">
        <v>0</v>
      </c>
      <c r="AU151" s="71">
        <v>0</v>
      </c>
      <c r="AV151" s="71">
        <v>0</v>
      </c>
      <c r="AW151" s="71">
        <v>0</v>
      </c>
      <c r="AX151" s="71"/>
      <c r="AY151" s="72"/>
      <c r="AZ151" s="71">
        <v>10640.71699999999</v>
      </c>
      <c r="BA151" s="71">
        <v>23467.800000000028</v>
      </c>
      <c r="BB151" s="71">
        <v>0</v>
      </c>
      <c r="BC151" s="71">
        <v>0</v>
      </c>
      <c r="BD151" s="71">
        <v>0</v>
      </c>
      <c r="BE151" s="71">
        <v>0</v>
      </c>
      <c r="BF151" s="71"/>
      <c r="BG151" s="72"/>
      <c r="BH151" s="71">
        <v>0</v>
      </c>
      <c r="BI151" s="71">
        <v>0</v>
      </c>
      <c r="BJ151" s="71">
        <v>88.96</v>
      </c>
      <c r="BK151" s="71">
        <v>0</v>
      </c>
      <c r="BL151" s="71">
        <v>0</v>
      </c>
      <c r="BM151" s="71">
        <v>0</v>
      </c>
      <c r="BN151" s="72"/>
      <c r="BO151" s="71">
        <v>0</v>
      </c>
      <c r="BP151" s="71">
        <v>0</v>
      </c>
      <c r="BQ151" s="71">
        <v>8</v>
      </c>
      <c r="BR151" s="71">
        <v>0</v>
      </c>
      <c r="BS151" s="71">
        <v>0</v>
      </c>
      <c r="BT151" s="71">
        <v>0</v>
      </c>
      <c r="BU151"/>
      <c r="BV151" s="70">
        <v>64.811999999999998</v>
      </c>
      <c r="BW151" s="70">
        <v>3.101</v>
      </c>
      <c r="BX151" s="70">
        <v>0</v>
      </c>
      <c r="BY151" s="70">
        <v>0</v>
      </c>
      <c r="BZ151" s="70">
        <v>0.02</v>
      </c>
      <c r="CA151" s="70">
        <v>0</v>
      </c>
      <c r="CB151" s="70">
        <v>11.082000000000001</v>
      </c>
      <c r="CC151" s="70">
        <v>9.5869999999999997</v>
      </c>
      <c r="CD151" s="70">
        <v>0.35799999999999998</v>
      </c>
    </row>
    <row r="152" spans="1:82">
      <c r="A152" s="70" t="s">
        <v>1881</v>
      </c>
      <c r="B152" s="70">
        <v>459</v>
      </c>
      <c r="C152" s="70">
        <v>18</v>
      </c>
      <c r="D152" s="70">
        <v>27</v>
      </c>
      <c r="E152" s="70">
        <v>2021</v>
      </c>
      <c r="F152" s="70" t="s">
        <v>160</v>
      </c>
      <c r="G152" s="70" t="s">
        <v>1863</v>
      </c>
      <c r="H152" s="70" t="s">
        <v>1864</v>
      </c>
      <c r="I152" s="148"/>
      <c r="J152" s="71">
        <v>327.6086266401407</v>
      </c>
      <c r="K152" s="71">
        <v>2.1644700073137884</v>
      </c>
      <c r="L152" s="71">
        <v>8.8618436765852877</v>
      </c>
      <c r="M152" s="71">
        <v>47.124643344647353</v>
      </c>
      <c r="N152" s="71">
        <v>36.735372665010729</v>
      </c>
      <c r="O152" s="71">
        <v>43.893286373762791</v>
      </c>
      <c r="P152" s="71">
        <v>37.98603594580846</v>
      </c>
      <c r="Q152" s="71">
        <v>2.8774918138678398</v>
      </c>
      <c r="R152" s="71">
        <v>0</v>
      </c>
      <c r="S152" s="71">
        <v>5.4425951463477622</v>
      </c>
      <c r="T152" s="72"/>
      <c r="U152" s="71">
        <v>20162496</v>
      </c>
      <c r="V152" s="71">
        <v>1076</v>
      </c>
      <c r="W152" s="71">
        <v>344</v>
      </c>
      <c r="X152" s="71">
        <v>15113</v>
      </c>
      <c r="Y152" s="71">
        <v>20287</v>
      </c>
      <c r="Z152" s="71">
        <v>32295</v>
      </c>
      <c r="AA152" s="71">
        <v>8175</v>
      </c>
      <c r="AB152" s="71">
        <v>49283</v>
      </c>
      <c r="AC152" s="71">
        <v>0</v>
      </c>
      <c r="AD152" s="71">
        <v>5.4425951463477622</v>
      </c>
      <c r="AE152" s="72"/>
      <c r="AF152" s="71">
        <v>195546366.88032991</v>
      </c>
      <c r="AG152" s="71">
        <v>1803083.7384402347</v>
      </c>
      <c r="AH152" s="71">
        <v>1986227.0522954771</v>
      </c>
      <c r="AI152" s="71">
        <v>90708785.242710978</v>
      </c>
      <c r="AJ152" s="71">
        <v>84346648.931862891</v>
      </c>
      <c r="AK152" s="71">
        <v>0</v>
      </c>
      <c r="AL152" s="71">
        <v>0</v>
      </c>
      <c r="AM152" s="71">
        <v>6469078.1828319514</v>
      </c>
      <c r="AN152" s="71">
        <v>0</v>
      </c>
      <c r="AO152" s="71">
        <v>0</v>
      </c>
      <c r="AP152" s="71">
        <v>380860190.02847147</v>
      </c>
      <c r="AQ152" s="72"/>
      <c r="AR152" s="71">
        <v>2298</v>
      </c>
      <c r="AS152" s="71">
        <v>670</v>
      </c>
      <c r="AT152" s="71">
        <v>0</v>
      </c>
      <c r="AU152" s="71">
        <v>0</v>
      </c>
      <c r="AV152" s="71">
        <v>0</v>
      </c>
      <c r="AW152" s="71">
        <v>0</v>
      </c>
      <c r="AX152" s="71"/>
      <c r="AY152" s="72"/>
      <c r="AZ152" s="71">
        <v>11362.766999999991</v>
      </c>
      <c r="BA152" s="71">
        <v>24427.100000000031</v>
      </c>
      <c r="BB152" s="71">
        <v>0</v>
      </c>
      <c r="BC152" s="71">
        <v>0</v>
      </c>
      <c r="BD152" s="71">
        <v>0</v>
      </c>
      <c r="BE152" s="71">
        <v>0</v>
      </c>
      <c r="BF152" s="71"/>
      <c r="BG152" s="72"/>
      <c r="BH152" s="71">
        <v>0</v>
      </c>
      <c r="BI152" s="71">
        <v>0</v>
      </c>
      <c r="BJ152" s="71">
        <v>105.684</v>
      </c>
      <c r="BK152" s="71">
        <v>0</v>
      </c>
      <c r="BL152" s="71">
        <v>0</v>
      </c>
      <c r="BM152" s="71">
        <v>0</v>
      </c>
      <c r="BN152" s="72"/>
      <c r="BO152" s="71">
        <v>0</v>
      </c>
      <c r="BP152" s="71">
        <v>0</v>
      </c>
      <c r="BQ152" s="71">
        <v>8</v>
      </c>
      <c r="BR152" s="71">
        <v>0</v>
      </c>
      <c r="BS152" s="71">
        <v>0</v>
      </c>
      <c r="BT152" s="71">
        <v>0</v>
      </c>
      <c r="BU152"/>
      <c r="BV152" s="70">
        <v>74.826999999999998</v>
      </c>
      <c r="BW152" s="70">
        <v>3.3279999999999998</v>
      </c>
      <c r="BX152" s="70">
        <v>0</v>
      </c>
      <c r="BY152" s="70">
        <v>0</v>
      </c>
      <c r="BZ152" s="70">
        <v>0</v>
      </c>
      <c r="CA152" s="70">
        <v>0</v>
      </c>
      <c r="CB152" s="70">
        <v>13.167999999999999</v>
      </c>
      <c r="CC152" s="70">
        <v>14.361000000000001</v>
      </c>
      <c r="CD152" s="70">
        <v>0</v>
      </c>
    </row>
    <row r="153" spans="1:82">
      <c r="A153" s="70" t="s">
        <v>1882</v>
      </c>
      <c r="B153" s="70">
        <v>459</v>
      </c>
      <c r="C153" s="70">
        <v>19</v>
      </c>
      <c r="D153" s="70">
        <v>27</v>
      </c>
      <c r="E153" s="70">
        <v>2022</v>
      </c>
      <c r="F153" s="70" t="s">
        <v>161</v>
      </c>
      <c r="G153" s="70" t="s">
        <v>1863</v>
      </c>
      <c r="H153" s="70" t="s">
        <v>1864</v>
      </c>
      <c r="I153" s="148"/>
      <c r="J153" s="71">
        <v>330.32679244410042</v>
      </c>
      <c r="K153" s="71">
        <v>2.1535058092664636</v>
      </c>
      <c r="L153" s="71">
        <v>7.5210394416624826</v>
      </c>
      <c r="M153" s="71">
        <v>53.33494021524038</v>
      </c>
      <c r="N153" s="71">
        <v>47.221662629091107</v>
      </c>
      <c r="O153" s="71">
        <v>46.61163049963374</v>
      </c>
      <c r="P153" s="71">
        <v>38.404253073442</v>
      </c>
      <c r="Q153" s="71">
        <v>2.9083468293774839</v>
      </c>
      <c r="R153" s="71">
        <v>0</v>
      </c>
      <c r="S153" s="71">
        <v>5.7164008707238274</v>
      </c>
      <c r="T153" s="72"/>
      <c r="U153" s="71">
        <v>21844695</v>
      </c>
      <c r="V153" s="71">
        <v>1076</v>
      </c>
      <c r="W153" s="71">
        <v>344</v>
      </c>
      <c r="X153" s="71">
        <v>15113</v>
      </c>
      <c r="Y153" s="71">
        <v>20594</v>
      </c>
      <c r="Z153" s="71">
        <v>32584</v>
      </c>
      <c r="AA153" s="71">
        <v>8391</v>
      </c>
      <c r="AB153" s="71">
        <v>49403</v>
      </c>
      <c r="AC153" s="71">
        <v>0</v>
      </c>
      <c r="AD153" s="71">
        <v>5.7164008707238274</v>
      </c>
      <c r="AE153" s="72"/>
      <c r="AF153" s="71">
        <v>196842555.30164361</v>
      </c>
      <c r="AG153" s="71">
        <v>1801466.5166196518</v>
      </c>
      <c r="AH153" s="71">
        <v>1965778.728271761</v>
      </c>
      <c r="AI153" s="71">
        <v>90842322.011121467</v>
      </c>
      <c r="AJ153" s="71">
        <v>90355477.410264656</v>
      </c>
      <c r="AK153" s="71">
        <v>0</v>
      </c>
      <c r="AL153" s="71">
        <v>0</v>
      </c>
      <c r="AM153" s="71">
        <v>6379275.7255947301</v>
      </c>
      <c r="AN153" s="71">
        <v>0</v>
      </c>
      <c r="AO153" s="71">
        <v>0</v>
      </c>
      <c r="AP153" s="71">
        <v>388186875.6935159</v>
      </c>
      <c r="AQ153" s="72"/>
      <c r="AR153" s="71">
        <v>2435</v>
      </c>
      <c r="AS153" s="71">
        <v>685</v>
      </c>
      <c r="AT153" s="71">
        <v>0</v>
      </c>
      <c r="AU153" s="71">
        <v>0</v>
      </c>
      <c r="AV153" s="71">
        <v>0</v>
      </c>
      <c r="AW153" s="71">
        <v>0</v>
      </c>
      <c r="AX153" s="71"/>
      <c r="AY153" s="72"/>
      <c r="AZ153" s="71">
        <v>12220.306999999983</v>
      </c>
      <c r="BA153" s="71">
        <v>25026.300000000028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1883</v>
      </c>
      <c r="B154" s="70">
        <v>459</v>
      </c>
      <c r="C154" s="70">
        <v>20</v>
      </c>
      <c r="D154" s="70">
        <v>27</v>
      </c>
      <c r="E154" s="70">
        <v>2023</v>
      </c>
      <c r="F154" s="70" t="s">
        <v>1539</v>
      </c>
      <c r="G154" s="70" t="s">
        <v>1863</v>
      </c>
      <c r="H154" s="70" t="s">
        <v>1864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2583</v>
      </c>
      <c r="AS154" s="71">
        <v>689</v>
      </c>
      <c r="AT154" s="71">
        <v>0</v>
      </c>
      <c r="AU154" s="71">
        <v>0</v>
      </c>
      <c r="AV154" s="71">
        <v>0</v>
      </c>
      <c r="AW154" s="71">
        <v>0</v>
      </c>
      <c r="AX154" s="71"/>
      <c r="AY154" s="72"/>
      <c r="AZ154" s="71">
        <v>13112.996999999963</v>
      </c>
      <c r="BA154" s="71">
        <v>25679.70000000003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1884</v>
      </c>
      <c r="B155" s="70">
        <v>459</v>
      </c>
      <c r="C155" s="70">
        <v>21</v>
      </c>
      <c r="D155" s="70">
        <v>27</v>
      </c>
      <c r="E155" s="70">
        <v>2024</v>
      </c>
      <c r="F155" s="70" t="s">
        <v>1554</v>
      </c>
      <c r="G155" s="70" t="s">
        <v>1863</v>
      </c>
      <c r="H155" s="70" t="s">
        <v>1864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1885</v>
      </c>
      <c r="B156" s="70">
        <v>52</v>
      </c>
      <c r="C156" s="70">
        <v>1</v>
      </c>
      <c r="D156" s="70">
        <v>4</v>
      </c>
      <c r="E156" s="70">
        <v>1990</v>
      </c>
      <c r="F156" s="70" t="s">
        <v>787</v>
      </c>
      <c r="G156" s="70" t="s">
        <v>1886</v>
      </c>
      <c r="H156" s="70" t="s">
        <v>1887</v>
      </c>
      <c r="I156" s="148"/>
      <c r="J156" s="71">
        <v>412.76163392712931</v>
      </c>
      <c r="K156" s="71">
        <v>4.9828184871683714</v>
      </c>
      <c r="L156" s="71">
        <v>7.4043552834472726</v>
      </c>
      <c r="M156" s="71">
        <v>33.862983513713438</v>
      </c>
      <c r="N156" s="71">
        <v>48.277710320102202</v>
      </c>
      <c r="O156" s="71">
        <v>43.626282143241909</v>
      </c>
      <c r="P156" s="71">
        <v>38.602025418749847</v>
      </c>
      <c r="Q156" s="71">
        <v>3.0202736890321198</v>
      </c>
      <c r="R156" s="71">
        <v>0</v>
      </c>
      <c r="S156" s="71">
        <v>3.4424364313944489</v>
      </c>
      <c r="T156" s="72"/>
      <c r="U156" s="71">
        <v>49136013</v>
      </c>
      <c r="V156" s="71">
        <v>1778</v>
      </c>
      <c r="W156" s="71">
        <v>73</v>
      </c>
      <c r="X156" s="71">
        <v>11801</v>
      </c>
      <c r="Y156" s="71">
        <v>15364</v>
      </c>
      <c r="Z156" s="71">
        <v>17944</v>
      </c>
      <c r="AA156" s="71">
        <v>9373</v>
      </c>
      <c r="AB156" s="71">
        <v>49039</v>
      </c>
      <c r="AC156" s="71">
        <v>0</v>
      </c>
      <c r="AD156" s="71">
        <v>3.4424364313944489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1888</v>
      </c>
      <c r="B157" s="70">
        <v>53</v>
      </c>
      <c r="C157" s="70">
        <v>2</v>
      </c>
      <c r="D157" s="70">
        <v>4</v>
      </c>
      <c r="E157" s="70">
        <v>2005</v>
      </c>
      <c r="F157" s="70" t="s">
        <v>789</v>
      </c>
      <c r="G157" s="70" t="s">
        <v>1886</v>
      </c>
      <c r="H157" s="70" t="s">
        <v>1887</v>
      </c>
      <c r="I157" s="148"/>
      <c r="J157" s="71">
        <v>437.19815175616361</v>
      </c>
      <c r="K157" s="71">
        <v>3.6536956406946302</v>
      </c>
      <c r="L157" s="71">
        <v>15.122874729048339</v>
      </c>
      <c r="M157" s="71">
        <v>83.912258652798997</v>
      </c>
      <c r="N157" s="71">
        <v>67.556166704895602</v>
      </c>
      <c r="O157" s="71">
        <v>66.668619951159656</v>
      </c>
      <c r="P157" s="71">
        <v>39.163231400570517</v>
      </c>
      <c r="Q157" s="71">
        <v>3.09571169795429</v>
      </c>
      <c r="R157" s="71">
        <v>0</v>
      </c>
      <c r="S157" s="71">
        <v>3.6308288399999999</v>
      </c>
      <c r="T157" s="72"/>
      <c r="U157" s="71">
        <v>58524644</v>
      </c>
      <c r="V157" s="71">
        <v>1564</v>
      </c>
      <c r="W157" s="71">
        <v>132</v>
      </c>
      <c r="X157" s="71">
        <v>15672</v>
      </c>
      <c r="Y157" s="71">
        <v>19270</v>
      </c>
      <c r="Z157" s="71">
        <v>31732</v>
      </c>
      <c r="AA157" s="71">
        <v>7788</v>
      </c>
      <c r="AB157" s="71">
        <v>52546</v>
      </c>
      <c r="AC157" s="71">
        <v>0</v>
      </c>
      <c r="AD157" s="71">
        <v>3.6308288399999999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1889</v>
      </c>
      <c r="B158" s="70">
        <v>54</v>
      </c>
      <c r="C158" s="70">
        <v>3</v>
      </c>
      <c r="D158" s="70">
        <v>4</v>
      </c>
      <c r="E158" s="70">
        <v>2006</v>
      </c>
      <c r="F158" s="70" t="s">
        <v>790</v>
      </c>
      <c r="G158" s="1064" t="s">
        <v>1886</v>
      </c>
      <c r="H158" s="70" t="s">
        <v>1887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1890</v>
      </c>
      <c r="B159" s="70">
        <v>55</v>
      </c>
      <c r="C159" s="70">
        <v>4</v>
      </c>
      <c r="D159" s="70">
        <v>4</v>
      </c>
      <c r="E159" s="70">
        <v>2007</v>
      </c>
      <c r="F159" s="70" t="s">
        <v>791</v>
      </c>
      <c r="G159" s="1064" t="s">
        <v>1886</v>
      </c>
      <c r="H159" s="70" t="s">
        <v>1887</v>
      </c>
      <c r="I159" s="148"/>
      <c r="J159" s="71">
        <v>422.12344627338962</v>
      </c>
      <c r="K159" s="71">
        <v>3.27828335240459</v>
      </c>
      <c r="L159" s="71">
        <v>11.67157147173099</v>
      </c>
      <c r="M159" s="71">
        <v>81.335113404259033</v>
      </c>
      <c r="N159" s="71">
        <v>71.673079351380977</v>
      </c>
      <c r="O159" s="71">
        <v>65.472051174713343</v>
      </c>
      <c r="P159" s="71">
        <v>39.606024938967657</v>
      </c>
      <c r="Q159" s="71">
        <v>3.31340052678306</v>
      </c>
      <c r="R159" s="71">
        <v>0</v>
      </c>
      <c r="S159" s="71">
        <v>3.5922290400000012</v>
      </c>
      <c r="T159" s="72"/>
      <c r="U159" s="71">
        <v>66554952</v>
      </c>
      <c r="V159" s="71">
        <v>1384</v>
      </c>
      <c r="W159" s="71">
        <v>114</v>
      </c>
      <c r="X159" s="71">
        <v>18254</v>
      </c>
      <c r="Y159" s="71">
        <v>19906</v>
      </c>
      <c r="Z159" s="71">
        <v>32395</v>
      </c>
      <c r="AA159" s="71">
        <v>7756</v>
      </c>
      <c r="AB159" s="71">
        <v>53267</v>
      </c>
      <c r="AC159" s="71">
        <v>0</v>
      </c>
      <c r="AD159" s="71">
        <v>3.5922290400000012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1891</v>
      </c>
      <c r="B160" s="70">
        <v>56</v>
      </c>
      <c r="C160" s="70">
        <v>5</v>
      </c>
      <c r="D160" s="70">
        <v>4</v>
      </c>
      <c r="E160" s="70">
        <v>2008</v>
      </c>
      <c r="F160" s="70" t="s">
        <v>792</v>
      </c>
      <c r="G160" s="70" t="s">
        <v>1886</v>
      </c>
      <c r="H160" s="70" t="s">
        <v>1887</v>
      </c>
      <c r="I160" s="148"/>
      <c r="J160" s="71">
        <v>382.78917835188997</v>
      </c>
      <c r="K160" s="71">
        <v>2.4397550975789768</v>
      </c>
      <c r="L160" s="71">
        <v>9.5207460094501037</v>
      </c>
      <c r="M160" s="71">
        <v>89.191266954029999</v>
      </c>
      <c r="N160" s="71">
        <v>76.011087876034026</v>
      </c>
      <c r="O160" s="71">
        <v>64.005690531469355</v>
      </c>
      <c r="P160" s="71">
        <v>38.938604831897621</v>
      </c>
      <c r="Q160" s="71">
        <v>3.2648633874673498</v>
      </c>
      <c r="R160" s="71">
        <v>0</v>
      </c>
      <c r="S160" s="71">
        <v>3.7514043446100001</v>
      </c>
      <c r="T160" s="72"/>
      <c r="U160" s="71">
        <v>62549361</v>
      </c>
      <c r="V160" s="71">
        <v>1384</v>
      </c>
      <c r="W160" s="71">
        <v>114</v>
      </c>
      <c r="X160" s="71">
        <v>18254</v>
      </c>
      <c r="Y160" s="71">
        <v>20448</v>
      </c>
      <c r="Z160" s="71">
        <v>32781</v>
      </c>
      <c r="AA160" s="71">
        <v>7634</v>
      </c>
      <c r="AB160" s="71">
        <v>53350</v>
      </c>
      <c r="AC160" s="71">
        <v>0</v>
      </c>
      <c r="AD160" s="71">
        <v>3.7514043446100001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1892</v>
      </c>
      <c r="B161" s="70">
        <v>57</v>
      </c>
      <c r="C161" s="70">
        <v>6</v>
      </c>
      <c r="D161" s="70">
        <v>4</v>
      </c>
      <c r="E161" s="70">
        <v>2009</v>
      </c>
      <c r="F161" s="70" t="s">
        <v>176</v>
      </c>
      <c r="G161" s="70" t="s">
        <v>1886</v>
      </c>
      <c r="H161" s="70" t="s">
        <v>1887</v>
      </c>
      <c r="I161" s="148"/>
      <c r="J161" s="71">
        <v>285.03574854033661</v>
      </c>
      <c r="K161" s="71">
        <v>2.8041972070172312</v>
      </c>
      <c r="L161" s="71">
        <v>7.6321703377464276</v>
      </c>
      <c r="M161" s="71">
        <v>95.437664916669817</v>
      </c>
      <c r="N161" s="71">
        <v>68.461070296607616</v>
      </c>
      <c r="O161" s="71">
        <v>65.579422912777773</v>
      </c>
      <c r="P161" s="71">
        <v>37.05971985582876</v>
      </c>
      <c r="Q161" s="71">
        <v>3.1280030599814301</v>
      </c>
      <c r="R161" s="71">
        <v>0</v>
      </c>
      <c r="S161" s="71">
        <v>4.1727566759999997</v>
      </c>
      <c r="T161" s="72"/>
      <c r="U161" s="71">
        <v>40024076</v>
      </c>
      <c r="V161" s="71">
        <v>1690</v>
      </c>
      <c r="W161" s="71">
        <v>123</v>
      </c>
      <c r="X161" s="71">
        <v>20946</v>
      </c>
      <c r="Y161" s="71">
        <v>20647</v>
      </c>
      <c r="Z161" s="71">
        <v>33152</v>
      </c>
      <c r="AA161" s="71">
        <v>7459</v>
      </c>
      <c r="AB161" s="71">
        <v>53656</v>
      </c>
      <c r="AC161" s="71">
        <v>0</v>
      </c>
      <c r="AD161" s="71">
        <v>4.1727566759999997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314.072</v>
      </c>
      <c r="BK161" s="71">
        <v>0</v>
      </c>
      <c r="BL161" s="71">
        <v>10.59</v>
      </c>
      <c r="BM161" s="71">
        <v>0</v>
      </c>
      <c r="BN161" s="72"/>
      <c r="BO161" s="71">
        <v>0</v>
      </c>
      <c r="BP161" s="71">
        <v>0</v>
      </c>
      <c r="BQ161" s="71">
        <v>14</v>
      </c>
      <c r="BR161" s="71">
        <v>0</v>
      </c>
      <c r="BS161" s="71">
        <v>2</v>
      </c>
      <c r="BT161" s="71">
        <v>0</v>
      </c>
      <c r="BU161"/>
      <c r="BV161" s="70">
        <v>320.24</v>
      </c>
      <c r="BW161" s="70">
        <v>0</v>
      </c>
      <c r="BX161" s="70">
        <v>0</v>
      </c>
      <c r="BY161" s="70">
        <v>0</v>
      </c>
      <c r="BZ161" s="70">
        <v>0</v>
      </c>
      <c r="CA161" s="70">
        <v>0</v>
      </c>
      <c r="CB161" s="70">
        <v>0</v>
      </c>
      <c r="CC161" s="70">
        <v>4.4219999999999997</v>
      </c>
      <c r="CD161" s="70">
        <v>0</v>
      </c>
    </row>
    <row r="162" spans="1:82">
      <c r="A162" s="70" t="s">
        <v>1893</v>
      </c>
      <c r="B162" s="70">
        <v>58</v>
      </c>
      <c r="C162" s="70">
        <v>7</v>
      </c>
      <c r="D162" s="70">
        <v>4</v>
      </c>
      <c r="E162" s="70">
        <v>2010</v>
      </c>
      <c r="F162" s="70" t="s">
        <v>177</v>
      </c>
      <c r="G162" s="70" t="s">
        <v>1886</v>
      </c>
      <c r="H162" s="70" t="s">
        <v>1887</v>
      </c>
      <c r="I162" s="148"/>
      <c r="J162" s="71">
        <v>303.33407598761869</v>
      </c>
      <c r="K162" s="71">
        <v>3.0061156397101811</v>
      </c>
      <c r="L162" s="71">
        <v>7.1352301880707092</v>
      </c>
      <c r="M162" s="71">
        <v>95.846162952474231</v>
      </c>
      <c r="N162" s="71">
        <v>74.753687414858533</v>
      </c>
      <c r="O162" s="71">
        <v>65.76440854966468</v>
      </c>
      <c r="P162" s="71">
        <v>37.295543208904988</v>
      </c>
      <c r="Q162" s="71">
        <v>3.2484966003044602</v>
      </c>
      <c r="R162" s="71">
        <v>0</v>
      </c>
      <c r="S162" s="71">
        <v>4.8949238320000008</v>
      </c>
      <c r="T162" s="72"/>
      <c r="U162" s="71">
        <v>46298770</v>
      </c>
      <c r="V162" s="71">
        <v>1690</v>
      </c>
      <c r="W162" s="71">
        <v>123</v>
      </c>
      <c r="X162" s="71">
        <v>20946</v>
      </c>
      <c r="Y162" s="71">
        <v>20625</v>
      </c>
      <c r="Z162" s="71">
        <v>33400</v>
      </c>
      <c r="AA162" s="71">
        <v>7319</v>
      </c>
      <c r="AB162" s="71">
        <v>53395</v>
      </c>
      <c r="AC162" s="71">
        <v>0</v>
      </c>
      <c r="AD162" s="71">
        <v>4.8949238320000008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313.154</v>
      </c>
      <c r="BK162" s="71">
        <v>0</v>
      </c>
      <c r="BL162" s="71">
        <v>10.356</v>
      </c>
      <c r="BM162" s="71">
        <v>0</v>
      </c>
      <c r="BN162" s="72"/>
      <c r="BO162" s="71">
        <v>0</v>
      </c>
      <c r="BP162" s="71">
        <v>0</v>
      </c>
      <c r="BQ162" s="71">
        <v>13</v>
      </c>
      <c r="BR162" s="71">
        <v>0</v>
      </c>
      <c r="BS162" s="71">
        <v>2</v>
      </c>
      <c r="BT162" s="71">
        <v>0</v>
      </c>
      <c r="BU162"/>
      <c r="BV162" s="70">
        <v>323.51</v>
      </c>
      <c r="BW162" s="70">
        <v>0</v>
      </c>
      <c r="BX162" s="70">
        <v>0</v>
      </c>
      <c r="BY162" s="70">
        <v>0</v>
      </c>
      <c r="BZ162" s="70">
        <v>0</v>
      </c>
      <c r="CA162" s="70">
        <v>0</v>
      </c>
      <c r="CB162" s="70">
        <v>0</v>
      </c>
      <c r="CC162" s="70">
        <v>0</v>
      </c>
      <c r="CD162" s="70">
        <v>0</v>
      </c>
    </row>
    <row r="163" spans="1:82">
      <c r="A163" s="70" t="s">
        <v>1894</v>
      </c>
      <c r="B163" s="70">
        <v>59</v>
      </c>
      <c r="C163" s="70">
        <v>8</v>
      </c>
      <c r="D163" s="70">
        <v>4</v>
      </c>
      <c r="E163" s="70">
        <v>2011</v>
      </c>
      <c r="F163" s="70" t="s">
        <v>178</v>
      </c>
      <c r="G163" s="70" t="s">
        <v>1886</v>
      </c>
      <c r="H163" s="70" t="s">
        <v>1887</v>
      </c>
      <c r="I163" s="148"/>
      <c r="J163" s="71">
        <v>339.3560268042487</v>
      </c>
      <c r="K163" s="71">
        <v>4.2299800273334229</v>
      </c>
      <c r="L163" s="71">
        <v>7.1556724291671561</v>
      </c>
      <c r="M163" s="71">
        <v>108.82482468757981</v>
      </c>
      <c r="N163" s="71">
        <v>83.802677308083545</v>
      </c>
      <c r="O163" s="71">
        <v>65.092583120461114</v>
      </c>
      <c r="P163" s="71">
        <v>36.193019897144978</v>
      </c>
      <c r="Q163" s="71">
        <v>3.7418398689703598</v>
      </c>
      <c r="R163" s="71">
        <v>0</v>
      </c>
      <c r="S163" s="71">
        <v>5.0861989567199997</v>
      </c>
      <c r="T163" s="72"/>
      <c r="U163" s="71">
        <v>47798182</v>
      </c>
      <c r="V163" s="71">
        <v>1690</v>
      </c>
      <c r="W163" s="71">
        <v>123</v>
      </c>
      <c r="X163" s="71">
        <v>20946</v>
      </c>
      <c r="Y163" s="71">
        <v>20744</v>
      </c>
      <c r="Z163" s="71">
        <v>33777</v>
      </c>
      <c r="AA163" s="71">
        <v>7314</v>
      </c>
      <c r="AB163" s="71">
        <v>53320</v>
      </c>
      <c r="AC163" s="71">
        <v>0</v>
      </c>
      <c r="AD163" s="71">
        <v>5.0861989567199997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305.25299999999999</v>
      </c>
      <c r="BK163" s="71">
        <v>0</v>
      </c>
      <c r="BL163" s="71">
        <v>5.984</v>
      </c>
      <c r="BM163" s="71">
        <v>0</v>
      </c>
      <c r="BN163" s="72"/>
      <c r="BO163" s="71">
        <v>0</v>
      </c>
      <c r="BP163" s="71">
        <v>0</v>
      </c>
      <c r="BQ163" s="71">
        <v>14</v>
      </c>
      <c r="BR163" s="71">
        <v>0</v>
      </c>
      <c r="BS163" s="71">
        <v>1</v>
      </c>
      <c r="BT163" s="71">
        <v>0</v>
      </c>
      <c r="BU163"/>
      <c r="BV163" s="70">
        <v>311.23700000000002</v>
      </c>
      <c r="BW163" s="70">
        <v>0</v>
      </c>
      <c r="BX163" s="70">
        <v>0</v>
      </c>
      <c r="BY163" s="70">
        <v>0</v>
      </c>
      <c r="BZ163" s="70">
        <v>0</v>
      </c>
      <c r="CA163" s="70">
        <v>0</v>
      </c>
      <c r="CB163" s="70">
        <v>0</v>
      </c>
      <c r="CC163" s="70">
        <v>0</v>
      </c>
      <c r="CD163" s="70">
        <v>0</v>
      </c>
    </row>
    <row r="164" spans="1:82">
      <c r="A164" s="70" t="s">
        <v>1895</v>
      </c>
      <c r="B164" s="70">
        <v>60</v>
      </c>
      <c r="C164" s="70">
        <v>9</v>
      </c>
      <c r="D164" s="70">
        <v>4</v>
      </c>
      <c r="E164" s="70">
        <v>2012</v>
      </c>
      <c r="F164" s="70" t="s">
        <v>179</v>
      </c>
      <c r="G164" s="70" t="s">
        <v>1886</v>
      </c>
      <c r="H164" s="70" t="s">
        <v>1887</v>
      </c>
      <c r="I164" s="148"/>
      <c r="J164" s="71">
        <v>320.61196197726258</v>
      </c>
      <c r="K164" s="71">
        <v>3.899925970264627</v>
      </c>
      <c r="L164" s="71">
        <v>7.138730217310993</v>
      </c>
      <c r="M164" s="71">
        <v>111.87285640853889</v>
      </c>
      <c r="N164" s="71">
        <v>85.090037667238491</v>
      </c>
      <c r="O164" s="71">
        <v>65.31455323768634</v>
      </c>
      <c r="P164" s="71">
        <v>35.861466142217246</v>
      </c>
      <c r="Q164" s="71">
        <v>4.1030991148778497</v>
      </c>
      <c r="R164" s="71">
        <v>0</v>
      </c>
      <c r="S164" s="71">
        <v>4.9142252480000002</v>
      </c>
      <c r="T164" s="72"/>
      <c r="U164" s="71">
        <v>46217155</v>
      </c>
      <c r="V164" s="71">
        <v>1690</v>
      </c>
      <c r="W164" s="71">
        <v>123</v>
      </c>
      <c r="X164" s="71">
        <v>20946</v>
      </c>
      <c r="Y164" s="71">
        <v>21149</v>
      </c>
      <c r="Z164" s="71">
        <v>34161</v>
      </c>
      <c r="AA164" s="71">
        <v>7206</v>
      </c>
      <c r="AB164" s="71">
        <v>53814</v>
      </c>
      <c r="AC164" s="71">
        <v>0</v>
      </c>
      <c r="AD164" s="71">
        <v>4.9142252480000002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336.22300000000001</v>
      </c>
      <c r="BK164" s="71">
        <v>0</v>
      </c>
      <c r="BL164" s="71">
        <v>10.196</v>
      </c>
      <c r="BM164" s="71">
        <v>0</v>
      </c>
      <c r="BN164" s="72"/>
      <c r="BO164" s="71">
        <v>0</v>
      </c>
      <c r="BP164" s="71">
        <v>0</v>
      </c>
      <c r="BQ164" s="71">
        <v>14</v>
      </c>
      <c r="BR164" s="71">
        <v>0</v>
      </c>
      <c r="BS164" s="71">
        <v>2</v>
      </c>
      <c r="BT164" s="71">
        <v>0</v>
      </c>
      <c r="BU164"/>
      <c r="BV164" s="70">
        <v>346.41899999999998</v>
      </c>
      <c r="BW164" s="70">
        <v>0</v>
      </c>
      <c r="BX164" s="70">
        <v>0</v>
      </c>
      <c r="BY164" s="70">
        <v>0</v>
      </c>
      <c r="BZ164" s="70">
        <v>0</v>
      </c>
      <c r="CA164" s="70">
        <v>0</v>
      </c>
      <c r="CB164" s="70">
        <v>0</v>
      </c>
      <c r="CC164" s="70">
        <v>0</v>
      </c>
      <c r="CD164" s="70">
        <v>0</v>
      </c>
    </row>
    <row r="165" spans="1:82">
      <c r="A165" s="70" t="s">
        <v>1896</v>
      </c>
      <c r="B165" s="70">
        <v>61</v>
      </c>
      <c r="C165" s="70">
        <v>10</v>
      </c>
      <c r="D165" s="70">
        <v>4</v>
      </c>
      <c r="E165" s="70">
        <v>2013</v>
      </c>
      <c r="F165" s="70" t="s">
        <v>180</v>
      </c>
      <c r="G165" s="70" t="s">
        <v>1886</v>
      </c>
      <c r="H165" s="70" t="s">
        <v>1887</v>
      </c>
      <c r="I165" s="148"/>
      <c r="J165" s="71">
        <v>275.88811477424809</v>
      </c>
      <c r="K165" s="71">
        <v>3.3700473347402449</v>
      </c>
      <c r="L165" s="71">
        <v>7.0329910378789142</v>
      </c>
      <c r="M165" s="71">
        <v>107.4987437511692</v>
      </c>
      <c r="N165" s="71">
        <v>82.352331294725403</v>
      </c>
      <c r="O165" s="71">
        <v>62.781080425795984</v>
      </c>
      <c r="P165" s="71">
        <v>35.62693547663644</v>
      </c>
      <c r="Q165" s="71">
        <v>4.1581349612177698</v>
      </c>
      <c r="R165" s="71">
        <v>0</v>
      </c>
      <c r="S165" s="71">
        <v>5.0007370162400013</v>
      </c>
      <c r="T165" s="72"/>
      <c r="U165" s="71">
        <v>40735073</v>
      </c>
      <c r="V165" s="71">
        <v>1690</v>
      </c>
      <c r="W165" s="71">
        <v>123</v>
      </c>
      <c r="X165" s="71">
        <v>20946</v>
      </c>
      <c r="Y165" s="71">
        <v>21270</v>
      </c>
      <c r="Z165" s="71">
        <v>34302</v>
      </c>
      <c r="AA165" s="71">
        <v>7132</v>
      </c>
      <c r="AB165" s="71">
        <v>53754</v>
      </c>
      <c r="AC165" s="71">
        <v>0</v>
      </c>
      <c r="AD165" s="71">
        <v>5.0007370162400013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358.18200000000002</v>
      </c>
      <c r="BK165" s="71">
        <v>0</v>
      </c>
      <c r="BL165" s="71">
        <v>10.416</v>
      </c>
      <c r="BM165" s="71">
        <v>0</v>
      </c>
      <c r="BN165" s="72"/>
      <c r="BO165" s="71">
        <v>0</v>
      </c>
      <c r="BP165" s="71">
        <v>0</v>
      </c>
      <c r="BQ165" s="71">
        <v>14</v>
      </c>
      <c r="BR165" s="71">
        <v>0</v>
      </c>
      <c r="BS165" s="71">
        <v>2</v>
      </c>
      <c r="BT165" s="71">
        <v>0</v>
      </c>
      <c r="BU165"/>
      <c r="BV165" s="70">
        <v>368.59800000000001</v>
      </c>
      <c r="BW165" s="70">
        <v>0</v>
      </c>
      <c r="BX165" s="70">
        <v>0</v>
      </c>
      <c r="BY165" s="70">
        <v>0</v>
      </c>
      <c r="BZ165" s="70">
        <v>0</v>
      </c>
      <c r="CA165" s="70">
        <v>0</v>
      </c>
      <c r="CB165" s="70">
        <v>0</v>
      </c>
      <c r="CC165" s="70">
        <v>0</v>
      </c>
      <c r="CD165" s="70">
        <v>0</v>
      </c>
    </row>
    <row r="166" spans="1:82">
      <c r="A166" s="70" t="s">
        <v>1897</v>
      </c>
      <c r="B166" s="70">
        <v>62</v>
      </c>
      <c r="C166" s="70">
        <v>11</v>
      </c>
      <c r="D166" s="70">
        <v>4</v>
      </c>
      <c r="E166" s="70">
        <v>2014</v>
      </c>
      <c r="F166" s="70" t="s">
        <v>181</v>
      </c>
      <c r="G166" s="70" t="s">
        <v>1886</v>
      </c>
      <c r="H166" s="70" t="s">
        <v>1887</v>
      </c>
      <c r="I166" s="148"/>
      <c r="J166" s="71">
        <v>248.24552426257259</v>
      </c>
      <c r="K166" s="71">
        <v>3.0061838779850971</v>
      </c>
      <c r="L166" s="71">
        <v>8.6902894962540476</v>
      </c>
      <c r="M166" s="71">
        <v>93.892147713373461</v>
      </c>
      <c r="N166" s="71">
        <v>75.843719280563107</v>
      </c>
      <c r="O166" s="71">
        <v>60.461799931763117</v>
      </c>
      <c r="P166" s="71">
        <v>35.681564290452187</v>
      </c>
      <c r="Q166" s="71">
        <v>3.9539326821613598</v>
      </c>
      <c r="R166" s="71">
        <v>0</v>
      </c>
      <c r="S166" s="71">
        <v>6.1978411052800002</v>
      </c>
      <c r="T166" s="72"/>
      <c r="U166" s="71">
        <v>38658994</v>
      </c>
      <c r="V166" s="71">
        <v>1300</v>
      </c>
      <c r="W166" s="71">
        <v>167</v>
      </c>
      <c r="X166" s="71">
        <v>19483</v>
      </c>
      <c r="Y166" s="71">
        <v>21257</v>
      </c>
      <c r="Z166" s="71">
        <v>34793</v>
      </c>
      <c r="AA166" s="71">
        <v>7106</v>
      </c>
      <c r="AB166" s="71">
        <v>53275</v>
      </c>
      <c r="AC166" s="71">
        <v>0</v>
      </c>
      <c r="AD166" s="71">
        <v>6.1978411052800002</v>
      </c>
      <c r="AE166" s="72"/>
      <c r="AF166" s="71"/>
      <c r="AG166" s="71"/>
      <c r="AH166" s="71"/>
      <c r="AI166" s="71"/>
      <c r="AJ166" s="71"/>
      <c r="AK166" s="71"/>
      <c r="AL166" s="71"/>
      <c r="AM166" s="71"/>
      <c r="AN166" s="71"/>
      <c r="AO166" s="71"/>
      <c r="AP166" s="71"/>
      <c r="AQ166" s="72"/>
      <c r="AR166" s="71">
        <v>1435</v>
      </c>
      <c r="AS166" s="71">
        <v>111</v>
      </c>
      <c r="AT166" s="71">
        <v>0</v>
      </c>
      <c r="AU166" s="71">
        <v>0</v>
      </c>
      <c r="AV166" s="71">
        <v>0</v>
      </c>
      <c r="AW166" s="71">
        <v>0</v>
      </c>
      <c r="AX166" s="71"/>
      <c r="AY166" s="72"/>
      <c r="AZ166" s="71">
        <v>5911.4</v>
      </c>
      <c r="BA166" s="71">
        <v>5243</v>
      </c>
      <c r="BB166" s="71">
        <v>0</v>
      </c>
      <c r="BC166" s="71">
        <v>0</v>
      </c>
      <c r="BD166" s="71">
        <v>0</v>
      </c>
      <c r="BE166" s="71">
        <v>0</v>
      </c>
      <c r="BF166" s="71"/>
      <c r="BG166" s="72"/>
      <c r="BH166" s="71">
        <v>0</v>
      </c>
      <c r="BI166" s="71">
        <v>0</v>
      </c>
      <c r="BJ166" s="71">
        <v>346.51499999999999</v>
      </c>
      <c r="BK166" s="71">
        <v>0</v>
      </c>
      <c r="BL166" s="71">
        <v>6.9809999999999999</v>
      </c>
      <c r="BM166" s="71">
        <v>0</v>
      </c>
      <c r="BN166" s="72"/>
      <c r="BO166" s="71">
        <v>0</v>
      </c>
      <c r="BP166" s="71">
        <v>0</v>
      </c>
      <c r="BQ166" s="71">
        <v>13</v>
      </c>
      <c r="BR166" s="71">
        <v>0</v>
      </c>
      <c r="BS166" s="71">
        <v>1</v>
      </c>
      <c r="BT166" s="71">
        <v>0</v>
      </c>
      <c r="BU166"/>
      <c r="BV166" s="70">
        <v>353.49599999999998</v>
      </c>
      <c r="BW166" s="70">
        <v>0</v>
      </c>
      <c r="BX166" s="70">
        <v>0</v>
      </c>
      <c r="BY166" s="70">
        <v>0</v>
      </c>
      <c r="BZ166" s="70">
        <v>0</v>
      </c>
      <c r="CA166" s="70">
        <v>0</v>
      </c>
      <c r="CB166" s="70">
        <v>0</v>
      </c>
      <c r="CC166" s="70">
        <v>0</v>
      </c>
      <c r="CD166" s="70">
        <v>0</v>
      </c>
    </row>
    <row r="167" spans="1:82">
      <c r="A167" s="70" t="s">
        <v>1898</v>
      </c>
      <c r="B167" s="70">
        <v>63</v>
      </c>
      <c r="C167" s="70">
        <v>12</v>
      </c>
      <c r="D167" s="70">
        <v>4</v>
      </c>
      <c r="E167" s="70">
        <v>2015</v>
      </c>
      <c r="F167" s="70" t="s">
        <v>182</v>
      </c>
      <c r="G167" s="70" t="s">
        <v>1886</v>
      </c>
      <c r="H167" s="70" t="s">
        <v>1887</v>
      </c>
      <c r="I167" s="148"/>
      <c r="J167" s="71">
        <v>217.29280191960191</v>
      </c>
      <c r="K167" s="71">
        <v>2.7832588321665162</v>
      </c>
      <c r="L167" s="71">
        <v>9.3367943481650659</v>
      </c>
      <c r="M167" s="71">
        <v>84.77723833449825</v>
      </c>
      <c r="N167" s="71">
        <v>72.646356430866732</v>
      </c>
      <c r="O167" s="71">
        <v>60.009393093055621</v>
      </c>
      <c r="P167" s="71">
        <v>34.976061565845484</v>
      </c>
      <c r="Q167" s="71">
        <v>3.8564777270027499</v>
      </c>
      <c r="R167" s="71">
        <v>0</v>
      </c>
      <c r="S167" s="71">
        <v>6.8783017616000004</v>
      </c>
      <c r="T167" s="72"/>
      <c r="U167" s="71">
        <v>37998337</v>
      </c>
      <c r="V167" s="71">
        <v>1300</v>
      </c>
      <c r="W167" s="71">
        <v>167</v>
      </c>
      <c r="X167" s="71">
        <v>19483</v>
      </c>
      <c r="Y167" s="71">
        <v>21471</v>
      </c>
      <c r="Z167" s="71">
        <v>34865</v>
      </c>
      <c r="AA167" s="71">
        <v>6960</v>
      </c>
      <c r="AB167" s="71">
        <v>53080</v>
      </c>
      <c r="AC167" s="71">
        <v>0</v>
      </c>
      <c r="AD167" s="71">
        <v>6.8783017616000004</v>
      </c>
      <c r="AE167" s="72"/>
      <c r="AF167" s="71">
        <v>252312488.69207931</v>
      </c>
      <c r="AG167" s="71">
        <v>2206504.7281568171</v>
      </c>
      <c r="AH167" s="71">
        <v>1283983.1740284059</v>
      </c>
      <c r="AI167" s="71">
        <v>121749761.72372881</v>
      </c>
      <c r="AJ167" s="71">
        <v>117742893.6667659</v>
      </c>
      <c r="AK167" s="71">
        <v>0</v>
      </c>
      <c r="AL167" s="71">
        <v>0</v>
      </c>
      <c r="AM167" s="71">
        <v>7274391.3377744863</v>
      </c>
      <c r="AN167" s="71">
        <v>0</v>
      </c>
      <c r="AO167" s="71">
        <v>0</v>
      </c>
      <c r="AP167" s="71">
        <v>502570023.32253373</v>
      </c>
      <c r="AQ167" s="72"/>
      <c r="AR167" s="71">
        <v>1577</v>
      </c>
      <c r="AS167" s="71">
        <v>225</v>
      </c>
      <c r="AT167" s="71">
        <v>0</v>
      </c>
      <c r="AU167" s="71">
        <v>1</v>
      </c>
      <c r="AV167" s="71">
        <v>0</v>
      </c>
      <c r="AW167" s="71">
        <v>0</v>
      </c>
      <c r="AX167" s="71"/>
      <c r="AY167" s="72"/>
      <c r="AZ167" s="71">
        <v>6592.1</v>
      </c>
      <c r="BA167" s="71">
        <v>12388.7</v>
      </c>
      <c r="BB167" s="71">
        <v>0</v>
      </c>
      <c r="BC167" s="71">
        <v>1552</v>
      </c>
      <c r="BD167" s="71">
        <v>0</v>
      </c>
      <c r="BE167" s="71">
        <v>0</v>
      </c>
      <c r="BF167" s="71"/>
      <c r="BG167" s="72"/>
      <c r="BH167" s="71">
        <v>0</v>
      </c>
      <c r="BI167" s="71">
        <v>0</v>
      </c>
      <c r="BJ167" s="71">
        <v>328.05799999999999</v>
      </c>
      <c r="BK167" s="71">
        <v>0</v>
      </c>
      <c r="BL167" s="71">
        <v>10.693999999999999</v>
      </c>
      <c r="BM167" s="71">
        <v>0</v>
      </c>
      <c r="BN167" s="72"/>
      <c r="BO167" s="71">
        <v>0</v>
      </c>
      <c r="BP167" s="71">
        <v>0</v>
      </c>
      <c r="BQ167" s="71">
        <v>13</v>
      </c>
      <c r="BR167" s="71">
        <v>0</v>
      </c>
      <c r="BS167" s="71">
        <v>2</v>
      </c>
      <c r="BT167" s="71">
        <v>0</v>
      </c>
      <c r="BU167"/>
      <c r="BV167" s="70">
        <v>338.75200000000001</v>
      </c>
      <c r="BW167" s="70">
        <v>0</v>
      </c>
      <c r="BX167" s="70">
        <v>0</v>
      </c>
      <c r="BY167" s="70">
        <v>0</v>
      </c>
      <c r="BZ167" s="70">
        <v>0</v>
      </c>
      <c r="CA167" s="70">
        <v>0</v>
      </c>
      <c r="CB167" s="70">
        <v>0</v>
      </c>
      <c r="CC167" s="70">
        <v>0</v>
      </c>
      <c r="CD167" s="70">
        <v>0</v>
      </c>
    </row>
    <row r="168" spans="1:82">
      <c r="A168" s="70" t="s">
        <v>1899</v>
      </c>
      <c r="B168" s="70">
        <v>64</v>
      </c>
      <c r="C168" s="70">
        <v>13</v>
      </c>
      <c r="D168" s="70">
        <v>4</v>
      </c>
      <c r="E168" s="70">
        <v>2016</v>
      </c>
      <c r="F168" s="70" t="s">
        <v>155</v>
      </c>
      <c r="G168" s="70" t="s">
        <v>1886</v>
      </c>
      <c r="H168" s="70" t="s">
        <v>1887</v>
      </c>
      <c r="I168" s="148"/>
      <c r="J168" s="71">
        <v>193.15629923701863</v>
      </c>
      <c r="K168" s="71">
        <v>2.7334918486177981</v>
      </c>
      <c r="L168" s="71">
        <v>9.795703904510205</v>
      </c>
      <c r="M168" s="71">
        <v>81.038552485148642</v>
      </c>
      <c r="N168" s="71">
        <v>72.26401061470726</v>
      </c>
      <c r="O168" s="71">
        <v>59.273868992677627</v>
      </c>
      <c r="P168" s="71">
        <v>33.831280826864784</v>
      </c>
      <c r="Q168" s="71">
        <v>3.7230848200701945</v>
      </c>
      <c r="R168" s="71">
        <v>0</v>
      </c>
      <c r="S168" s="71">
        <v>3.9611872560000005</v>
      </c>
      <c r="T168" s="72"/>
      <c r="U168" s="71">
        <v>34367731</v>
      </c>
      <c r="V168" s="71">
        <v>1300</v>
      </c>
      <c r="W168" s="71">
        <v>167</v>
      </c>
      <c r="X168" s="71">
        <v>19483</v>
      </c>
      <c r="Y168" s="71">
        <v>21481</v>
      </c>
      <c r="Z168" s="71">
        <v>34861</v>
      </c>
      <c r="AA168" s="71">
        <v>6963</v>
      </c>
      <c r="AB168" s="71">
        <v>52711</v>
      </c>
      <c r="AC168" s="71">
        <v>0</v>
      </c>
      <c r="AD168" s="71">
        <v>3.961187256000001</v>
      </c>
      <c r="AE168" s="72"/>
      <c r="AF168" s="71">
        <v>226413718.8389591</v>
      </c>
      <c r="AG168" s="71">
        <v>2070239.122283238</v>
      </c>
      <c r="AH168" s="71">
        <v>979790.27910599043</v>
      </c>
      <c r="AI168" s="71">
        <v>125552368.4522554</v>
      </c>
      <c r="AJ168" s="71">
        <v>113139159.6252095</v>
      </c>
      <c r="AK168" s="71">
        <v>0</v>
      </c>
      <c r="AL168" s="71">
        <v>0</v>
      </c>
      <c r="AM168" s="71">
        <v>7229433.6361317793</v>
      </c>
      <c r="AN168" s="71">
        <v>0</v>
      </c>
      <c r="AO168" s="71">
        <v>0</v>
      </c>
      <c r="AP168" s="71">
        <v>475384709.95394498</v>
      </c>
      <c r="AQ168" s="72"/>
      <c r="AR168" s="71">
        <v>1671</v>
      </c>
      <c r="AS168" s="71">
        <v>272</v>
      </c>
      <c r="AT168" s="71">
        <v>0</v>
      </c>
      <c r="AU168" s="71">
        <v>1</v>
      </c>
      <c r="AV168" s="71">
        <v>0</v>
      </c>
      <c r="AW168" s="71">
        <v>0</v>
      </c>
      <c r="AX168" s="71"/>
      <c r="AY168" s="72"/>
      <c r="AZ168" s="71">
        <v>7051.4</v>
      </c>
      <c r="BA168" s="71">
        <v>15424.4</v>
      </c>
      <c r="BB168" s="71">
        <v>0</v>
      </c>
      <c r="BC168" s="71">
        <v>1552</v>
      </c>
      <c r="BD168" s="71">
        <v>0</v>
      </c>
      <c r="BE168" s="71">
        <v>0</v>
      </c>
      <c r="BF168" s="71"/>
      <c r="BG168" s="72"/>
      <c r="BH168" s="71">
        <v>0</v>
      </c>
      <c r="BI168" s="71">
        <v>0</v>
      </c>
      <c r="BJ168" s="71">
        <v>331.78399999999999</v>
      </c>
      <c r="BK168" s="71">
        <v>0</v>
      </c>
      <c r="BL168" s="71">
        <v>10.481</v>
      </c>
      <c r="BM168" s="71">
        <v>0</v>
      </c>
      <c r="BN168" s="72"/>
      <c r="BO168" s="71">
        <v>0</v>
      </c>
      <c r="BP168" s="71">
        <v>0</v>
      </c>
      <c r="BQ168" s="71">
        <v>13</v>
      </c>
      <c r="BR168" s="71">
        <v>0</v>
      </c>
      <c r="BS168" s="71">
        <v>2</v>
      </c>
      <c r="BT168" s="71">
        <v>0</v>
      </c>
      <c r="BU168"/>
      <c r="BV168" s="70">
        <v>342.26499999999999</v>
      </c>
      <c r="BW168" s="70">
        <v>0</v>
      </c>
      <c r="BX168" s="70">
        <v>0</v>
      </c>
      <c r="BY168" s="70">
        <v>0</v>
      </c>
      <c r="BZ168" s="70">
        <v>0</v>
      </c>
      <c r="CA168" s="70">
        <v>0</v>
      </c>
      <c r="CB168" s="70">
        <v>0</v>
      </c>
      <c r="CC168" s="70">
        <v>0</v>
      </c>
      <c r="CD168" s="70">
        <v>0</v>
      </c>
    </row>
    <row r="169" spans="1:82">
      <c r="A169" s="70" t="s">
        <v>1900</v>
      </c>
      <c r="B169" s="70">
        <v>65</v>
      </c>
      <c r="C169" s="70">
        <v>14</v>
      </c>
      <c r="D169" s="70">
        <v>4</v>
      </c>
      <c r="E169" s="70">
        <v>2017</v>
      </c>
      <c r="F169" s="70" t="s">
        <v>156</v>
      </c>
      <c r="G169" s="70" t="s">
        <v>1886</v>
      </c>
      <c r="H169" s="70" t="s">
        <v>1887</v>
      </c>
      <c r="I169" s="148"/>
      <c r="J169" s="71">
        <v>203.36651191815554</v>
      </c>
      <c r="K169" s="71">
        <v>2.7360469023606862</v>
      </c>
      <c r="L169" s="71">
        <v>8.863833279196438</v>
      </c>
      <c r="M169" s="71">
        <v>77.781416267195922</v>
      </c>
      <c r="N169" s="71">
        <v>69.825155661197797</v>
      </c>
      <c r="O169" s="71">
        <v>58.420393880612572</v>
      </c>
      <c r="P169" s="71">
        <v>33.52041287022849</v>
      </c>
      <c r="Q169" s="71">
        <v>3.58480117044666</v>
      </c>
      <c r="R169" s="71">
        <v>0</v>
      </c>
      <c r="S169" s="71">
        <v>3.9369332625000002</v>
      </c>
      <c r="T169" s="72"/>
      <c r="U169" s="71">
        <v>36969959</v>
      </c>
      <c r="V169" s="71">
        <v>1300</v>
      </c>
      <c r="W169" s="71">
        <v>167</v>
      </c>
      <c r="X169" s="71">
        <v>19483</v>
      </c>
      <c r="Y169" s="71">
        <v>21664</v>
      </c>
      <c r="Z169" s="71">
        <v>34929</v>
      </c>
      <c r="AA169" s="71">
        <v>6943</v>
      </c>
      <c r="AB169" s="71">
        <v>52484</v>
      </c>
      <c r="AC169" s="71">
        <v>0</v>
      </c>
      <c r="AD169" s="71">
        <v>3.9369332625000002</v>
      </c>
      <c r="AE169" s="72"/>
      <c r="AF169" s="71">
        <v>249662066.3320289</v>
      </c>
      <c r="AG169" s="71">
        <v>2092836.853489633</v>
      </c>
      <c r="AH169" s="71">
        <v>1219252.785337151</v>
      </c>
      <c r="AI169" s="71">
        <v>125253396.14024439</v>
      </c>
      <c r="AJ169" s="71">
        <v>109445233.6028479</v>
      </c>
      <c r="AK169" s="71">
        <v>0</v>
      </c>
      <c r="AL169" s="71">
        <v>0</v>
      </c>
      <c r="AM169" s="71">
        <v>7209563.4440952204</v>
      </c>
      <c r="AN169" s="71">
        <v>0</v>
      </c>
      <c r="AO169" s="71">
        <v>0</v>
      </c>
      <c r="AP169" s="71">
        <v>494882349.15804321</v>
      </c>
      <c r="AQ169" s="72"/>
      <c r="AR169" s="71">
        <v>1800</v>
      </c>
      <c r="AS169" s="71">
        <v>295</v>
      </c>
      <c r="AT169" s="71">
        <v>0</v>
      </c>
      <c r="AU169" s="71">
        <v>2</v>
      </c>
      <c r="AV169" s="71">
        <v>0</v>
      </c>
      <c r="AW169" s="71">
        <v>0</v>
      </c>
      <c r="AX169" s="71"/>
      <c r="AY169" s="72"/>
      <c r="AZ169" s="71">
        <v>7702.2000000000007</v>
      </c>
      <c r="BA169" s="71">
        <v>16849</v>
      </c>
      <c r="BB169" s="71">
        <v>0</v>
      </c>
      <c r="BC169" s="71">
        <v>5097.7</v>
      </c>
      <c r="BD169" s="71">
        <v>0</v>
      </c>
      <c r="BE169" s="71">
        <v>0</v>
      </c>
      <c r="BF169" s="71"/>
      <c r="BG169" s="72"/>
      <c r="BH169" s="71">
        <v>0</v>
      </c>
      <c r="BI169" s="71">
        <v>0</v>
      </c>
      <c r="BJ169" s="71">
        <v>300.762</v>
      </c>
      <c r="BK169" s="71">
        <v>0</v>
      </c>
      <c r="BL169" s="71">
        <v>10.833</v>
      </c>
      <c r="BM169" s="71">
        <v>0</v>
      </c>
      <c r="BN169" s="72"/>
      <c r="BO169" s="71">
        <v>0</v>
      </c>
      <c r="BP169" s="71">
        <v>0</v>
      </c>
      <c r="BQ169" s="71">
        <v>13</v>
      </c>
      <c r="BR169" s="71">
        <v>0</v>
      </c>
      <c r="BS169" s="71">
        <v>2</v>
      </c>
      <c r="BT169" s="71">
        <v>0</v>
      </c>
      <c r="BU169"/>
      <c r="BV169" s="70">
        <v>311.59500000000003</v>
      </c>
      <c r="BW169" s="70">
        <v>0</v>
      </c>
      <c r="BX169" s="70">
        <v>0</v>
      </c>
      <c r="BY169" s="70">
        <v>0</v>
      </c>
      <c r="BZ169" s="70">
        <v>0</v>
      </c>
      <c r="CA169" s="70">
        <v>0</v>
      </c>
      <c r="CB169" s="70">
        <v>0</v>
      </c>
      <c r="CC169" s="70">
        <v>0</v>
      </c>
      <c r="CD169" s="70">
        <v>0</v>
      </c>
    </row>
    <row r="170" spans="1:82">
      <c r="A170" s="70" t="s">
        <v>1901</v>
      </c>
      <c r="B170" s="70">
        <v>66</v>
      </c>
      <c r="C170" s="70">
        <v>15</v>
      </c>
      <c r="D170" s="70">
        <v>4</v>
      </c>
      <c r="E170" s="70">
        <v>2018</v>
      </c>
      <c r="F170" s="70" t="s">
        <v>183</v>
      </c>
      <c r="G170" s="70" t="s">
        <v>1886</v>
      </c>
      <c r="H170" s="70" t="s">
        <v>1887</v>
      </c>
      <c r="I170" s="148"/>
      <c r="J170" s="71">
        <v>200.80663351231942</v>
      </c>
      <c r="K170" s="71">
        <v>2.569975381009669</v>
      </c>
      <c r="L170" s="71">
        <v>7.9045527833868894</v>
      </c>
      <c r="M170" s="71">
        <v>75.910301774194252</v>
      </c>
      <c r="N170" s="71">
        <v>65.202558733032689</v>
      </c>
      <c r="O170" s="71">
        <v>57.577176318850086</v>
      </c>
      <c r="P170" s="71">
        <v>33.17240306871183</v>
      </c>
      <c r="Q170" s="71">
        <v>3.2958667166037401</v>
      </c>
      <c r="R170" s="71">
        <v>0</v>
      </c>
      <c r="S170" s="71">
        <v>5.0702527259999997</v>
      </c>
      <c r="T170" s="72"/>
      <c r="U170" s="71">
        <v>38052319</v>
      </c>
      <c r="V170" s="71">
        <v>1300</v>
      </c>
      <c r="W170" s="71">
        <v>167</v>
      </c>
      <c r="X170" s="71">
        <v>19483</v>
      </c>
      <c r="Y170" s="71">
        <v>21628</v>
      </c>
      <c r="Z170" s="71">
        <v>35084</v>
      </c>
      <c r="AA170" s="71">
        <v>6940</v>
      </c>
      <c r="AB170" s="71">
        <v>52001</v>
      </c>
      <c r="AC170" s="71">
        <v>0</v>
      </c>
      <c r="AD170" s="71">
        <v>5.0702527259999997</v>
      </c>
      <c r="AE170" s="72"/>
      <c r="AF170" s="71">
        <v>249802792.7406913</v>
      </c>
      <c r="AG170" s="71">
        <v>1858442.673998714</v>
      </c>
      <c r="AH170" s="71">
        <v>1102692.1583021421</v>
      </c>
      <c r="AI170" s="71">
        <v>120478956.9284607</v>
      </c>
      <c r="AJ170" s="71">
        <v>107952078.18678629</v>
      </c>
      <c r="AK170" s="71">
        <v>0</v>
      </c>
      <c r="AL170" s="71">
        <v>0</v>
      </c>
      <c r="AM170" s="71">
        <v>7157995.4081164515</v>
      </c>
      <c r="AN170" s="71">
        <v>0</v>
      </c>
      <c r="AO170" s="71">
        <v>0</v>
      </c>
      <c r="AP170" s="71">
        <v>488352958.09635562</v>
      </c>
      <c r="AQ170" s="72"/>
      <c r="AR170" s="71">
        <v>1878</v>
      </c>
      <c r="AS170" s="71">
        <v>321</v>
      </c>
      <c r="AT170" s="71">
        <v>0</v>
      </c>
      <c r="AU170" s="71">
        <v>2</v>
      </c>
      <c r="AV170" s="71">
        <v>0</v>
      </c>
      <c r="AW170" s="71">
        <v>0</v>
      </c>
      <c r="AX170" s="71"/>
      <c r="AY170" s="72"/>
      <c r="AZ170" s="71">
        <v>8097.199999999998</v>
      </c>
      <c r="BA170" s="71">
        <v>17702</v>
      </c>
      <c r="BB170" s="71">
        <v>0</v>
      </c>
      <c r="BC170" s="71">
        <v>5098</v>
      </c>
      <c r="BD170" s="71">
        <v>0</v>
      </c>
      <c r="BE170" s="71">
        <v>0</v>
      </c>
      <c r="BF170" s="71"/>
      <c r="BG170" s="72"/>
      <c r="BH170" s="71">
        <v>0</v>
      </c>
      <c r="BI170" s="71">
        <v>0</v>
      </c>
      <c r="BJ170" s="71">
        <v>291.39499999999998</v>
      </c>
      <c r="BK170" s="71">
        <v>0</v>
      </c>
      <c r="BL170" s="71">
        <v>6.4459999999999997</v>
      </c>
      <c r="BM170" s="71">
        <v>0</v>
      </c>
      <c r="BN170" s="72"/>
      <c r="BO170" s="71">
        <v>0</v>
      </c>
      <c r="BP170" s="71">
        <v>0</v>
      </c>
      <c r="BQ170" s="71">
        <v>13</v>
      </c>
      <c r="BR170" s="71">
        <v>0</v>
      </c>
      <c r="BS170" s="71">
        <v>1</v>
      </c>
      <c r="BT170" s="71">
        <v>0</v>
      </c>
      <c r="BU170"/>
      <c r="BV170" s="70">
        <v>297.84100000000001</v>
      </c>
      <c r="BW170" s="70">
        <v>0</v>
      </c>
      <c r="BX170" s="70">
        <v>0</v>
      </c>
      <c r="BY170" s="70">
        <v>0</v>
      </c>
      <c r="BZ170" s="70">
        <v>0</v>
      </c>
      <c r="CA170" s="70">
        <v>0</v>
      </c>
      <c r="CB170" s="70">
        <v>0</v>
      </c>
      <c r="CC170" s="70">
        <v>0</v>
      </c>
      <c r="CD170" s="70">
        <v>0</v>
      </c>
    </row>
    <row r="171" spans="1:82">
      <c r="A171" s="70" t="s">
        <v>1902</v>
      </c>
      <c r="B171" s="70">
        <v>67</v>
      </c>
      <c r="C171" s="70">
        <v>16</v>
      </c>
      <c r="D171" s="70">
        <v>4</v>
      </c>
      <c r="E171" s="70">
        <v>2019</v>
      </c>
      <c r="F171" s="70" t="s">
        <v>158</v>
      </c>
      <c r="G171" s="70" t="s">
        <v>1886</v>
      </c>
      <c r="H171" s="70" t="s">
        <v>1887</v>
      </c>
      <c r="I171" s="148"/>
      <c r="J171" s="71">
        <v>178.21271717589474</v>
      </c>
      <c r="K171" s="71">
        <v>2.3310698367189109</v>
      </c>
      <c r="L171" s="71">
        <v>7.9733492828997115</v>
      </c>
      <c r="M171" s="71">
        <v>69.898218529367412</v>
      </c>
      <c r="N171" s="71">
        <v>57.182614050867883</v>
      </c>
      <c r="O171" s="71">
        <v>56.003589379836811</v>
      </c>
      <c r="P171" s="71">
        <v>33.326254717522964</v>
      </c>
      <c r="Q171" s="71">
        <v>3.1812852379309602</v>
      </c>
      <c r="R171" s="71">
        <v>0</v>
      </c>
      <c r="S171" s="71">
        <v>2.3767280083200002</v>
      </c>
      <c r="T171" s="72"/>
      <c r="U171" s="71">
        <v>35005409</v>
      </c>
      <c r="V171" s="71">
        <v>1300</v>
      </c>
      <c r="W171" s="71">
        <v>167</v>
      </c>
      <c r="X171" s="71">
        <v>19483</v>
      </c>
      <c r="Y171" s="71">
        <v>21669</v>
      </c>
      <c r="Z171" s="71">
        <v>35062</v>
      </c>
      <c r="AA171" s="71">
        <v>6920</v>
      </c>
      <c r="AB171" s="71">
        <v>51552</v>
      </c>
      <c r="AC171" s="71">
        <v>0</v>
      </c>
      <c r="AD171" s="71">
        <v>2.3767280083200002</v>
      </c>
      <c r="AE171" s="72"/>
      <c r="AF171" s="71">
        <v>222021363.34929809</v>
      </c>
      <c r="AG171" s="71">
        <v>1793956.4988141309</v>
      </c>
      <c r="AH171" s="71">
        <v>1199245.9806523379</v>
      </c>
      <c r="AI171" s="71">
        <v>117580356.82286531</v>
      </c>
      <c r="AJ171" s="71">
        <v>100928603.9752735</v>
      </c>
      <c r="AK171" s="71">
        <v>0</v>
      </c>
      <c r="AL171" s="71">
        <v>0</v>
      </c>
      <c r="AM171" s="71">
        <v>7020994.3167517781</v>
      </c>
      <c r="AN171" s="71">
        <v>0</v>
      </c>
      <c r="AO171" s="71">
        <v>0</v>
      </c>
      <c r="AP171" s="71">
        <v>450544520.94365513</v>
      </c>
      <c r="AQ171" s="72"/>
      <c r="AR171" s="71">
        <v>1971</v>
      </c>
      <c r="AS171" s="71">
        <v>350</v>
      </c>
      <c r="AT171" s="71">
        <v>0</v>
      </c>
      <c r="AU171" s="71">
        <v>2</v>
      </c>
      <c r="AV171" s="71">
        <v>0</v>
      </c>
      <c r="AW171" s="71">
        <v>0</v>
      </c>
      <c r="AX171" s="71"/>
      <c r="AY171" s="72"/>
      <c r="AZ171" s="71">
        <v>8580.3000000000047</v>
      </c>
      <c r="BA171" s="71">
        <v>20674.099999999999</v>
      </c>
      <c r="BB171" s="71">
        <v>0</v>
      </c>
      <c r="BC171" s="71">
        <v>5097.7</v>
      </c>
      <c r="BD171" s="71">
        <v>0</v>
      </c>
      <c r="BE171" s="71">
        <v>0</v>
      </c>
      <c r="BF171" s="71"/>
      <c r="BG171" s="72"/>
      <c r="BH171" s="71">
        <v>0</v>
      </c>
      <c r="BI171" s="71">
        <v>0</v>
      </c>
      <c r="BJ171" s="71">
        <v>291.97699999999998</v>
      </c>
      <c r="BK171" s="71">
        <v>0</v>
      </c>
      <c r="BL171" s="71">
        <v>6.5590000000000002</v>
      </c>
      <c r="BM171" s="71">
        <v>0</v>
      </c>
      <c r="BN171" s="72"/>
      <c r="BO171" s="71">
        <v>0</v>
      </c>
      <c r="BP171" s="71">
        <v>0</v>
      </c>
      <c r="BQ171" s="71">
        <v>12</v>
      </c>
      <c r="BR171" s="71">
        <v>0</v>
      </c>
      <c r="BS171" s="71">
        <v>1</v>
      </c>
      <c r="BT171" s="71">
        <v>0</v>
      </c>
      <c r="BU171"/>
      <c r="BV171" s="70">
        <v>298.536</v>
      </c>
      <c r="BW171" s="70">
        <v>0</v>
      </c>
      <c r="BX171" s="70">
        <v>0</v>
      </c>
      <c r="BY171" s="70">
        <v>0</v>
      </c>
      <c r="BZ171" s="70">
        <v>0</v>
      </c>
      <c r="CA171" s="70">
        <v>0</v>
      </c>
      <c r="CB171" s="70">
        <v>0</v>
      </c>
      <c r="CC171" s="70">
        <v>0</v>
      </c>
      <c r="CD171" s="70">
        <v>0</v>
      </c>
    </row>
    <row r="172" spans="1:82">
      <c r="A172" s="70" t="s">
        <v>1903</v>
      </c>
      <c r="B172" s="70">
        <v>68</v>
      </c>
      <c r="C172" s="70">
        <v>17</v>
      </c>
      <c r="D172" s="70">
        <v>4</v>
      </c>
      <c r="E172" s="70">
        <v>2020</v>
      </c>
      <c r="F172" s="70" t="s">
        <v>159</v>
      </c>
      <c r="G172" s="70" t="s">
        <v>1886</v>
      </c>
      <c r="H172" s="70" t="s">
        <v>1887</v>
      </c>
      <c r="I172" s="148"/>
      <c r="J172" s="71">
        <v>136.47295633762491</v>
      </c>
      <c r="K172" s="71">
        <v>2.3859838808177098</v>
      </c>
      <c r="L172" s="71">
        <v>6.8082867487882837</v>
      </c>
      <c r="M172" s="71">
        <v>61.118906747825768</v>
      </c>
      <c r="N172" s="71">
        <v>58.862121516081771</v>
      </c>
      <c r="O172" s="71">
        <v>48.654228318292247</v>
      </c>
      <c r="P172" s="71">
        <v>31.553602378855629</v>
      </c>
      <c r="Q172" s="71">
        <v>3.01200855483382</v>
      </c>
      <c r="R172" s="71">
        <v>0</v>
      </c>
      <c r="S172" s="71">
        <v>3.8026962682800001</v>
      </c>
      <c r="T172" s="72"/>
      <c r="U172" s="71">
        <v>28949156</v>
      </c>
      <c r="V172" s="71">
        <v>1170</v>
      </c>
      <c r="W172" s="71">
        <v>138</v>
      </c>
      <c r="X172" s="71">
        <v>18482</v>
      </c>
      <c r="Y172" s="71">
        <v>21789</v>
      </c>
      <c r="Z172" s="71">
        <v>34767</v>
      </c>
      <c r="AA172" s="71">
        <v>6964</v>
      </c>
      <c r="AB172" s="71">
        <v>51085</v>
      </c>
      <c r="AC172" s="71">
        <v>0</v>
      </c>
      <c r="AD172" s="71">
        <v>3.8026962682800001</v>
      </c>
      <c r="AE172" s="72"/>
      <c r="AF172" s="71">
        <v>179308850.4734439</v>
      </c>
      <c r="AG172" s="71">
        <v>1742139.8193288255</v>
      </c>
      <c r="AH172" s="71">
        <v>1008448.4753324954</v>
      </c>
      <c r="AI172" s="71">
        <v>105350043.0742725</v>
      </c>
      <c r="AJ172" s="71">
        <v>107374570.2992785</v>
      </c>
      <c r="AK172" s="71"/>
      <c r="AL172" s="71"/>
      <c r="AM172" s="71">
        <v>6667160.0661877543</v>
      </c>
      <c r="AN172" s="71"/>
      <c r="AO172" s="71"/>
      <c r="AP172" s="71">
        <v>401451212.20784396</v>
      </c>
      <c r="AQ172" s="72"/>
      <c r="AR172" s="71">
        <v>2053</v>
      </c>
      <c r="AS172" s="71">
        <v>358</v>
      </c>
      <c r="AT172" s="71">
        <v>0</v>
      </c>
      <c r="AU172" s="71">
        <v>2</v>
      </c>
      <c r="AV172" s="71">
        <v>0</v>
      </c>
      <c r="AW172" s="71">
        <v>0</v>
      </c>
      <c r="AX172" s="71"/>
      <c r="AY172" s="72"/>
      <c r="AZ172" s="71">
        <v>9035.4000000000015</v>
      </c>
      <c r="BA172" s="71">
        <v>21002.7</v>
      </c>
      <c r="BB172" s="71">
        <v>0</v>
      </c>
      <c r="BC172" s="71">
        <v>5097.7</v>
      </c>
      <c r="BD172" s="71">
        <v>0</v>
      </c>
      <c r="BE172" s="71">
        <v>0</v>
      </c>
      <c r="BF172" s="71"/>
      <c r="BG172" s="72"/>
      <c r="BH172" s="71">
        <v>0</v>
      </c>
      <c r="BI172" s="71">
        <v>0</v>
      </c>
      <c r="BJ172" s="71">
        <v>262.52600000000001</v>
      </c>
      <c r="BK172" s="71">
        <v>0</v>
      </c>
      <c r="BL172" s="71">
        <v>6.0460000000000003</v>
      </c>
      <c r="BM172" s="71">
        <v>0</v>
      </c>
      <c r="BN172" s="72"/>
      <c r="BO172" s="71">
        <v>0</v>
      </c>
      <c r="BP172" s="71">
        <v>0</v>
      </c>
      <c r="BQ172" s="71">
        <v>13</v>
      </c>
      <c r="BR172" s="71">
        <v>0</v>
      </c>
      <c r="BS172" s="71">
        <v>1</v>
      </c>
      <c r="BT172" s="71">
        <v>0</v>
      </c>
      <c r="BU172"/>
      <c r="BV172" s="70">
        <v>268.572</v>
      </c>
      <c r="BW172" s="70">
        <v>0</v>
      </c>
      <c r="BX172" s="70">
        <v>0</v>
      </c>
      <c r="BY172" s="70">
        <v>0</v>
      </c>
      <c r="BZ172" s="70">
        <v>0</v>
      </c>
      <c r="CA172" s="70">
        <v>0</v>
      </c>
      <c r="CB172" s="70">
        <v>0</v>
      </c>
      <c r="CC172" s="70">
        <v>0</v>
      </c>
      <c r="CD172" s="70">
        <v>0</v>
      </c>
    </row>
    <row r="173" spans="1:82">
      <c r="A173" s="70" t="s">
        <v>1904</v>
      </c>
      <c r="B173" s="70">
        <v>68</v>
      </c>
      <c r="C173" s="70">
        <v>18</v>
      </c>
      <c r="D173" s="70">
        <v>4</v>
      </c>
      <c r="E173" s="70">
        <v>2021</v>
      </c>
      <c r="F173" s="70" t="s">
        <v>160</v>
      </c>
      <c r="G173" s="70" t="s">
        <v>1886</v>
      </c>
      <c r="H173" s="70" t="s">
        <v>1887</v>
      </c>
      <c r="I173" s="148"/>
      <c r="J173" s="71">
        <v>130.17199185401194</v>
      </c>
      <c r="K173" s="71">
        <v>2.5897383074185365</v>
      </c>
      <c r="L173" s="71">
        <v>6.1374765518490086</v>
      </c>
      <c r="M173" s="71">
        <v>69.95801135346322</v>
      </c>
      <c r="N173" s="71">
        <v>58.705718899583381</v>
      </c>
      <c r="O173" s="71">
        <v>47.080459513458521</v>
      </c>
      <c r="P173" s="71">
        <v>32.916584543132373</v>
      </c>
      <c r="Q173" s="71">
        <v>2.9441698905157101</v>
      </c>
      <c r="R173" s="71">
        <v>0</v>
      </c>
      <c r="S173" s="71">
        <v>5.4861808806000001</v>
      </c>
      <c r="T173" s="72"/>
      <c r="U173" s="71">
        <v>27434018</v>
      </c>
      <c r="V173" s="71">
        <v>1170</v>
      </c>
      <c r="W173" s="71">
        <v>138</v>
      </c>
      <c r="X173" s="71">
        <v>18482</v>
      </c>
      <c r="Y173" s="71">
        <v>21655</v>
      </c>
      <c r="Z173" s="71">
        <v>34640</v>
      </c>
      <c r="AA173" s="71">
        <v>7084</v>
      </c>
      <c r="AB173" s="71">
        <v>50425</v>
      </c>
      <c r="AC173" s="71">
        <v>0</v>
      </c>
      <c r="AD173" s="71">
        <v>5.4861808806000001</v>
      </c>
      <c r="AE173" s="72"/>
      <c r="AF173" s="71">
        <v>167003326.21096516</v>
      </c>
      <c r="AG173" s="71">
        <v>1849795.1200865225</v>
      </c>
      <c r="AH173" s="71">
        <v>947649.10065798857</v>
      </c>
      <c r="AI173" s="71">
        <v>115471883.40430684</v>
      </c>
      <c r="AJ173" s="71">
        <v>103766696.2607394</v>
      </c>
      <c r="AK173" s="71">
        <v>0</v>
      </c>
      <c r="AL173" s="71">
        <v>0</v>
      </c>
      <c r="AM173" s="71">
        <v>6618981.5427084621</v>
      </c>
      <c r="AN173" s="71">
        <v>0</v>
      </c>
      <c r="AO173" s="71">
        <v>0</v>
      </c>
      <c r="AP173" s="71">
        <v>395658331.63946438</v>
      </c>
      <c r="AQ173" s="72"/>
      <c r="AR173" s="71">
        <v>2142</v>
      </c>
      <c r="AS173" s="71">
        <v>365</v>
      </c>
      <c r="AT173" s="71">
        <v>0</v>
      </c>
      <c r="AU173" s="71">
        <v>3</v>
      </c>
      <c r="AV173" s="71">
        <v>0</v>
      </c>
      <c r="AW173" s="71">
        <v>0</v>
      </c>
      <c r="AX173" s="71"/>
      <c r="AY173" s="72"/>
      <c r="AZ173" s="71">
        <v>9528.1999999999989</v>
      </c>
      <c r="BA173" s="71">
        <v>21317.200000000001</v>
      </c>
      <c r="BB173" s="71">
        <v>0</v>
      </c>
      <c r="BC173" s="71">
        <v>6097.7</v>
      </c>
      <c r="BD173" s="71">
        <v>0</v>
      </c>
      <c r="BE173" s="71">
        <v>0</v>
      </c>
      <c r="BF173" s="71"/>
      <c r="BG173" s="72"/>
      <c r="BH173" s="71">
        <v>0</v>
      </c>
      <c r="BI173" s="71">
        <v>0</v>
      </c>
      <c r="BJ173" s="71">
        <v>101.44</v>
      </c>
      <c r="BK173" s="71">
        <v>0</v>
      </c>
      <c r="BL173" s="71">
        <v>6.2690000000000001</v>
      </c>
      <c r="BM173" s="71">
        <v>0</v>
      </c>
      <c r="BN173" s="72"/>
      <c r="BO173" s="71">
        <v>0</v>
      </c>
      <c r="BP173" s="71">
        <v>0</v>
      </c>
      <c r="BQ173" s="71">
        <v>11</v>
      </c>
      <c r="BR173" s="71">
        <v>0</v>
      </c>
      <c r="BS173" s="71">
        <v>1</v>
      </c>
      <c r="BT173" s="71">
        <v>0</v>
      </c>
      <c r="BU173"/>
      <c r="BV173" s="70">
        <v>107.709</v>
      </c>
      <c r="BW173" s="70">
        <v>0</v>
      </c>
      <c r="BX173" s="70">
        <v>0</v>
      </c>
      <c r="BY173" s="70">
        <v>0</v>
      </c>
      <c r="BZ173" s="70">
        <v>0</v>
      </c>
      <c r="CA173" s="70">
        <v>0</v>
      </c>
      <c r="CB173" s="70">
        <v>0</v>
      </c>
      <c r="CC173" s="70">
        <v>0</v>
      </c>
      <c r="CD173" s="70">
        <v>0</v>
      </c>
    </row>
    <row r="174" spans="1:82">
      <c r="A174" s="70" t="s">
        <v>1905</v>
      </c>
      <c r="B174" s="70">
        <v>68</v>
      </c>
      <c r="C174" s="70">
        <v>19</v>
      </c>
      <c r="D174" s="70">
        <v>4</v>
      </c>
      <c r="E174" s="70">
        <v>2022</v>
      </c>
      <c r="F174" s="70" t="s">
        <v>161</v>
      </c>
      <c r="G174" s="70" t="s">
        <v>1886</v>
      </c>
      <c r="H174" s="70" t="s">
        <v>1887</v>
      </c>
      <c r="I174" s="148"/>
      <c r="J174" s="71">
        <v>111.09809966576388</v>
      </c>
      <c r="K174" s="71">
        <v>2.3735954110087554</v>
      </c>
      <c r="L174" s="71">
        <v>5.6871386866758993</v>
      </c>
      <c r="M174" s="71">
        <v>66.746640194370968</v>
      </c>
      <c r="N174" s="71">
        <v>63.297977986154287</v>
      </c>
      <c r="O174" s="71">
        <v>48.997715684797903</v>
      </c>
      <c r="P174" s="71">
        <v>32.907469860332256</v>
      </c>
      <c r="Q174" s="71">
        <v>2.9304818901601473</v>
      </c>
      <c r="R174" s="71">
        <v>0</v>
      </c>
      <c r="S174" s="71">
        <v>3.1640155699700001</v>
      </c>
      <c r="T174" s="72"/>
      <c r="U174" s="71">
        <v>28310111</v>
      </c>
      <c r="V174" s="71">
        <v>1170</v>
      </c>
      <c r="W174" s="71">
        <v>138</v>
      </c>
      <c r="X174" s="71">
        <v>18482</v>
      </c>
      <c r="Y174" s="71">
        <v>21680</v>
      </c>
      <c r="Z174" s="71">
        <v>34252</v>
      </c>
      <c r="AA174" s="71">
        <v>7190</v>
      </c>
      <c r="AB174" s="71">
        <v>49779</v>
      </c>
      <c r="AC174" s="71">
        <v>0</v>
      </c>
      <c r="AD174" s="71">
        <v>3.1640155699700001</v>
      </c>
      <c r="AE174" s="72"/>
      <c r="AF174" s="71">
        <v>143720546.66206944</v>
      </c>
      <c r="AG174" s="71">
        <v>1800028.2272136901</v>
      </c>
      <c r="AH174" s="71">
        <v>1070776.2881845296</v>
      </c>
      <c r="AI174" s="71">
        <v>107617250.69775793</v>
      </c>
      <c r="AJ174" s="71">
        <v>117470924.31569195</v>
      </c>
      <c r="AK174" s="71">
        <v>0</v>
      </c>
      <c r="AL174" s="71">
        <v>0</v>
      </c>
      <c r="AM174" s="71">
        <v>6427827.5882918052</v>
      </c>
      <c r="AN174" s="71">
        <v>0</v>
      </c>
      <c r="AO174" s="71">
        <v>0</v>
      </c>
      <c r="AP174" s="71">
        <v>378107353.77920938</v>
      </c>
      <c r="AQ174" s="72"/>
      <c r="AR174" s="71">
        <v>2299</v>
      </c>
      <c r="AS174" s="71">
        <v>369</v>
      </c>
      <c r="AT174" s="71">
        <v>0</v>
      </c>
      <c r="AU174" s="71">
        <v>3</v>
      </c>
      <c r="AV174" s="71">
        <v>0</v>
      </c>
      <c r="AW174" s="71">
        <v>1</v>
      </c>
      <c r="AX174" s="71"/>
      <c r="AY174" s="72"/>
      <c r="AZ174" s="71">
        <v>10533.199999999983</v>
      </c>
      <c r="BA174" s="71">
        <v>22145.200000000004</v>
      </c>
      <c r="BB174" s="71">
        <v>0</v>
      </c>
      <c r="BC174" s="71">
        <v>6097.7</v>
      </c>
      <c r="BD174" s="71">
        <v>0</v>
      </c>
      <c r="BE174" s="71">
        <v>165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1906</v>
      </c>
      <c r="B175" s="70">
        <v>68</v>
      </c>
      <c r="C175" s="70">
        <v>20</v>
      </c>
      <c r="D175" s="70">
        <v>4</v>
      </c>
      <c r="E175" s="70">
        <v>2023</v>
      </c>
      <c r="F175" s="70" t="s">
        <v>1539</v>
      </c>
      <c r="G175" s="70" t="s">
        <v>1886</v>
      </c>
      <c r="H175" s="70" t="s">
        <v>1887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2408</v>
      </c>
      <c r="AS175" s="71">
        <v>371</v>
      </c>
      <c r="AT175" s="71">
        <v>0</v>
      </c>
      <c r="AU175" s="71">
        <v>3</v>
      </c>
      <c r="AV175" s="71">
        <v>0</v>
      </c>
      <c r="AW175" s="71">
        <v>1</v>
      </c>
      <c r="AX175" s="71"/>
      <c r="AY175" s="72"/>
      <c r="AZ175" s="71">
        <v>11210.399999999972</v>
      </c>
      <c r="BA175" s="71">
        <v>22208.200000000004</v>
      </c>
      <c r="BB175" s="71">
        <v>0</v>
      </c>
      <c r="BC175" s="71">
        <v>6097.7</v>
      </c>
      <c r="BD175" s="71">
        <v>0</v>
      </c>
      <c r="BE175" s="71">
        <v>165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1907</v>
      </c>
      <c r="B176" s="70">
        <v>68</v>
      </c>
      <c r="C176" s="70">
        <v>21</v>
      </c>
      <c r="D176" s="70">
        <v>4</v>
      </c>
      <c r="E176" s="70">
        <v>2024</v>
      </c>
      <c r="F176" s="70" t="s">
        <v>1554</v>
      </c>
      <c r="G176" s="70" t="s">
        <v>1886</v>
      </c>
      <c r="H176" s="70" t="s">
        <v>1887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1908</v>
      </c>
      <c r="B177" s="70">
        <v>171</v>
      </c>
      <c r="C177" s="70">
        <v>1</v>
      </c>
      <c r="D177" s="70">
        <v>11</v>
      </c>
      <c r="E177" s="70">
        <v>1990</v>
      </c>
      <c r="F177" s="70" t="s">
        <v>787</v>
      </c>
      <c r="G177" s="70" t="s">
        <v>1909</v>
      </c>
      <c r="H177" s="70" t="s">
        <v>1910</v>
      </c>
      <c r="I177" s="148"/>
      <c r="J177" s="71">
        <v>544.01571757820363</v>
      </c>
      <c r="K177" s="71">
        <v>3.60675672760566</v>
      </c>
      <c r="L177" s="71">
        <v>2.633524078328759</v>
      </c>
      <c r="M177" s="71">
        <v>33.047759562368178</v>
      </c>
      <c r="N177" s="71">
        <v>36.016752062752467</v>
      </c>
      <c r="O177" s="71">
        <v>37.579772798043358</v>
      </c>
      <c r="P177" s="71">
        <v>30.274564051342171</v>
      </c>
      <c r="Q177" s="71">
        <v>2.7426910809759302</v>
      </c>
      <c r="R177" s="71">
        <v>0</v>
      </c>
      <c r="S177" s="71">
        <v>4.0493420596509626</v>
      </c>
      <c r="T177" s="72"/>
      <c r="U177" s="71">
        <v>44594545</v>
      </c>
      <c r="V177" s="71">
        <v>1510</v>
      </c>
      <c r="W177" s="71">
        <v>24</v>
      </c>
      <c r="X177" s="71">
        <v>11273</v>
      </c>
      <c r="Y177" s="71">
        <v>14308</v>
      </c>
      <c r="Z177" s="71">
        <v>15457</v>
      </c>
      <c r="AA177" s="71">
        <v>7351</v>
      </c>
      <c r="AB177" s="71">
        <v>44532</v>
      </c>
      <c r="AC177" s="71">
        <v>0</v>
      </c>
      <c r="AD177" s="71">
        <v>4.0493420596509626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1911</v>
      </c>
      <c r="B178" s="70">
        <v>172</v>
      </c>
      <c r="C178" s="70">
        <v>2</v>
      </c>
      <c r="D178" s="70">
        <v>11</v>
      </c>
      <c r="E178" s="70">
        <v>2005</v>
      </c>
      <c r="F178" s="70" t="s">
        <v>789</v>
      </c>
      <c r="G178" s="1064" t="s">
        <v>1909</v>
      </c>
      <c r="H178" s="70" t="s">
        <v>1910</v>
      </c>
      <c r="I178" s="148"/>
      <c r="J178" s="71">
        <v>569.82973018032965</v>
      </c>
      <c r="K178" s="71">
        <v>2.817289160266117</v>
      </c>
      <c r="L178" s="71">
        <v>1.8968277160420779</v>
      </c>
      <c r="M178" s="71">
        <v>56.902513458926173</v>
      </c>
      <c r="N178" s="71">
        <v>51.766706927688283</v>
      </c>
      <c r="O178" s="71">
        <v>47.675668849480488</v>
      </c>
      <c r="P178" s="71">
        <v>30.161923721189261</v>
      </c>
      <c r="Q178" s="71">
        <v>2.7855867335796201</v>
      </c>
      <c r="R178" s="71">
        <v>0</v>
      </c>
      <c r="S178" s="71">
        <v>0</v>
      </c>
      <c r="T178" s="72"/>
      <c r="U178" s="71">
        <v>38268330</v>
      </c>
      <c r="V178" s="71">
        <v>1426</v>
      </c>
      <c r="W178" s="71">
        <v>21</v>
      </c>
      <c r="X178" s="71">
        <v>10841</v>
      </c>
      <c r="Y178" s="71">
        <v>18222</v>
      </c>
      <c r="Z178" s="71">
        <v>22692</v>
      </c>
      <c r="AA178" s="71">
        <v>5998</v>
      </c>
      <c r="AB178" s="71">
        <v>47282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1912</v>
      </c>
      <c r="B179" s="70">
        <v>173</v>
      </c>
      <c r="C179" s="70">
        <v>3</v>
      </c>
      <c r="D179" s="70">
        <v>11</v>
      </c>
      <c r="E179" s="70">
        <v>2006</v>
      </c>
      <c r="F179" s="70" t="s">
        <v>790</v>
      </c>
      <c r="G179" s="1064" t="s">
        <v>1909</v>
      </c>
      <c r="H179" s="70" t="s">
        <v>1910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1913</v>
      </c>
      <c r="B180" s="70">
        <v>174</v>
      </c>
      <c r="C180" s="70">
        <v>4</v>
      </c>
      <c r="D180" s="70">
        <v>11</v>
      </c>
      <c r="E180" s="70">
        <v>2007</v>
      </c>
      <c r="F180" s="70" t="s">
        <v>791</v>
      </c>
      <c r="G180" s="70" t="s">
        <v>1909</v>
      </c>
      <c r="H180" s="70" t="s">
        <v>1910</v>
      </c>
      <c r="I180" s="148"/>
      <c r="J180" s="71">
        <v>628.23714481039428</v>
      </c>
      <c r="K180" s="71">
        <v>2.7547028784359742</v>
      </c>
      <c r="L180" s="71">
        <v>3.045068864153321</v>
      </c>
      <c r="M180" s="71">
        <v>55.725763532450962</v>
      </c>
      <c r="N180" s="71">
        <v>56.48362085122217</v>
      </c>
      <c r="O180" s="71">
        <v>45.865804270996897</v>
      </c>
      <c r="P180" s="71">
        <v>30.358150884755378</v>
      </c>
      <c r="Q180" s="71">
        <v>2.9476432080400401</v>
      </c>
      <c r="R180" s="71">
        <v>0</v>
      </c>
      <c r="S180" s="71">
        <v>0</v>
      </c>
      <c r="T180" s="72"/>
      <c r="U180" s="71">
        <v>42389857</v>
      </c>
      <c r="V180" s="71">
        <v>1309</v>
      </c>
      <c r="W180" s="71">
        <v>31</v>
      </c>
      <c r="X180" s="71">
        <v>12302</v>
      </c>
      <c r="Y180" s="71">
        <v>18577</v>
      </c>
      <c r="Z180" s="71">
        <v>22694</v>
      </c>
      <c r="AA180" s="71">
        <v>5945</v>
      </c>
      <c r="AB180" s="71">
        <v>47387</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1914</v>
      </c>
      <c r="B181" s="70">
        <v>175</v>
      </c>
      <c r="C181" s="70">
        <v>5</v>
      </c>
      <c r="D181" s="70">
        <v>11</v>
      </c>
      <c r="E181" s="70">
        <v>2008</v>
      </c>
      <c r="F181" s="70" t="s">
        <v>792</v>
      </c>
      <c r="G181" s="70" t="s">
        <v>1909</v>
      </c>
      <c r="H181" s="70" t="s">
        <v>1910</v>
      </c>
      <c r="I181" s="148"/>
      <c r="J181" s="71">
        <v>593.05897523330714</v>
      </c>
      <c r="K181" s="71">
        <v>2.087422728455925</v>
      </c>
      <c r="L181" s="71">
        <v>2.4209895573702771</v>
      </c>
      <c r="M181" s="71">
        <v>58.287162433252448</v>
      </c>
      <c r="N181" s="71">
        <v>54.828411466404653</v>
      </c>
      <c r="O181" s="71">
        <v>44.199286677065118</v>
      </c>
      <c r="P181" s="71">
        <v>29.5635516905526</v>
      </c>
      <c r="Q181" s="71">
        <v>2.9110831579837799</v>
      </c>
      <c r="R181" s="71">
        <v>0</v>
      </c>
      <c r="S181" s="71">
        <v>0</v>
      </c>
      <c r="T181" s="72"/>
      <c r="U181" s="71">
        <v>41986569</v>
      </c>
      <c r="V181" s="71">
        <v>1309</v>
      </c>
      <c r="W181" s="71">
        <v>31</v>
      </c>
      <c r="X181" s="71">
        <v>12302</v>
      </c>
      <c r="Y181" s="71">
        <v>18820</v>
      </c>
      <c r="Z181" s="71">
        <v>22637</v>
      </c>
      <c r="AA181" s="71">
        <v>5796</v>
      </c>
      <c r="AB181" s="71">
        <v>47569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1915</v>
      </c>
      <c r="B182" s="70">
        <v>176</v>
      </c>
      <c r="C182" s="70">
        <v>6</v>
      </c>
      <c r="D182" s="70">
        <v>11</v>
      </c>
      <c r="E182" s="70">
        <v>2009</v>
      </c>
      <c r="F182" s="70" t="s">
        <v>176</v>
      </c>
      <c r="G182" s="70" t="s">
        <v>1909</v>
      </c>
      <c r="H182" s="70" t="s">
        <v>1910</v>
      </c>
      <c r="I182" s="148"/>
      <c r="J182" s="71">
        <v>575.78702883198537</v>
      </c>
      <c r="K182" s="71">
        <v>2.10160710529706</v>
      </c>
      <c r="L182" s="71">
        <v>0.63454435993775227</v>
      </c>
      <c r="M182" s="71">
        <v>52.239570166397307</v>
      </c>
      <c r="N182" s="71">
        <v>47.183320315602913</v>
      </c>
      <c r="O182" s="71">
        <v>44.666486769139787</v>
      </c>
      <c r="P182" s="71">
        <v>28.389762603057449</v>
      </c>
      <c r="Q182" s="71">
        <v>2.7738466079651198</v>
      </c>
      <c r="R182" s="71">
        <v>0</v>
      </c>
      <c r="S182" s="71">
        <v>0</v>
      </c>
      <c r="T182" s="72"/>
      <c r="U182" s="71">
        <v>32212623</v>
      </c>
      <c r="V182" s="71">
        <v>1608</v>
      </c>
      <c r="W182" s="71">
        <v>12</v>
      </c>
      <c r="X182" s="71">
        <v>12872</v>
      </c>
      <c r="Y182" s="71">
        <v>18963</v>
      </c>
      <c r="Z182" s="71">
        <v>22580</v>
      </c>
      <c r="AA182" s="71">
        <v>5714</v>
      </c>
      <c r="AB182" s="71">
        <v>47581</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238.92599999999999</v>
      </c>
      <c r="BK182" s="71">
        <v>94.9</v>
      </c>
      <c r="BL182" s="71">
        <v>33.847999999999999</v>
      </c>
      <c r="BM182" s="71">
        <v>0</v>
      </c>
      <c r="BN182" s="72"/>
      <c r="BO182" s="71">
        <v>0</v>
      </c>
      <c r="BP182" s="71">
        <v>0</v>
      </c>
      <c r="BQ182" s="71">
        <v>10</v>
      </c>
      <c r="BR182" s="71">
        <v>1</v>
      </c>
      <c r="BS182" s="71">
        <v>3</v>
      </c>
      <c r="BT182" s="71">
        <v>0</v>
      </c>
      <c r="BU182"/>
      <c r="BV182" s="70">
        <v>367.67399999999998</v>
      </c>
      <c r="BW182" s="70">
        <v>0</v>
      </c>
      <c r="BX182" s="70">
        <v>0</v>
      </c>
      <c r="BY182" s="70">
        <v>0</v>
      </c>
      <c r="BZ182" s="70">
        <v>0</v>
      </c>
      <c r="CA182" s="70">
        <v>0</v>
      </c>
      <c r="CB182" s="70">
        <v>0</v>
      </c>
      <c r="CC182" s="70">
        <v>0</v>
      </c>
      <c r="CD182" s="70">
        <v>0</v>
      </c>
    </row>
    <row r="183" spans="1:82">
      <c r="A183" s="70" t="s">
        <v>1916</v>
      </c>
      <c r="B183" s="70">
        <v>177</v>
      </c>
      <c r="C183" s="70">
        <v>7</v>
      </c>
      <c r="D183" s="70">
        <v>11</v>
      </c>
      <c r="E183" s="70">
        <v>2010</v>
      </c>
      <c r="F183" s="70" t="s">
        <v>177</v>
      </c>
      <c r="G183" s="70" t="s">
        <v>1909</v>
      </c>
      <c r="H183" s="70" t="s">
        <v>1910</v>
      </c>
      <c r="I183" s="148"/>
      <c r="J183" s="71">
        <v>514.45274798819207</v>
      </c>
      <c r="K183" s="71">
        <v>2.2469054858042439</v>
      </c>
      <c r="L183" s="71">
        <v>0.58793514744057129</v>
      </c>
      <c r="M183" s="71">
        <v>52.897876463472201</v>
      </c>
      <c r="N183" s="71">
        <v>50.350192829416407</v>
      </c>
      <c r="O183" s="71">
        <v>44.467766547473857</v>
      </c>
      <c r="P183" s="71">
        <v>29.274886696974889</v>
      </c>
      <c r="Q183" s="71">
        <v>2.88553132794907</v>
      </c>
      <c r="R183" s="71">
        <v>0</v>
      </c>
      <c r="S183" s="71">
        <v>0</v>
      </c>
      <c r="T183" s="72"/>
      <c r="U183" s="71">
        <v>33794290</v>
      </c>
      <c r="V183" s="71">
        <v>1608</v>
      </c>
      <c r="W183" s="71">
        <v>12</v>
      </c>
      <c r="X183" s="71">
        <v>12872</v>
      </c>
      <c r="Y183" s="71">
        <v>19117</v>
      </c>
      <c r="Z183" s="71">
        <v>22584</v>
      </c>
      <c r="AA183" s="71">
        <v>5745</v>
      </c>
      <c r="AB183" s="71">
        <v>47429</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236.23099999999999</v>
      </c>
      <c r="BK183" s="71">
        <v>2.847</v>
      </c>
      <c r="BL183" s="71">
        <v>32.367000000000004</v>
      </c>
      <c r="BM183" s="71">
        <v>0</v>
      </c>
      <c r="BN183" s="72"/>
      <c r="BO183" s="71">
        <v>0</v>
      </c>
      <c r="BP183" s="71">
        <v>0</v>
      </c>
      <c r="BQ183" s="71">
        <v>10</v>
      </c>
      <c r="BR183" s="71">
        <v>1</v>
      </c>
      <c r="BS183" s="71">
        <v>3</v>
      </c>
      <c r="BT183" s="71">
        <v>0</v>
      </c>
      <c r="BU183"/>
      <c r="BV183" s="70">
        <v>271.44499999999999</v>
      </c>
      <c r="BW183" s="70">
        <v>0</v>
      </c>
      <c r="BX183" s="70">
        <v>0</v>
      </c>
      <c r="BY183" s="70">
        <v>0</v>
      </c>
      <c r="BZ183" s="70">
        <v>0</v>
      </c>
      <c r="CA183" s="70">
        <v>0</v>
      </c>
      <c r="CB183" s="70">
        <v>0</v>
      </c>
      <c r="CC183" s="70">
        <v>0</v>
      </c>
      <c r="CD183" s="70">
        <v>0</v>
      </c>
    </row>
    <row r="184" spans="1:82">
      <c r="A184" s="70" t="s">
        <v>1917</v>
      </c>
      <c r="B184" s="70">
        <v>178</v>
      </c>
      <c r="C184" s="70">
        <v>8</v>
      </c>
      <c r="D184" s="70">
        <v>11</v>
      </c>
      <c r="E184" s="70">
        <v>2011</v>
      </c>
      <c r="F184" s="70" t="s">
        <v>178</v>
      </c>
      <c r="G184" s="70" t="s">
        <v>1909</v>
      </c>
      <c r="H184" s="70" t="s">
        <v>1910</v>
      </c>
      <c r="I184" s="148"/>
      <c r="J184" s="71">
        <v>486.63392366792289</v>
      </c>
      <c r="K184" s="71">
        <v>3.5158116962119399</v>
      </c>
      <c r="L184" s="71">
        <v>0.53886513843527617</v>
      </c>
      <c r="M184" s="71">
        <v>66.835220389070429</v>
      </c>
      <c r="N184" s="71">
        <v>53.495490886014728</v>
      </c>
      <c r="O184" s="71">
        <v>43.822877702557534</v>
      </c>
      <c r="P184" s="71">
        <v>28.50311657199277</v>
      </c>
      <c r="Q184" s="71">
        <v>3.3276549682452501</v>
      </c>
      <c r="R184" s="71">
        <v>0</v>
      </c>
      <c r="S184" s="71">
        <v>0</v>
      </c>
      <c r="T184" s="72"/>
      <c r="U184" s="71">
        <v>32153358</v>
      </c>
      <c r="V184" s="71">
        <v>1608</v>
      </c>
      <c r="W184" s="71">
        <v>12</v>
      </c>
      <c r="X184" s="71">
        <v>12872</v>
      </c>
      <c r="Y184" s="71">
        <v>19328</v>
      </c>
      <c r="Z184" s="71">
        <v>22740</v>
      </c>
      <c r="AA184" s="71">
        <v>5760</v>
      </c>
      <c r="AB184" s="71">
        <v>47418</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229.29300000000001</v>
      </c>
      <c r="BK184" s="71">
        <v>2.7610000000000001</v>
      </c>
      <c r="BL184" s="71">
        <v>30.189999999999998</v>
      </c>
      <c r="BM184" s="71">
        <v>0</v>
      </c>
      <c r="BN184" s="72"/>
      <c r="BO184" s="71">
        <v>0</v>
      </c>
      <c r="BP184" s="71">
        <v>0</v>
      </c>
      <c r="BQ184" s="71">
        <v>11</v>
      </c>
      <c r="BR184" s="71">
        <v>1</v>
      </c>
      <c r="BS184" s="71">
        <v>3</v>
      </c>
      <c r="BT184" s="71">
        <v>0</v>
      </c>
      <c r="BU184"/>
      <c r="BV184" s="70">
        <v>262.24400000000003</v>
      </c>
      <c r="BW184" s="70">
        <v>0</v>
      </c>
      <c r="BX184" s="70">
        <v>0</v>
      </c>
      <c r="BY184" s="70">
        <v>0</v>
      </c>
      <c r="BZ184" s="70">
        <v>0</v>
      </c>
      <c r="CA184" s="70">
        <v>0</v>
      </c>
      <c r="CB184" s="70">
        <v>0</v>
      </c>
      <c r="CC184" s="70">
        <v>0</v>
      </c>
      <c r="CD184" s="70">
        <v>0</v>
      </c>
    </row>
    <row r="185" spans="1:82">
      <c r="A185" s="70" t="s">
        <v>1918</v>
      </c>
      <c r="B185" s="70">
        <v>179</v>
      </c>
      <c r="C185" s="70">
        <v>9</v>
      </c>
      <c r="D185" s="70">
        <v>11</v>
      </c>
      <c r="E185" s="70">
        <v>2012</v>
      </c>
      <c r="F185" s="70" t="s">
        <v>179</v>
      </c>
      <c r="G185" s="70" t="s">
        <v>1909</v>
      </c>
      <c r="H185" s="70" t="s">
        <v>1910</v>
      </c>
      <c r="I185" s="148"/>
      <c r="J185" s="71">
        <v>513.37924649454442</v>
      </c>
      <c r="K185" s="71">
        <v>3.333404701922142</v>
      </c>
      <c r="L185" s="71">
        <v>0.53137260754730153</v>
      </c>
      <c r="M185" s="71">
        <v>68.745882111341089</v>
      </c>
      <c r="N185" s="71">
        <v>57.209732053270542</v>
      </c>
      <c r="O185" s="71">
        <v>43.573626892856517</v>
      </c>
      <c r="P185" s="71">
        <v>28.555799711912652</v>
      </c>
      <c r="Q185" s="71">
        <v>3.6556116821425402</v>
      </c>
      <c r="R185" s="71">
        <v>0</v>
      </c>
      <c r="S185" s="71">
        <v>0</v>
      </c>
      <c r="T185" s="72"/>
      <c r="U185" s="71">
        <v>33210732</v>
      </c>
      <c r="V185" s="71">
        <v>1608</v>
      </c>
      <c r="W185" s="71">
        <v>12</v>
      </c>
      <c r="X185" s="71">
        <v>12872</v>
      </c>
      <c r="Y185" s="71">
        <v>19787</v>
      </c>
      <c r="Z185" s="71">
        <v>22790</v>
      </c>
      <c r="AA185" s="71">
        <v>5738</v>
      </c>
      <c r="AB185" s="71">
        <v>47945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262.14499999999998</v>
      </c>
      <c r="BK185" s="71">
        <v>3.0640000000000001</v>
      </c>
      <c r="BL185" s="71">
        <v>36.442</v>
      </c>
      <c r="BM185" s="71">
        <v>0</v>
      </c>
      <c r="BN185" s="72"/>
      <c r="BO185" s="71">
        <v>0</v>
      </c>
      <c r="BP185" s="71">
        <v>0</v>
      </c>
      <c r="BQ185" s="71">
        <v>11</v>
      </c>
      <c r="BR185" s="71">
        <v>1</v>
      </c>
      <c r="BS185" s="71">
        <v>3</v>
      </c>
      <c r="BT185" s="71">
        <v>0</v>
      </c>
      <c r="BU185"/>
      <c r="BV185" s="70">
        <v>301.65100000000001</v>
      </c>
      <c r="BW185" s="70">
        <v>0</v>
      </c>
      <c r="BX185" s="70">
        <v>0</v>
      </c>
      <c r="BY185" s="70">
        <v>0</v>
      </c>
      <c r="BZ185" s="70">
        <v>0</v>
      </c>
      <c r="CA185" s="70">
        <v>0</v>
      </c>
      <c r="CB185" s="70">
        <v>0</v>
      </c>
      <c r="CC185" s="70">
        <v>0</v>
      </c>
      <c r="CD185" s="70">
        <v>0</v>
      </c>
    </row>
    <row r="186" spans="1:82">
      <c r="A186" s="70" t="s">
        <v>1919</v>
      </c>
      <c r="B186" s="70">
        <v>180</v>
      </c>
      <c r="C186" s="70">
        <v>10</v>
      </c>
      <c r="D186" s="70">
        <v>11</v>
      </c>
      <c r="E186" s="70">
        <v>2013</v>
      </c>
      <c r="F186" s="70" t="s">
        <v>180</v>
      </c>
      <c r="G186" s="70" t="s">
        <v>1909</v>
      </c>
      <c r="H186" s="70" t="s">
        <v>1910</v>
      </c>
      <c r="I186" s="148"/>
      <c r="J186" s="71">
        <v>525.98494707451459</v>
      </c>
      <c r="K186" s="71">
        <v>2.9906373911918038</v>
      </c>
      <c r="L186" s="71">
        <v>0.4861062740125906</v>
      </c>
      <c r="M186" s="71">
        <v>72.627005587326678</v>
      </c>
      <c r="N186" s="71">
        <v>60.746735771651693</v>
      </c>
      <c r="O186" s="71">
        <v>42.22742369494388</v>
      </c>
      <c r="P186" s="71">
        <v>29.132962380782914</v>
      </c>
      <c r="Q186" s="71">
        <v>3.7107916103839198</v>
      </c>
      <c r="R186" s="71">
        <v>0</v>
      </c>
      <c r="S186" s="71">
        <v>0</v>
      </c>
      <c r="T186" s="72"/>
      <c r="U186" s="71">
        <v>31688936</v>
      </c>
      <c r="V186" s="71">
        <v>1608</v>
      </c>
      <c r="W186" s="71">
        <v>12</v>
      </c>
      <c r="X186" s="71">
        <v>12872</v>
      </c>
      <c r="Y186" s="71">
        <v>19925</v>
      </c>
      <c r="Z186" s="71">
        <v>23072</v>
      </c>
      <c r="AA186" s="71">
        <v>5832</v>
      </c>
      <c r="AB186" s="71">
        <v>47971</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282.20999999999998</v>
      </c>
      <c r="BK186" s="71">
        <v>2.87</v>
      </c>
      <c r="BL186" s="71">
        <v>39.266000000000005</v>
      </c>
      <c r="BM186" s="71">
        <v>0</v>
      </c>
      <c r="BN186" s="72"/>
      <c r="BO186" s="71">
        <v>0</v>
      </c>
      <c r="BP186" s="71">
        <v>0</v>
      </c>
      <c r="BQ186" s="71">
        <v>11</v>
      </c>
      <c r="BR186" s="71">
        <v>1</v>
      </c>
      <c r="BS186" s="71">
        <v>3</v>
      </c>
      <c r="BT186" s="71">
        <v>0</v>
      </c>
      <c r="BU186"/>
      <c r="BV186" s="70">
        <v>324.346</v>
      </c>
      <c r="BW186" s="70">
        <v>0</v>
      </c>
      <c r="BX186" s="70">
        <v>0</v>
      </c>
      <c r="BY186" s="70">
        <v>0</v>
      </c>
      <c r="BZ186" s="70">
        <v>0</v>
      </c>
      <c r="CA186" s="70">
        <v>0</v>
      </c>
      <c r="CB186" s="70">
        <v>0</v>
      </c>
      <c r="CC186" s="70">
        <v>0</v>
      </c>
      <c r="CD186" s="70">
        <v>0</v>
      </c>
    </row>
    <row r="187" spans="1:82">
      <c r="A187" s="70" t="s">
        <v>1920</v>
      </c>
      <c r="B187" s="70">
        <v>181</v>
      </c>
      <c r="C187" s="70">
        <v>11</v>
      </c>
      <c r="D187" s="70">
        <v>11</v>
      </c>
      <c r="E187" s="70">
        <v>2014</v>
      </c>
      <c r="F187" s="70" t="s">
        <v>181</v>
      </c>
      <c r="G187" s="70" t="s">
        <v>1909</v>
      </c>
      <c r="H187" s="70" t="s">
        <v>1910</v>
      </c>
      <c r="I187" s="148"/>
      <c r="J187" s="71">
        <v>505.12751518115408</v>
      </c>
      <c r="K187" s="71">
        <v>2.7839874512501379</v>
      </c>
      <c r="L187" s="71">
        <v>0.57663461025920026</v>
      </c>
      <c r="M187" s="71">
        <v>61.394430963521359</v>
      </c>
      <c r="N187" s="71">
        <v>60.839652010955938</v>
      </c>
      <c r="O187" s="71">
        <v>40.39938852107116</v>
      </c>
      <c r="P187" s="71">
        <v>28.942940693803319</v>
      </c>
      <c r="Q187" s="71">
        <v>3.5692638301361601</v>
      </c>
      <c r="R187" s="71">
        <v>0</v>
      </c>
      <c r="S187" s="71">
        <v>0</v>
      </c>
      <c r="T187" s="72"/>
      <c r="U187" s="71">
        <v>33067830</v>
      </c>
      <c r="V187" s="71">
        <v>1344</v>
      </c>
      <c r="W187" s="71">
        <v>9</v>
      </c>
      <c r="X187" s="71">
        <v>12607</v>
      </c>
      <c r="Y187" s="71">
        <v>20098</v>
      </c>
      <c r="Z187" s="71">
        <v>23248</v>
      </c>
      <c r="AA187" s="71">
        <v>5764</v>
      </c>
      <c r="AB187" s="71">
        <v>48092</v>
      </c>
      <c r="AC187" s="71">
        <v>0</v>
      </c>
      <c r="AD187" s="71">
        <v>0</v>
      </c>
      <c r="AE187" s="72"/>
      <c r="AF187" s="71"/>
      <c r="AG187" s="71"/>
      <c r="AH187" s="71"/>
      <c r="AI187" s="71"/>
      <c r="AJ187" s="71"/>
      <c r="AK187" s="71"/>
      <c r="AL187" s="71"/>
      <c r="AM187" s="71"/>
      <c r="AN187" s="71"/>
      <c r="AO187" s="71"/>
      <c r="AP187" s="71"/>
      <c r="AQ187" s="72"/>
      <c r="AR187" s="71">
        <v>427</v>
      </c>
      <c r="AS187" s="71">
        <v>43</v>
      </c>
      <c r="AT187" s="71">
        <v>0</v>
      </c>
      <c r="AU187" s="71">
        <v>0</v>
      </c>
      <c r="AV187" s="71">
        <v>0</v>
      </c>
      <c r="AW187" s="71">
        <v>0</v>
      </c>
      <c r="AX187" s="71"/>
      <c r="AY187" s="72"/>
      <c r="AZ187" s="71">
        <v>1750.4</v>
      </c>
      <c r="BA187" s="71">
        <v>1237.0999999999999</v>
      </c>
      <c r="BB187" s="71">
        <v>0</v>
      </c>
      <c r="BC187" s="71">
        <v>0</v>
      </c>
      <c r="BD187" s="71">
        <v>0</v>
      </c>
      <c r="BE187" s="71">
        <v>0</v>
      </c>
      <c r="BF187" s="71"/>
      <c r="BG187" s="72"/>
      <c r="BH187" s="71">
        <v>0</v>
      </c>
      <c r="BI187" s="71">
        <v>0</v>
      </c>
      <c r="BJ187" s="71">
        <v>288.76299999999998</v>
      </c>
      <c r="BK187" s="71">
        <v>0</v>
      </c>
      <c r="BL187" s="71">
        <v>38.929000000000002</v>
      </c>
      <c r="BM187" s="71">
        <v>0</v>
      </c>
      <c r="BN187" s="72"/>
      <c r="BO187" s="71">
        <v>0</v>
      </c>
      <c r="BP187" s="71">
        <v>0</v>
      </c>
      <c r="BQ187" s="71">
        <v>11</v>
      </c>
      <c r="BR187" s="71">
        <v>0</v>
      </c>
      <c r="BS187" s="71">
        <v>3</v>
      </c>
      <c r="BT187" s="71">
        <v>0</v>
      </c>
      <c r="BU187"/>
      <c r="BV187" s="70">
        <v>327.69200000000001</v>
      </c>
      <c r="BW187" s="70">
        <v>0</v>
      </c>
      <c r="BX187" s="70">
        <v>0</v>
      </c>
      <c r="BY187" s="70">
        <v>0</v>
      </c>
      <c r="BZ187" s="70">
        <v>0</v>
      </c>
      <c r="CA187" s="70">
        <v>0</v>
      </c>
      <c r="CB187" s="70">
        <v>0</v>
      </c>
      <c r="CC187" s="70">
        <v>0</v>
      </c>
      <c r="CD187" s="70">
        <v>0</v>
      </c>
    </row>
    <row r="188" spans="1:82">
      <c r="A188" s="70" t="s">
        <v>1921</v>
      </c>
      <c r="B188" s="70">
        <v>182</v>
      </c>
      <c r="C188" s="70">
        <v>12</v>
      </c>
      <c r="D188" s="70">
        <v>11</v>
      </c>
      <c r="E188" s="70">
        <v>2015</v>
      </c>
      <c r="F188" s="70" t="s">
        <v>182</v>
      </c>
      <c r="G188" s="70" t="s">
        <v>1909</v>
      </c>
      <c r="H188" s="70" t="s">
        <v>1910</v>
      </c>
      <c r="I188" s="148"/>
      <c r="J188" s="71">
        <v>548.48528392220874</v>
      </c>
      <c r="K188" s="71">
        <v>2.6582922842157219</v>
      </c>
      <c r="L188" s="71">
        <v>0.63699461268576529</v>
      </c>
      <c r="M188" s="71">
        <v>61.719258952950391</v>
      </c>
      <c r="N188" s="71">
        <v>54.595261942108543</v>
      </c>
      <c r="O188" s="71">
        <v>40.289685172013364</v>
      </c>
      <c r="P188" s="71">
        <v>29.046212047498113</v>
      </c>
      <c r="Q188" s="71">
        <v>3.5105717274123101</v>
      </c>
      <c r="R188" s="71">
        <v>0</v>
      </c>
      <c r="S188" s="71">
        <v>0</v>
      </c>
      <c r="T188" s="72"/>
      <c r="U188" s="71">
        <v>36394288</v>
      </c>
      <c r="V188" s="71">
        <v>1344</v>
      </c>
      <c r="W188" s="71">
        <v>9</v>
      </c>
      <c r="X188" s="71">
        <v>12607</v>
      </c>
      <c r="Y188" s="71">
        <v>20422</v>
      </c>
      <c r="Z188" s="71">
        <v>23408</v>
      </c>
      <c r="AA188" s="71">
        <v>5780</v>
      </c>
      <c r="AB188" s="71">
        <v>48319</v>
      </c>
      <c r="AC188" s="71">
        <v>0</v>
      </c>
      <c r="AD188" s="71">
        <v>0</v>
      </c>
      <c r="AE188" s="72"/>
      <c r="AF188" s="71">
        <v>259670534.23742691</v>
      </c>
      <c r="AG188" s="71">
        <v>2255393.120113668</v>
      </c>
      <c r="AH188" s="71">
        <v>121713.4005743278</v>
      </c>
      <c r="AI188" s="71">
        <v>88863386.479523942</v>
      </c>
      <c r="AJ188" s="71">
        <v>80274985.76195316</v>
      </c>
      <c r="AK188" s="71">
        <v>0</v>
      </c>
      <c r="AL188" s="71">
        <v>0</v>
      </c>
      <c r="AM188" s="71">
        <v>6621916.2594183385</v>
      </c>
      <c r="AN188" s="71">
        <v>0</v>
      </c>
      <c r="AO188" s="71">
        <v>0</v>
      </c>
      <c r="AP188" s="71">
        <v>437807929.25901031</v>
      </c>
      <c r="AQ188" s="72"/>
      <c r="AR188" s="71">
        <v>528</v>
      </c>
      <c r="AS188" s="71">
        <v>66</v>
      </c>
      <c r="AT188" s="71">
        <v>0</v>
      </c>
      <c r="AU188" s="71">
        <v>0</v>
      </c>
      <c r="AV188" s="71">
        <v>0</v>
      </c>
      <c r="AW188" s="71">
        <v>0</v>
      </c>
      <c r="AX188" s="71"/>
      <c r="AY188" s="72"/>
      <c r="AZ188" s="71">
        <v>2154.8000000000002</v>
      </c>
      <c r="BA188" s="71">
        <v>1539.9</v>
      </c>
      <c r="BB188" s="71">
        <v>0</v>
      </c>
      <c r="BC188" s="71">
        <v>0</v>
      </c>
      <c r="BD188" s="71">
        <v>0</v>
      </c>
      <c r="BE188" s="71">
        <v>0</v>
      </c>
      <c r="BF188" s="71"/>
      <c r="BG188" s="72"/>
      <c r="BH188" s="71">
        <v>0</v>
      </c>
      <c r="BI188" s="71">
        <v>0</v>
      </c>
      <c r="BJ188" s="71">
        <v>277.73399999999998</v>
      </c>
      <c r="BK188" s="71">
        <v>0</v>
      </c>
      <c r="BL188" s="71">
        <v>37.146999999999998</v>
      </c>
      <c r="BM188" s="71">
        <v>0</v>
      </c>
      <c r="BN188" s="72"/>
      <c r="BO188" s="71">
        <v>0</v>
      </c>
      <c r="BP188" s="71">
        <v>0</v>
      </c>
      <c r="BQ188" s="71">
        <v>11</v>
      </c>
      <c r="BR188" s="71">
        <v>0</v>
      </c>
      <c r="BS188" s="71">
        <v>3</v>
      </c>
      <c r="BT188" s="71">
        <v>0</v>
      </c>
      <c r="BU188"/>
      <c r="BV188" s="70">
        <v>314.88099999999997</v>
      </c>
      <c r="BW188" s="70">
        <v>0</v>
      </c>
      <c r="BX188" s="70">
        <v>0</v>
      </c>
      <c r="BY188" s="70">
        <v>0</v>
      </c>
      <c r="BZ188" s="70">
        <v>0</v>
      </c>
      <c r="CA188" s="70">
        <v>0</v>
      </c>
      <c r="CB188" s="70">
        <v>0</v>
      </c>
      <c r="CC188" s="70">
        <v>0</v>
      </c>
      <c r="CD188" s="70">
        <v>0</v>
      </c>
    </row>
    <row r="189" spans="1:82">
      <c r="A189" s="70" t="s">
        <v>1922</v>
      </c>
      <c r="B189" s="70">
        <v>183</v>
      </c>
      <c r="C189" s="70">
        <v>13</v>
      </c>
      <c r="D189" s="70">
        <v>11</v>
      </c>
      <c r="E189" s="70">
        <v>2016</v>
      </c>
      <c r="F189" s="70" t="s">
        <v>155</v>
      </c>
      <c r="G189" s="70" t="s">
        <v>1909</v>
      </c>
      <c r="H189" s="70" t="s">
        <v>1910</v>
      </c>
      <c r="I189" s="148"/>
      <c r="J189" s="71">
        <v>524.2853891906625</v>
      </c>
      <c r="K189" s="71">
        <v>2.6180531756804841</v>
      </c>
      <c r="L189" s="71">
        <v>0.69889084536384516</v>
      </c>
      <c r="M189" s="71">
        <v>52.316774062414986</v>
      </c>
      <c r="N189" s="71">
        <v>52.948980711316871</v>
      </c>
      <c r="O189" s="71">
        <v>40.024866644319765</v>
      </c>
      <c r="P189" s="71">
        <v>28.758775127705395</v>
      </c>
      <c r="Q189" s="71">
        <v>3.4166124512233775</v>
      </c>
      <c r="R189" s="71">
        <v>0</v>
      </c>
      <c r="S189" s="71">
        <v>0</v>
      </c>
      <c r="T189" s="72"/>
      <c r="U189" s="71">
        <v>33164752</v>
      </c>
      <c r="V189" s="71">
        <v>1344</v>
      </c>
      <c r="W189" s="71">
        <v>9</v>
      </c>
      <c r="X189" s="71">
        <v>12607</v>
      </c>
      <c r="Y189" s="71">
        <v>20668</v>
      </c>
      <c r="Z189" s="71">
        <v>23540</v>
      </c>
      <c r="AA189" s="71">
        <v>5919</v>
      </c>
      <c r="AB189" s="71">
        <v>48372</v>
      </c>
      <c r="AC189" s="71">
        <v>0</v>
      </c>
      <c r="AD189" s="71">
        <v>0</v>
      </c>
      <c r="AE189" s="72"/>
      <c r="AF189" s="71">
        <v>254071572.8797667</v>
      </c>
      <c r="AG189" s="71">
        <v>2095422.470556739</v>
      </c>
      <c r="AH189" s="71">
        <v>127916.86815894389</v>
      </c>
      <c r="AI189" s="71">
        <v>82707737.962397799</v>
      </c>
      <c r="AJ189" s="71">
        <v>76882325.688799784</v>
      </c>
      <c r="AK189" s="71">
        <v>0</v>
      </c>
      <c r="AL189" s="71">
        <v>0</v>
      </c>
      <c r="AM189" s="71">
        <v>6634329.9092592904</v>
      </c>
      <c r="AN189" s="71">
        <v>0</v>
      </c>
      <c r="AO189" s="71">
        <v>0</v>
      </c>
      <c r="AP189" s="71">
        <v>422519305.77893931</v>
      </c>
      <c r="AQ189" s="72"/>
      <c r="AR189" s="71">
        <v>595</v>
      </c>
      <c r="AS189" s="71">
        <v>82</v>
      </c>
      <c r="AT189" s="71">
        <v>0</v>
      </c>
      <c r="AU189" s="71">
        <v>0</v>
      </c>
      <c r="AV189" s="71">
        <v>0</v>
      </c>
      <c r="AW189" s="71">
        <v>0</v>
      </c>
      <c r="AX189" s="71"/>
      <c r="AY189" s="72"/>
      <c r="AZ189" s="71">
        <v>2441.1999999999998</v>
      </c>
      <c r="BA189" s="71">
        <v>1786</v>
      </c>
      <c r="BB189" s="71">
        <v>0</v>
      </c>
      <c r="BC189" s="71">
        <v>0</v>
      </c>
      <c r="BD189" s="71">
        <v>0</v>
      </c>
      <c r="BE189" s="71">
        <v>0</v>
      </c>
      <c r="BF189" s="71"/>
      <c r="BG189" s="72"/>
      <c r="BH189" s="71">
        <v>0</v>
      </c>
      <c r="BI189" s="71">
        <v>0</v>
      </c>
      <c r="BJ189" s="71">
        <v>282.80399999999997</v>
      </c>
      <c r="BK189" s="71">
        <v>0</v>
      </c>
      <c r="BL189" s="71">
        <v>36.423999999999999</v>
      </c>
      <c r="BM189" s="71">
        <v>0</v>
      </c>
      <c r="BN189" s="72"/>
      <c r="BO189" s="71">
        <v>0</v>
      </c>
      <c r="BP189" s="71">
        <v>0</v>
      </c>
      <c r="BQ189" s="71">
        <v>11</v>
      </c>
      <c r="BR189" s="71">
        <v>0</v>
      </c>
      <c r="BS189" s="71">
        <v>3</v>
      </c>
      <c r="BT189" s="71">
        <v>0</v>
      </c>
      <c r="BU189"/>
      <c r="BV189" s="70">
        <v>319.22800000000001</v>
      </c>
      <c r="BW189" s="70">
        <v>0</v>
      </c>
      <c r="BX189" s="70">
        <v>0</v>
      </c>
      <c r="BY189" s="70">
        <v>0</v>
      </c>
      <c r="BZ189" s="70">
        <v>0</v>
      </c>
      <c r="CA189" s="70">
        <v>0</v>
      </c>
      <c r="CB189" s="70">
        <v>0</v>
      </c>
      <c r="CC189" s="70">
        <v>0</v>
      </c>
      <c r="CD189" s="70">
        <v>0</v>
      </c>
    </row>
    <row r="190" spans="1:82">
      <c r="A190" s="70" t="s">
        <v>1923</v>
      </c>
      <c r="B190" s="70">
        <v>184</v>
      </c>
      <c r="C190" s="70">
        <v>14</v>
      </c>
      <c r="D190" s="70">
        <v>11</v>
      </c>
      <c r="E190" s="70">
        <v>2017</v>
      </c>
      <c r="F190" s="70" t="s">
        <v>156</v>
      </c>
      <c r="G190" s="70" t="s">
        <v>1909</v>
      </c>
      <c r="H190" s="70" t="s">
        <v>1910</v>
      </c>
      <c r="I190" s="148"/>
      <c r="J190" s="71">
        <v>595.19591255956482</v>
      </c>
      <c r="K190" s="71">
        <v>2.7020442659244819</v>
      </c>
      <c r="L190" s="71">
        <v>0.82655381256409421</v>
      </c>
      <c r="M190" s="71">
        <v>52.189271700485747</v>
      </c>
      <c r="N190" s="71">
        <v>54.457350331442726</v>
      </c>
      <c r="O190" s="71">
        <v>39.620965691483619</v>
      </c>
      <c r="P190" s="71">
        <v>29.05939292321839</v>
      </c>
      <c r="Q190" s="71">
        <v>3.3089946936868202</v>
      </c>
      <c r="R190" s="71">
        <v>0</v>
      </c>
      <c r="S190" s="71">
        <v>0</v>
      </c>
      <c r="T190" s="72"/>
      <c r="U190" s="71">
        <v>41169545</v>
      </c>
      <c r="V190" s="71">
        <v>1344</v>
      </c>
      <c r="W190" s="71">
        <v>9</v>
      </c>
      <c r="X190" s="71">
        <v>12607</v>
      </c>
      <c r="Y190" s="71">
        <v>20908</v>
      </c>
      <c r="Z190" s="71">
        <v>23689</v>
      </c>
      <c r="AA190" s="71">
        <v>6019</v>
      </c>
      <c r="AB190" s="71">
        <v>48446</v>
      </c>
      <c r="AC190" s="71">
        <v>0</v>
      </c>
      <c r="AD190" s="71">
        <v>0</v>
      </c>
      <c r="AE190" s="72"/>
      <c r="AF190" s="71">
        <v>296222605.49181288</v>
      </c>
      <c r="AG190" s="71">
        <v>2178959.5674343561</v>
      </c>
      <c r="AH190" s="71">
        <v>182089.7436788943</v>
      </c>
      <c r="AI190" s="71">
        <v>85659657.39617838</v>
      </c>
      <c r="AJ190" s="71">
        <v>82590604.073632285</v>
      </c>
      <c r="AK190" s="71">
        <v>0</v>
      </c>
      <c r="AL190" s="71">
        <v>0</v>
      </c>
      <c r="AM190" s="71">
        <v>6654875.9738708381</v>
      </c>
      <c r="AN190" s="71">
        <v>0</v>
      </c>
      <c r="AO190" s="71">
        <v>0</v>
      </c>
      <c r="AP190" s="71">
        <v>473488792.2466076</v>
      </c>
      <c r="AQ190" s="72"/>
      <c r="AR190" s="71">
        <v>679</v>
      </c>
      <c r="AS190" s="71">
        <v>91</v>
      </c>
      <c r="AT190" s="71">
        <v>0</v>
      </c>
      <c r="AU190" s="71">
        <v>0</v>
      </c>
      <c r="AV190" s="71">
        <v>0</v>
      </c>
      <c r="AW190" s="71">
        <v>0</v>
      </c>
      <c r="AX190" s="71"/>
      <c r="AY190" s="72"/>
      <c r="AZ190" s="71">
        <v>2829.8</v>
      </c>
      <c r="BA190" s="71">
        <v>1910.3</v>
      </c>
      <c r="BB190" s="71">
        <v>0</v>
      </c>
      <c r="BC190" s="71">
        <v>0</v>
      </c>
      <c r="BD190" s="71">
        <v>0</v>
      </c>
      <c r="BE190" s="71">
        <v>0</v>
      </c>
      <c r="BF190" s="71"/>
      <c r="BG190" s="72"/>
      <c r="BH190" s="71">
        <v>0</v>
      </c>
      <c r="BI190" s="71">
        <v>0</v>
      </c>
      <c r="BJ190" s="71">
        <v>287.65800000000002</v>
      </c>
      <c r="BK190" s="71">
        <v>0</v>
      </c>
      <c r="BL190" s="71">
        <v>35.256</v>
      </c>
      <c r="BM190" s="71">
        <v>0</v>
      </c>
      <c r="BN190" s="72"/>
      <c r="BO190" s="71">
        <v>0</v>
      </c>
      <c r="BP190" s="71">
        <v>0</v>
      </c>
      <c r="BQ190" s="71">
        <v>12</v>
      </c>
      <c r="BR190" s="71">
        <v>0</v>
      </c>
      <c r="BS190" s="71">
        <v>3</v>
      </c>
      <c r="BT190" s="71">
        <v>0</v>
      </c>
      <c r="BU190"/>
      <c r="BV190" s="70">
        <v>322.91399999999999</v>
      </c>
      <c r="BW190" s="70">
        <v>0</v>
      </c>
      <c r="BX190" s="70">
        <v>0</v>
      </c>
      <c r="BY190" s="70">
        <v>0</v>
      </c>
      <c r="BZ190" s="70">
        <v>0</v>
      </c>
      <c r="CA190" s="70">
        <v>0</v>
      </c>
      <c r="CB190" s="70">
        <v>0</v>
      </c>
      <c r="CC190" s="70">
        <v>0</v>
      </c>
      <c r="CD190" s="70">
        <v>0</v>
      </c>
    </row>
    <row r="191" spans="1:82">
      <c r="A191" s="70" t="s">
        <v>1924</v>
      </c>
      <c r="B191" s="70">
        <v>185</v>
      </c>
      <c r="C191" s="70">
        <v>15</v>
      </c>
      <c r="D191" s="70">
        <v>11</v>
      </c>
      <c r="E191" s="70">
        <v>2018</v>
      </c>
      <c r="F191" s="70" t="s">
        <v>183</v>
      </c>
      <c r="G191" s="70" t="s">
        <v>1909</v>
      </c>
      <c r="H191" s="70" t="s">
        <v>1910</v>
      </c>
      <c r="I191" s="148"/>
      <c r="J191" s="71">
        <v>592.57155698628821</v>
      </c>
      <c r="K191" s="71">
        <v>2.5237865121493761</v>
      </c>
      <c r="L191" s="71">
        <v>0.54265327419414033</v>
      </c>
      <c r="M191" s="71">
        <v>51.432979446754437</v>
      </c>
      <c r="N191" s="71">
        <v>53.067792375684817</v>
      </c>
      <c r="O191" s="71">
        <v>39.275367223313197</v>
      </c>
      <c r="P191" s="71">
        <v>29.166859297590722</v>
      </c>
      <c r="Q191" s="71">
        <v>3.0795479322771202</v>
      </c>
      <c r="R191" s="71">
        <v>0</v>
      </c>
      <c r="S191" s="71">
        <v>0</v>
      </c>
      <c r="T191" s="72"/>
      <c r="U191" s="71">
        <v>43061795</v>
      </c>
      <c r="V191" s="71">
        <v>1344</v>
      </c>
      <c r="W191" s="71">
        <v>9</v>
      </c>
      <c r="X191" s="71">
        <v>12607</v>
      </c>
      <c r="Y191" s="71">
        <v>21214</v>
      </c>
      <c r="Z191" s="71">
        <v>23932</v>
      </c>
      <c r="AA191" s="71">
        <v>6102</v>
      </c>
      <c r="AB191" s="71">
        <v>48588</v>
      </c>
      <c r="AC191" s="71">
        <v>0</v>
      </c>
      <c r="AD191" s="71">
        <v>0</v>
      </c>
      <c r="AE191" s="72"/>
      <c r="AF191" s="71">
        <v>285947960.17712867</v>
      </c>
      <c r="AG191" s="71">
        <v>1934754.1026564131</v>
      </c>
      <c r="AH191" s="71">
        <v>108482.59049412191</v>
      </c>
      <c r="AI191" s="71">
        <v>83051614.15706335</v>
      </c>
      <c r="AJ191" s="71">
        <v>77813906.686691791</v>
      </c>
      <c r="AK191" s="71">
        <v>0</v>
      </c>
      <c r="AL191" s="71">
        <v>0</v>
      </c>
      <c r="AM191" s="71">
        <v>6688192.1672575949</v>
      </c>
      <c r="AN191" s="71">
        <v>0</v>
      </c>
      <c r="AO191" s="71">
        <v>0</v>
      </c>
      <c r="AP191" s="71">
        <v>455544909.88129193</v>
      </c>
      <c r="AQ191" s="72"/>
      <c r="AR191" s="71">
        <v>776</v>
      </c>
      <c r="AS191" s="71">
        <v>101</v>
      </c>
      <c r="AT191" s="71">
        <v>0</v>
      </c>
      <c r="AU191" s="71">
        <v>0</v>
      </c>
      <c r="AV191" s="71">
        <v>0</v>
      </c>
      <c r="AW191" s="71">
        <v>0</v>
      </c>
      <c r="AX191" s="71"/>
      <c r="AY191" s="72"/>
      <c r="AZ191" s="71">
        <v>3266.9</v>
      </c>
      <c r="BA191" s="71">
        <v>2036</v>
      </c>
      <c r="BB191" s="71">
        <v>0</v>
      </c>
      <c r="BC191" s="71">
        <v>0</v>
      </c>
      <c r="BD191" s="71">
        <v>0</v>
      </c>
      <c r="BE191" s="71">
        <v>0</v>
      </c>
      <c r="BF191" s="71"/>
      <c r="BG191" s="72"/>
      <c r="BH191" s="71">
        <v>0</v>
      </c>
      <c r="BI191" s="71">
        <v>0</v>
      </c>
      <c r="BJ191" s="71">
        <v>283.11099999999999</v>
      </c>
      <c r="BK191" s="71">
        <v>0</v>
      </c>
      <c r="BL191" s="71">
        <v>34.724000000000004</v>
      </c>
      <c r="BM191" s="71">
        <v>0</v>
      </c>
      <c r="BN191" s="72"/>
      <c r="BO191" s="71">
        <v>0</v>
      </c>
      <c r="BP191" s="71">
        <v>0</v>
      </c>
      <c r="BQ191" s="71">
        <v>11</v>
      </c>
      <c r="BR191" s="71">
        <v>0</v>
      </c>
      <c r="BS191" s="71">
        <v>3</v>
      </c>
      <c r="BT191" s="71">
        <v>0</v>
      </c>
      <c r="BU191"/>
      <c r="BV191" s="70">
        <v>317.83499999999998</v>
      </c>
      <c r="BW191" s="70">
        <v>0</v>
      </c>
      <c r="BX191" s="70">
        <v>0</v>
      </c>
      <c r="BY191" s="70">
        <v>0</v>
      </c>
      <c r="BZ191" s="70">
        <v>0</v>
      </c>
      <c r="CA191" s="70">
        <v>0</v>
      </c>
      <c r="CB191" s="70">
        <v>0</v>
      </c>
      <c r="CC191" s="70">
        <v>0</v>
      </c>
      <c r="CD191" s="70">
        <v>0</v>
      </c>
    </row>
    <row r="192" spans="1:82">
      <c r="A192" s="70" t="s">
        <v>1925</v>
      </c>
      <c r="B192" s="70">
        <v>186</v>
      </c>
      <c r="C192" s="70">
        <v>16</v>
      </c>
      <c r="D192" s="70">
        <v>11</v>
      </c>
      <c r="E192" s="70">
        <v>2019</v>
      </c>
      <c r="F192" s="70" t="s">
        <v>158</v>
      </c>
      <c r="G192" s="70" t="s">
        <v>1909</v>
      </c>
      <c r="H192" s="70" t="s">
        <v>1910</v>
      </c>
      <c r="I192" s="148"/>
      <c r="J192" s="71">
        <v>583.86519214475732</v>
      </c>
      <c r="K192" s="71">
        <v>2.2954422998000843</v>
      </c>
      <c r="L192" s="71">
        <v>0.54727450607990291</v>
      </c>
      <c r="M192" s="71">
        <v>51.416234031206088</v>
      </c>
      <c r="N192" s="71">
        <v>54.647778966479663</v>
      </c>
      <c r="O192" s="71">
        <v>38.396848014999065</v>
      </c>
      <c r="P192" s="71">
        <v>28.963019634564034</v>
      </c>
      <c r="Q192" s="71">
        <v>3.00497914069383</v>
      </c>
      <c r="R192" s="71">
        <v>0</v>
      </c>
      <c r="S192" s="71">
        <v>0</v>
      </c>
      <c r="T192" s="72"/>
      <c r="U192" s="71">
        <v>42749495</v>
      </c>
      <c r="V192" s="71">
        <v>1344</v>
      </c>
      <c r="W192" s="71">
        <v>9</v>
      </c>
      <c r="X192" s="71">
        <v>12607</v>
      </c>
      <c r="Y192" s="71">
        <v>21457</v>
      </c>
      <c r="Z192" s="71">
        <v>24039</v>
      </c>
      <c r="AA192" s="71">
        <v>6014</v>
      </c>
      <c r="AB192" s="71">
        <v>48695</v>
      </c>
      <c r="AC192" s="71">
        <v>0</v>
      </c>
      <c r="AD192" s="71">
        <v>0</v>
      </c>
      <c r="AE192" s="72"/>
      <c r="AF192" s="71">
        <v>291394702.6150161</v>
      </c>
      <c r="AG192" s="71">
        <v>1861539.401564162</v>
      </c>
      <c r="AH192" s="71">
        <v>114498.3369349995</v>
      </c>
      <c r="AI192" s="71">
        <v>86243996.40667069</v>
      </c>
      <c r="AJ192" s="71">
        <v>80080454.630175948</v>
      </c>
      <c r="AK192" s="71">
        <v>0</v>
      </c>
      <c r="AL192" s="71">
        <v>0</v>
      </c>
      <c r="AM192" s="71">
        <v>6631892.4242362631</v>
      </c>
      <c r="AN192" s="71">
        <v>0</v>
      </c>
      <c r="AO192" s="71">
        <v>0</v>
      </c>
      <c r="AP192" s="71">
        <v>466327083.81459814</v>
      </c>
      <c r="AQ192" s="72"/>
      <c r="AR192" s="71">
        <v>865</v>
      </c>
      <c r="AS192" s="71">
        <v>116</v>
      </c>
      <c r="AT192" s="71">
        <v>0</v>
      </c>
      <c r="AU192" s="71">
        <v>0</v>
      </c>
      <c r="AV192" s="71">
        <v>0</v>
      </c>
      <c r="AW192" s="71">
        <v>0</v>
      </c>
      <c r="AX192" s="71"/>
      <c r="AY192" s="72"/>
      <c r="AZ192" s="71">
        <v>3684.9</v>
      </c>
      <c r="BA192" s="71">
        <v>2283.1999999999998</v>
      </c>
      <c r="BB192" s="71">
        <v>0</v>
      </c>
      <c r="BC192" s="71">
        <v>0</v>
      </c>
      <c r="BD192" s="71">
        <v>0</v>
      </c>
      <c r="BE192" s="71">
        <v>0</v>
      </c>
      <c r="BF192" s="71"/>
      <c r="BG192" s="72"/>
      <c r="BH192" s="71">
        <v>0</v>
      </c>
      <c r="BI192" s="71">
        <v>0</v>
      </c>
      <c r="BJ192" s="71">
        <v>283.55599999999998</v>
      </c>
      <c r="BK192" s="71">
        <v>0</v>
      </c>
      <c r="BL192" s="71">
        <v>35.542999999999999</v>
      </c>
      <c r="BM192" s="71">
        <v>0</v>
      </c>
      <c r="BN192" s="72"/>
      <c r="BO192" s="71">
        <v>0</v>
      </c>
      <c r="BP192" s="71">
        <v>0</v>
      </c>
      <c r="BQ192" s="71">
        <v>13</v>
      </c>
      <c r="BR192" s="71">
        <v>0</v>
      </c>
      <c r="BS192" s="71">
        <v>3</v>
      </c>
      <c r="BT192" s="71">
        <v>0</v>
      </c>
      <c r="BU192"/>
      <c r="BV192" s="70">
        <v>319.09899999999999</v>
      </c>
      <c r="BW192" s="70">
        <v>0</v>
      </c>
      <c r="BX192" s="70">
        <v>0</v>
      </c>
      <c r="BY192" s="70">
        <v>0</v>
      </c>
      <c r="BZ192" s="70">
        <v>0</v>
      </c>
      <c r="CA192" s="70">
        <v>0</v>
      </c>
      <c r="CB192" s="70">
        <v>0</v>
      </c>
      <c r="CC192" s="70">
        <v>0</v>
      </c>
      <c r="CD192" s="70">
        <v>0</v>
      </c>
    </row>
    <row r="193" spans="1:82">
      <c r="A193" s="70" t="s">
        <v>1926</v>
      </c>
      <c r="B193" s="70">
        <v>187</v>
      </c>
      <c r="C193" s="70">
        <v>17</v>
      </c>
      <c r="D193" s="70">
        <v>11</v>
      </c>
      <c r="E193" s="70">
        <v>2020</v>
      </c>
      <c r="F193" s="70" t="s">
        <v>159</v>
      </c>
      <c r="G193" s="70" t="s">
        <v>1909</v>
      </c>
      <c r="H193" s="70" t="s">
        <v>1910</v>
      </c>
      <c r="I193" s="148"/>
      <c r="J193" s="71">
        <v>580.15518348899207</v>
      </c>
      <c r="K193" s="71">
        <v>2.450709173123891</v>
      </c>
      <c r="L193" s="71">
        <v>0.47093859297351853</v>
      </c>
      <c r="M193" s="71">
        <v>48.258891314214935</v>
      </c>
      <c r="N193" s="71">
        <v>56.467875756112313</v>
      </c>
      <c r="O193" s="71">
        <v>34.053901455326127</v>
      </c>
      <c r="P193" s="71">
        <v>28.096480234245224</v>
      </c>
      <c r="Q193" s="71">
        <v>2.8851250780793398</v>
      </c>
      <c r="R193" s="71">
        <v>0</v>
      </c>
      <c r="S193" s="71">
        <v>0</v>
      </c>
      <c r="T193" s="72"/>
      <c r="U193" s="71">
        <v>41711285</v>
      </c>
      <c r="V193" s="71">
        <v>1347</v>
      </c>
      <c r="W193" s="71">
        <v>8</v>
      </c>
      <c r="X193" s="71">
        <v>13426</v>
      </c>
      <c r="Y193" s="71">
        <v>21831</v>
      </c>
      <c r="Z193" s="71">
        <v>24334</v>
      </c>
      <c r="AA193" s="71">
        <v>6201</v>
      </c>
      <c r="AB193" s="71">
        <v>48933</v>
      </c>
      <c r="AC193" s="71">
        <v>0</v>
      </c>
      <c r="AD193" s="71">
        <v>0</v>
      </c>
      <c r="AE193" s="72"/>
      <c r="AF193" s="71">
        <v>290570734.55131441</v>
      </c>
      <c r="AG193" s="71">
        <v>1872794.711045902</v>
      </c>
      <c r="AH193" s="71">
        <v>97555.630861124679</v>
      </c>
      <c r="AI193" s="71">
        <v>81518833.648272246</v>
      </c>
      <c r="AJ193" s="71">
        <v>91203508.966020033</v>
      </c>
      <c r="AK193" s="71"/>
      <c r="AL193" s="71"/>
      <c r="AM193" s="71">
        <v>6386300.1569690788</v>
      </c>
      <c r="AN193" s="71"/>
      <c r="AO193" s="71"/>
      <c r="AP193" s="71">
        <v>471649727.66448277</v>
      </c>
      <c r="AQ193" s="72"/>
      <c r="AR193" s="71">
        <v>954</v>
      </c>
      <c r="AS193" s="71">
        <v>116</v>
      </c>
      <c r="AT193" s="71">
        <v>0</v>
      </c>
      <c r="AU193" s="71">
        <v>0</v>
      </c>
      <c r="AV193" s="71">
        <v>0</v>
      </c>
      <c r="AW193" s="71">
        <v>0</v>
      </c>
      <c r="AX193" s="71"/>
      <c r="AY193" s="72"/>
      <c r="AZ193" s="71">
        <v>4118.600000000004</v>
      </c>
      <c r="BA193" s="71">
        <v>2283.1999999999989</v>
      </c>
      <c r="BB193" s="71">
        <v>0</v>
      </c>
      <c r="BC193" s="71">
        <v>0</v>
      </c>
      <c r="BD193" s="71">
        <v>0</v>
      </c>
      <c r="BE193" s="71">
        <v>0</v>
      </c>
      <c r="BF193" s="71"/>
      <c r="BG193" s="72"/>
      <c r="BH193" s="71">
        <v>0</v>
      </c>
      <c r="BI193" s="71">
        <v>0</v>
      </c>
      <c r="BJ193" s="71">
        <v>272.23399999999998</v>
      </c>
      <c r="BK193" s="71">
        <v>0</v>
      </c>
      <c r="BL193" s="71">
        <v>27.388000000000002</v>
      </c>
      <c r="BM193" s="71">
        <v>0</v>
      </c>
      <c r="BN193" s="72"/>
      <c r="BO193" s="71">
        <v>0</v>
      </c>
      <c r="BP193" s="71">
        <v>0</v>
      </c>
      <c r="BQ193" s="71">
        <v>13</v>
      </c>
      <c r="BR193" s="71">
        <v>0</v>
      </c>
      <c r="BS193" s="71">
        <v>3</v>
      </c>
      <c r="BT193" s="71">
        <v>0</v>
      </c>
      <c r="BU193"/>
      <c r="BV193" s="70">
        <v>299.62200000000001</v>
      </c>
      <c r="BW193" s="70">
        <v>0</v>
      </c>
      <c r="BX193" s="70">
        <v>0</v>
      </c>
      <c r="BY193" s="70">
        <v>0</v>
      </c>
      <c r="BZ193" s="70">
        <v>0</v>
      </c>
      <c r="CA193" s="70">
        <v>0</v>
      </c>
      <c r="CB193" s="70">
        <v>0</v>
      </c>
      <c r="CC193" s="70">
        <v>0</v>
      </c>
      <c r="CD193" s="70">
        <v>0</v>
      </c>
    </row>
    <row r="194" spans="1:82">
      <c r="A194" s="70" t="s">
        <v>1927</v>
      </c>
      <c r="B194" s="70">
        <v>187</v>
      </c>
      <c r="C194" s="70">
        <v>18</v>
      </c>
      <c r="D194" s="70">
        <v>11</v>
      </c>
      <c r="E194" s="70">
        <v>2021</v>
      </c>
      <c r="F194" s="70" t="s">
        <v>160</v>
      </c>
      <c r="G194" s="70" t="s">
        <v>1909</v>
      </c>
      <c r="H194" s="70" t="s">
        <v>1910</v>
      </c>
      <c r="I194" s="148"/>
      <c r="J194" s="71">
        <v>573.6267889591262</v>
      </c>
      <c r="K194" s="71">
        <v>3.0777756156035472</v>
      </c>
      <c r="L194" s="71">
        <v>0.45903282271823814</v>
      </c>
      <c r="M194" s="71">
        <v>51.995793021060955</v>
      </c>
      <c r="N194" s="71">
        <v>54.25082360929165</v>
      </c>
      <c r="O194" s="71">
        <v>33.195529536856554</v>
      </c>
      <c r="P194" s="71">
        <v>28.776455120781872</v>
      </c>
      <c r="Q194" s="71">
        <v>2.8647050373477998</v>
      </c>
      <c r="R194" s="71">
        <v>0</v>
      </c>
      <c r="S194" s="71">
        <v>0</v>
      </c>
      <c r="T194" s="72"/>
      <c r="U194" s="71">
        <v>43125799</v>
      </c>
      <c r="V194" s="71">
        <v>1347</v>
      </c>
      <c r="W194" s="71">
        <v>8</v>
      </c>
      <c r="X194" s="71">
        <v>13426</v>
      </c>
      <c r="Y194" s="71">
        <v>22083</v>
      </c>
      <c r="Z194" s="71">
        <v>24424</v>
      </c>
      <c r="AA194" s="71">
        <v>6193</v>
      </c>
      <c r="AB194" s="71">
        <v>49064</v>
      </c>
      <c r="AC194" s="71">
        <v>0</v>
      </c>
      <c r="AD194" s="71">
        <v>0</v>
      </c>
      <c r="AE194" s="72"/>
      <c r="AF194" s="71">
        <v>265496225.40868855</v>
      </c>
      <c r="AG194" s="71">
        <v>2321126.6458169953</v>
      </c>
      <c r="AH194" s="71">
        <v>92343.746304905697</v>
      </c>
      <c r="AI194" s="71">
        <v>86773729.895273253</v>
      </c>
      <c r="AJ194" s="71">
        <v>80798187.900247231</v>
      </c>
      <c r="AK194" s="71">
        <v>0</v>
      </c>
      <c r="AL194" s="71">
        <v>0</v>
      </c>
      <c r="AM194" s="71">
        <v>6440331.3914020425</v>
      </c>
      <c r="AN194" s="71">
        <v>0</v>
      </c>
      <c r="AO194" s="71">
        <v>0</v>
      </c>
      <c r="AP194" s="71">
        <v>441921944.98773301</v>
      </c>
      <c r="AQ194" s="72"/>
      <c r="AR194" s="71">
        <v>1057</v>
      </c>
      <c r="AS194" s="71">
        <v>116</v>
      </c>
      <c r="AT194" s="71">
        <v>0</v>
      </c>
      <c r="AU194" s="71">
        <v>0</v>
      </c>
      <c r="AV194" s="71">
        <v>0</v>
      </c>
      <c r="AW194" s="71">
        <v>0</v>
      </c>
      <c r="AX194" s="71"/>
      <c r="AY194" s="72"/>
      <c r="AZ194" s="71">
        <v>4666.8000000000029</v>
      </c>
      <c r="BA194" s="71">
        <v>2283.1999999999989</v>
      </c>
      <c r="BB194" s="71">
        <v>0</v>
      </c>
      <c r="BC194" s="71">
        <v>0</v>
      </c>
      <c r="BD194" s="71">
        <v>0</v>
      </c>
      <c r="BE194" s="71">
        <v>0</v>
      </c>
      <c r="BF194" s="71"/>
      <c r="BG194" s="72"/>
      <c r="BH194" s="71">
        <v>0</v>
      </c>
      <c r="BI194" s="71">
        <v>0</v>
      </c>
      <c r="BJ194" s="71">
        <v>279.40100000000001</v>
      </c>
      <c r="BK194" s="71">
        <v>0</v>
      </c>
      <c r="BL194" s="71">
        <v>32.234000000000002</v>
      </c>
      <c r="BM194" s="71">
        <v>0</v>
      </c>
      <c r="BN194" s="72"/>
      <c r="BO194" s="71">
        <v>0</v>
      </c>
      <c r="BP194" s="71">
        <v>0</v>
      </c>
      <c r="BQ194" s="71">
        <v>12</v>
      </c>
      <c r="BR194" s="71">
        <v>0</v>
      </c>
      <c r="BS194" s="71">
        <v>3</v>
      </c>
      <c r="BT194" s="71">
        <v>0</v>
      </c>
      <c r="BU194"/>
      <c r="BV194" s="70">
        <v>311.63499999999999</v>
      </c>
      <c r="BW194" s="70">
        <v>0</v>
      </c>
      <c r="BX194" s="70">
        <v>0</v>
      </c>
      <c r="BY194" s="70">
        <v>0</v>
      </c>
      <c r="BZ194" s="70">
        <v>0</v>
      </c>
      <c r="CA194" s="70">
        <v>0</v>
      </c>
      <c r="CB194" s="70">
        <v>0</v>
      </c>
      <c r="CC194" s="70">
        <v>0</v>
      </c>
      <c r="CD194" s="70">
        <v>0</v>
      </c>
    </row>
    <row r="195" spans="1:82">
      <c r="A195" s="70" t="s">
        <v>1928</v>
      </c>
      <c r="B195" s="70">
        <v>187</v>
      </c>
      <c r="C195" s="70">
        <v>19</v>
      </c>
      <c r="D195" s="70">
        <v>11</v>
      </c>
      <c r="E195" s="70">
        <v>2022</v>
      </c>
      <c r="F195" s="70" t="s">
        <v>161</v>
      </c>
      <c r="G195" s="70" t="s">
        <v>1909</v>
      </c>
      <c r="H195" s="70" t="s">
        <v>1910</v>
      </c>
      <c r="I195" s="148"/>
      <c r="J195" s="71">
        <v>529.40876937844746</v>
      </c>
      <c r="K195" s="71">
        <v>2.7107814463539479</v>
      </c>
      <c r="L195" s="71">
        <v>0.32608767012405937</v>
      </c>
      <c r="M195" s="71">
        <v>51.508437994306142</v>
      </c>
      <c r="N195" s="71">
        <v>56.040752327244519</v>
      </c>
      <c r="O195" s="71">
        <v>35.09891253188723</v>
      </c>
      <c r="P195" s="71">
        <v>29.168192687051107</v>
      </c>
      <c r="Q195" s="71">
        <v>2.8883310829250752</v>
      </c>
      <c r="R195" s="71">
        <v>0</v>
      </c>
      <c r="S195" s="71">
        <v>0</v>
      </c>
      <c r="T195" s="72"/>
      <c r="U195" s="71">
        <v>43374770</v>
      </c>
      <c r="V195" s="71">
        <v>1347</v>
      </c>
      <c r="W195" s="71">
        <v>8</v>
      </c>
      <c r="X195" s="71">
        <v>13426</v>
      </c>
      <c r="Y195" s="71">
        <v>22350</v>
      </c>
      <c r="Z195" s="71">
        <v>24536</v>
      </c>
      <c r="AA195" s="71">
        <v>6373</v>
      </c>
      <c r="AB195" s="71">
        <v>49063</v>
      </c>
      <c r="AC195" s="71">
        <v>0</v>
      </c>
      <c r="AD195" s="71">
        <v>0</v>
      </c>
      <c r="AE195" s="72"/>
      <c r="AF195" s="71">
        <v>253978680.42829177</v>
      </c>
      <c r="AG195" s="71">
        <v>2220268.4805083461</v>
      </c>
      <c r="AH195" s="71">
        <v>74914.950694913205</v>
      </c>
      <c r="AI195" s="71">
        <v>84694164.716169834</v>
      </c>
      <c r="AJ195" s="71">
        <v>85912253.959270418</v>
      </c>
      <c r="AK195" s="71">
        <v>0</v>
      </c>
      <c r="AL195" s="71">
        <v>0</v>
      </c>
      <c r="AM195" s="71">
        <v>6335372.4454963105</v>
      </c>
      <c r="AN195" s="71">
        <v>0</v>
      </c>
      <c r="AO195" s="71">
        <v>0</v>
      </c>
      <c r="AP195" s="71">
        <v>433215654.98043162</v>
      </c>
      <c r="AQ195" s="72"/>
      <c r="AR195" s="71">
        <v>1162</v>
      </c>
      <c r="AS195" s="71">
        <v>117</v>
      </c>
      <c r="AT195" s="71">
        <v>0</v>
      </c>
      <c r="AU195" s="71">
        <v>0</v>
      </c>
      <c r="AV195" s="71">
        <v>0</v>
      </c>
      <c r="AW195" s="71">
        <v>0</v>
      </c>
      <c r="AX195" s="71"/>
      <c r="AY195" s="72"/>
      <c r="AZ195" s="71">
        <v>5203.199999999998</v>
      </c>
      <c r="BA195" s="71">
        <v>2296.3999999999992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1929</v>
      </c>
      <c r="B196" s="70">
        <v>187</v>
      </c>
      <c r="C196" s="70">
        <v>20</v>
      </c>
      <c r="D196" s="70">
        <v>11</v>
      </c>
      <c r="E196" s="70">
        <v>2023</v>
      </c>
      <c r="F196" s="70" t="s">
        <v>1539</v>
      </c>
      <c r="G196" s="70" t="s">
        <v>1909</v>
      </c>
      <c r="H196" s="70" t="s">
        <v>1910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1258</v>
      </c>
      <c r="AS196" s="71">
        <v>118</v>
      </c>
      <c r="AT196" s="71">
        <v>0</v>
      </c>
      <c r="AU196" s="71">
        <v>0</v>
      </c>
      <c r="AV196" s="71">
        <v>0</v>
      </c>
      <c r="AW196" s="71">
        <v>0</v>
      </c>
      <c r="AX196" s="71"/>
      <c r="AY196" s="72"/>
      <c r="AZ196" s="71">
        <v>5658.6999999999925</v>
      </c>
      <c r="BA196" s="71">
        <v>2319.8999999999992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1930</v>
      </c>
      <c r="B197" s="70">
        <v>187</v>
      </c>
      <c r="C197" s="70">
        <v>21</v>
      </c>
      <c r="D197" s="70">
        <v>11</v>
      </c>
      <c r="E197" s="70">
        <v>2024</v>
      </c>
      <c r="F197" s="70" t="s">
        <v>1554</v>
      </c>
      <c r="G197" s="1064" t="s">
        <v>1909</v>
      </c>
      <c r="H197" s="70" t="s">
        <v>1910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1931</v>
      </c>
      <c r="B198" s="70">
        <v>103</v>
      </c>
      <c r="C198" s="70">
        <v>1</v>
      </c>
      <c r="D198" s="70">
        <v>7</v>
      </c>
      <c r="E198" s="70">
        <v>1990</v>
      </c>
      <c r="F198" s="70" t="s">
        <v>787</v>
      </c>
      <c r="G198" s="1064" t="s">
        <v>1932</v>
      </c>
      <c r="H198" s="70" t="s">
        <v>1933</v>
      </c>
      <c r="I198" s="148"/>
      <c r="J198" s="71">
        <v>48.907598554289933</v>
      </c>
      <c r="K198" s="71">
        <v>3.7948977971346358</v>
      </c>
      <c r="L198" s="71">
        <v>4.5768775788246767</v>
      </c>
      <c r="M198" s="71">
        <v>30.046248898433291</v>
      </c>
      <c r="N198" s="71">
        <v>39.846957960982166</v>
      </c>
      <c r="O198" s="71">
        <v>40.470524551738997</v>
      </c>
      <c r="P198" s="71">
        <v>30.41047217454912</v>
      </c>
      <c r="Q198" s="71">
        <v>3.34688131506319</v>
      </c>
      <c r="R198" s="71">
        <v>0</v>
      </c>
      <c r="S198" s="71">
        <v>3.8772868476839331</v>
      </c>
      <c r="T198" s="72"/>
      <c r="U198" s="71">
        <v>8086612</v>
      </c>
      <c r="V198" s="71">
        <v>1363</v>
      </c>
      <c r="W198" s="71">
        <v>48</v>
      </c>
      <c r="X198" s="71">
        <v>10297</v>
      </c>
      <c r="Y198" s="71">
        <v>15502</v>
      </c>
      <c r="Z198" s="71">
        <v>16646</v>
      </c>
      <c r="AA198" s="71">
        <v>7384</v>
      </c>
      <c r="AB198" s="71">
        <v>54342</v>
      </c>
      <c r="AC198" s="71">
        <v>0</v>
      </c>
      <c r="AD198" s="71">
        <v>3.8772868476839331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1934</v>
      </c>
      <c r="B199" s="70">
        <v>104</v>
      </c>
      <c r="C199" s="70">
        <v>2</v>
      </c>
      <c r="D199" s="70">
        <v>7</v>
      </c>
      <c r="E199" s="70">
        <v>2005</v>
      </c>
      <c r="F199" s="70" t="s">
        <v>789</v>
      </c>
      <c r="G199" s="70" t="s">
        <v>1932</v>
      </c>
      <c r="H199" s="70" t="s">
        <v>1933</v>
      </c>
      <c r="I199" s="148"/>
      <c r="J199" s="71">
        <v>66.945109972251288</v>
      </c>
      <c r="K199" s="71">
        <v>2.6174523669273042</v>
      </c>
      <c r="L199" s="71">
        <v>2.767422107363676</v>
      </c>
      <c r="M199" s="71">
        <v>54.335790786802292</v>
      </c>
      <c r="N199" s="71">
        <v>59.246288375298839</v>
      </c>
      <c r="O199" s="71">
        <v>56.667906760452489</v>
      </c>
      <c r="P199" s="71">
        <v>29.618828062321558</v>
      </c>
      <c r="Q199" s="71">
        <v>3.1876769466983799</v>
      </c>
      <c r="R199" s="71">
        <v>0</v>
      </c>
      <c r="S199" s="71">
        <v>0</v>
      </c>
      <c r="T199" s="72"/>
      <c r="U199" s="71">
        <v>10143185</v>
      </c>
      <c r="V199" s="71">
        <v>1109</v>
      </c>
      <c r="W199" s="71">
        <v>37</v>
      </c>
      <c r="X199" s="71">
        <v>10058</v>
      </c>
      <c r="Y199" s="71">
        <v>19879</v>
      </c>
      <c r="Z199" s="71">
        <v>26972</v>
      </c>
      <c r="AA199" s="71">
        <v>5890</v>
      </c>
      <c r="AB199" s="71">
        <v>54107</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1935</v>
      </c>
      <c r="B200" s="70">
        <v>105</v>
      </c>
      <c r="C200" s="70">
        <v>3</v>
      </c>
      <c r="D200" s="70">
        <v>7</v>
      </c>
      <c r="E200" s="70">
        <v>2006</v>
      </c>
      <c r="F200" s="70" t="s">
        <v>790</v>
      </c>
      <c r="G200" s="70" t="s">
        <v>1932</v>
      </c>
      <c r="H200" s="70" t="s">
        <v>1933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1936</v>
      </c>
      <c r="B201" s="70">
        <v>106</v>
      </c>
      <c r="C201" s="70">
        <v>4</v>
      </c>
      <c r="D201" s="70">
        <v>7</v>
      </c>
      <c r="E201" s="70">
        <v>2007</v>
      </c>
      <c r="F201" s="70" t="s">
        <v>791</v>
      </c>
      <c r="G201" s="70" t="s">
        <v>1932</v>
      </c>
      <c r="H201" s="70" t="s">
        <v>1933</v>
      </c>
      <c r="I201" s="148"/>
      <c r="J201" s="71">
        <v>62.689074126826391</v>
      </c>
      <c r="K201" s="71">
        <v>2.3468458766802232</v>
      </c>
      <c r="L201" s="71">
        <v>2.595297561460705</v>
      </c>
      <c r="M201" s="71">
        <v>51.903588156972958</v>
      </c>
      <c r="N201" s="71">
        <v>64.333318950699692</v>
      </c>
      <c r="O201" s="71">
        <v>54.992885089178877</v>
      </c>
      <c r="P201" s="71">
        <v>28.749602940483221</v>
      </c>
      <c r="Q201" s="71">
        <v>3.3425118235809799</v>
      </c>
      <c r="R201" s="71">
        <v>0</v>
      </c>
      <c r="S201" s="71">
        <v>0</v>
      </c>
      <c r="T201" s="72"/>
      <c r="U201" s="71">
        <v>9738394</v>
      </c>
      <c r="V201" s="71">
        <v>1020</v>
      </c>
      <c r="W201" s="71">
        <v>33</v>
      </c>
      <c r="X201" s="71">
        <v>12109</v>
      </c>
      <c r="Y201" s="71">
        <v>20410</v>
      </c>
      <c r="Z201" s="71">
        <v>27210</v>
      </c>
      <c r="AA201" s="71">
        <v>5630</v>
      </c>
      <c r="AB201" s="71">
        <v>53735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1937</v>
      </c>
      <c r="B202" s="70">
        <v>107</v>
      </c>
      <c r="C202" s="70">
        <v>5</v>
      </c>
      <c r="D202" s="70">
        <v>7</v>
      </c>
      <c r="E202" s="70">
        <v>2008</v>
      </c>
      <c r="F202" s="70" t="s">
        <v>792</v>
      </c>
      <c r="G202" s="70" t="s">
        <v>1932</v>
      </c>
      <c r="H202" s="70" t="s">
        <v>1933</v>
      </c>
      <c r="I202" s="148"/>
      <c r="J202" s="71">
        <v>57.90862792204581</v>
      </c>
      <c r="K202" s="71">
        <v>1.872591101223928</v>
      </c>
      <c r="L202" s="71">
        <v>2.348199775599431</v>
      </c>
      <c r="M202" s="71">
        <v>54.760936340366953</v>
      </c>
      <c r="N202" s="71">
        <v>65.805689191018629</v>
      </c>
      <c r="O202" s="71">
        <v>53.231662882750648</v>
      </c>
      <c r="P202" s="71">
        <v>28.385294195639279</v>
      </c>
      <c r="Q202" s="71">
        <v>3.2996233200649399</v>
      </c>
      <c r="R202" s="71">
        <v>0</v>
      </c>
      <c r="S202" s="71">
        <v>0</v>
      </c>
      <c r="T202" s="72"/>
      <c r="U202" s="71">
        <v>9872813</v>
      </c>
      <c r="V202" s="71">
        <v>1020</v>
      </c>
      <c r="W202" s="71">
        <v>33</v>
      </c>
      <c r="X202" s="71">
        <v>12109</v>
      </c>
      <c r="Y202" s="71">
        <v>20796</v>
      </c>
      <c r="Z202" s="71">
        <v>27263</v>
      </c>
      <c r="AA202" s="71">
        <v>5565</v>
      </c>
      <c r="AB202" s="71">
        <v>53918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1938</v>
      </c>
      <c r="B203" s="70">
        <v>108</v>
      </c>
      <c r="C203" s="70">
        <v>6</v>
      </c>
      <c r="D203" s="70">
        <v>7</v>
      </c>
      <c r="E203" s="70">
        <v>2009</v>
      </c>
      <c r="F203" s="70" t="s">
        <v>176</v>
      </c>
      <c r="G203" s="70" t="s">
        <v>1932</v>
      </c>
      <c r="H203" s="70" t="s">
        <v>1933</v>
      </c>
      <c r="I203" s="148"/>
      <c r="J203" s="71">
        <v>60.249058588411003</v>
      </c>
      <c r="K203" s="71">
        <v>1.956521846118078</v>
      </c>
      <c r="L203" s="71">
        <v>0.65142735360002013</v>
      </c>
      <c r="M203" s="71">
        <v>51.268753620993763</v>
      </c>
      <c r="N203" s="71">
        <v>61.846943210240262</v>
      </c>
      <c r="O203" s="71">
        <v>54.165533246792982</v>
      </c>
      <c r="P203" s="71">
        <v>27.247017521030291</v>
      </c>
      <c r="Q203" s="71">
        <v>3.13937104486096</v>
      </c>
      <c r="R203" s="71">
        <v>0</v>
      </c>
      <c r="S203" s="71">
        <v>0</v>
      </c>
      <c r="T203" s="72"/>
      <c r="U203" s="71">
        <v>9169965</v>
      </c>
      <c r="V203" s="71">
        <v>1243</v>
      </c>
      <c r="W203" s="71">
        <v>10</v>
      </c>
      <c r="X203" s="71">
        <v>13373</v>
      </c>
      <c r="Y203" s="71">
        <v>21037</v>
      </c>
      <c r="Z203" s="71">
        <v>27382</v>
      </c>
      <c r="AA203" s="71">
        <v>5484</v>
      </c>
      <c r="AB203" s="71">
        <v>53851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58.68</v>
      </c>
      <c r="BK203" s="71">
        <v>0</v>
      </c>
      <c r="BL203" s="71">
        <v>3.2</v>
      </c>
      <c r="BM203" s="71">
        <v>0</v>
      </c>
      <c r="BN203" s="72"/>
      <c r="BO203" s="71">
        <v>0</v>
      </c>
      <c r="BP203" s="71">
        <v>0</v>
      </c>
      <c r="BQ203" s="71">
        <v>5</v>
      </c>
      <c r="BR203" s="71">
        <v>0</v>
      </c>
      <c r="BS203" s="71">
        <v>1</v>
      </c>
      <c r="BT203" s="71">
        <v>0</v>
      </c>
      <c r="BU203"/>
      <c r="BV203" s="70">
        <v>61.88</v>
      </c>
      <c r="BW203" s="70">
        <v>0</v>
      </c>
      <c r="BX203" s="70">
        <v>0</v>
      </c>
      <c r="BY203" s="70">
        <v>0</v>
      </c>
      <c r="BZ203" s="70">
        <v>0</v>
      </c>
      <c r="CA203" s="70">
        <v>0</v>
      </c>
      <c r="CB203" s="70">
        <v>0</v>
      </c>
      <c r="CC203" s="70">
        <v>0</v>
      </c>
      <c r="CD203" s="70">
        <v>0</v>
      </c>
    </row>
    <row r="204" spans="1:82">
      <c r="A204" s="70" t="s">
        <v>1939</v>
      </c>
      <c r="B204" s="70">
        <v>109</v>
      </c>
      <c r="C204" s="70">
        <v>7</v>
      </c>
      <c r="D204" s="70">
        <v>7</v>
      </c>
      <c r="E204" s="70">
        <v>2010</v>
      </c>
      <c r="F204" s="70" t="s">
        <v>177</v>
      </c>
      <c r="G204" s="70" t="s">
        <v>1932</v>
      </c>
      <c r="H204" s="70" t="s">
        <v>1933</v>
      </c>
      <c r="I204" s="148"/>
      <c r="J204" s="71">
        <v>56.147085394504657</v>
      </c>
      <c r="K204" s="71">
        <v>2.0502091698035469</v>
      </c>
      <c r="L204" s="71">
        <v>0.72700509887193598</v>
      </c>
      <c r="M204" s="71">
        <v>52.245046718576333</v>
      </c>
      <c r="N204" s="71">
        <v>68.191432761083433</v>
      </c>
      <c r="O204" s="71">
        <v>53.991791821567517</v>
      </c>
      <c r="P204" s="71">
        <v>27.81751200675124</v>
      </c>
      <c r="Q204" s="71">
        <v>3.26419305358433</v>
      </c>
      <c r="R204" s="71">
        <v>0</v>
      </c>
      <c r="S204" s="71">
        <v>0</v>
      </c>
      <c r="T204" s="72"/>
      <c r="U204" s="71">
        <v>9224963</v>
      </c>
      <c r="V204" s="71">
        <v>1243</v>
      </c>
      <c r="W204" s="71">
        <v>10</v>
      </c>
      <c r="X204" s="71">
        <v>13373</v>
      </c>
      <c r="Y204" s="71">
        <v>21188</v>
      </c>
      <c r="Z204" s="71">
        <v>27421</v>
      </c>
      <c r="AA204" s="71">
        <v>5459</v>
      </c>
      <c r="AB204" s="71">
        <v>53653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61.618000000000002</v>
      </c>
      <c r="BK204" s="71">
        <v>0</v>
      </c>
      <c r="BL204" s="71">
        <v>3.222</v>
      </c>
      <c r="BM204" s="71">
        <v>0</v>
      </c>
      <c r="BN204" s="72"/>
      <c r="BO204" s="71">
        <v>0</v>
      </c>
      <c r="BP204" s="71">
        <v>0</v>
      </c>
      <c r="BQ204" s="71">
        <v>6</v>
      </c>
      <c r="BR204" s="71">
        <v>0</v>
      </c>
      <c r="BS204" s="71">
        <v>1</v>
      </c>
      <c r="BT204" s="71">
        <v>0</v>
      </c>
      <c r="BU204"/>
      <c r="BV204" s="70">
        <v>64.84</v>
      </c>
      <c r="BW204" s="70">
        <v>0</v>
      </c>
      <c r="BX204" s="70">
        <v>0</v>
      </c>
      <c r="BY204" s="70">
        <v>0</v>
      </c>
      <c r="BZ204" s="70">
        <v>0</v>
      </c>
      <c r="CA204" s="70">
        <v>0</v>
      </c>
      <c r="CB204" s="70">
        <v>0</v>
      </c>
      <c r="CC204" s="70">
        <v>0</v>
      </c>
      <c r="CD204" s="70">
        <v>0</v>
      </c>
    </row>
    <row r="205" spans="1:82">
      <c r="A205" s="70" t="s">
        <v>1940</v>
      </c>
      <c r="B205" s="70">
        <v>110</v>
      </c>
      <c r="C205" s="70">
        <v>8</v>
      </c>
      <c r="D205" s="70">
        <v>7</v>
      </c>
      <c r="E205" s="70">
        <v>2011</v>
      </c>
      <c r="F205" s="70" t="s">
        <v>178</v>
      </c>
      <c r="G205" s="70" t="s">
        <v>1932</v>
      </c>
      <c r="H205" s="70" t="s">
        <v>1933</v>
      </c>
      <c r="I205" s="148"/>
      <c r="J205" s="71">
        <v>61.298316758205033</v>
      </c>
      <c r="K205" s="71">
        <v>2.9815779594475251</v>
      </c>
      <c r="L205" s="71">
        <v>0.41202462817600888</v>
      </c>
      <c r="M205" s="71">
        <v>66.293212748203928</v>
      </c>
      <c r="N205" s="71">
        <v>73.560666374834256</v>
      </c>
      <c r="O205" s="71">
        <v>53.188717000465601</v>
      </c>
      <c r="P205" s="71">
        <v>27.023527708273004</v>
      </c>
      <c r="Q205" s="71">
        <v>3.7503312910286102</v>
      </c>
      <c r="R205" s="71">
        <v>0</v>
      </c>
      <c r="S205" s="71">
        <v>0</v>
      </c>
      <c r="T205" s="72"/>
      <c r="U205" s="71">
        <v>8748613</v>
      </c>
      <c r="V205" s="71">
        <v>1243</v>
      </c>
      <c r="W205" s="71">
        <v>10</v>
      </c>
      <c r="X205" s="71">
        <v>13373</v>
      </c>
      <c r="Y205" s="71">
        <v>21384</v>
      </c>
      <c r="Z205" s="71">
        <v>27600</v>
      </c>
      <c r="AA205" s="71">
        <v>5461</v>
      </c>
      <c r="AB205" s="71">
        <v>53441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21.968</v>
      </c>
      <c r="BK205" s="71">
        <v>0</v>
      </c>
      <c r="BL205" s="71">
        <v>2.3839999999999999</v>
      </c>
      <c r="BM205" s="71">
        <v>0</v>
      </c>
      <c r="BN205" s="72"/>
      <c r="BO205" s="71">
        <v>0</v>
      </c>
      <c r="BP205" s="71">
        <v>0</v>
      </c>
      <c r="BQ205" s="71">
        <v>4</v>
      </c>
      <c r="BR205" s="71">
        <v>0</v>
      </c>
      <c r="BS205" s="71">
        <v>1</v>
      </c>
      <c r="BT205" s="71">
        <v>0</v>
      </c>
      <c r="BU205"/>
      <c r="BV205" s="70">
        <v>24.352</v>
      </c>
      <c r="BW205" s="70">
        <v>0</v>
      </c>
      <c r="BX205" s="70">
        <v>0</v>
      </c>
      <c r="BY205" s="70">
        <v>0</v>
      </c>
      <c r="BZ205" s="70">
        <v>0</v>
      </c>
      <c r="CA205" s="70">
        <v>0</v>
      </c>
      <c r="CB205" s="70">
        <v>0</v>
      </c>
      <c r="CC205" s="70">
        <v>0</v>
      </c>
      <c r="CD205" s="70">
        <v>0</v>
      </c>
    </row>
    <row r="206" spans="1:82">
      <c r="A206" s="70" t="s">
        <v>1941</v>
      </c>
      <c r="B206" s="70">
        <v>111</v>
      </c>
      <c r="C206" s="70">
        <v>9</v>
      </c>
      <c r="D206" s="70">
        <v>7</v>
      </c>
      <c r="E206" s="70">
        <v>2012</v>
      </c>
      <c r="F206" s="70" t="s">
        <v>179</v>
      </c>
      <c r="G206" s="70" t="s">
        <v>1932</v>
      </c>
      <c r="H206" s="70" t="s">
        <v>1933</v>
      </c>
      <c r="I206" s="148"/>
      <c r="J206" s="71">
        <v>67.05722246167943</v>
      </c>
      <c r="K206" s="71">
        <v>2.907439192919274</v>
      </c>
      <c r="L206" s="71">
        <v>0.40903048172446532</v>
      </c>
      <c r="M206" s="71">
        <v>68.531620448953348</v>
      </c>
      <c r="N206" s="71">
        <v>79.178438578803195</v>
      </c>
      <c r="O206" s="71">
        <v>53.255805330128368</v>
      </c>
      <c r="P206" s="71">
        <v>27.037933048940648</v>
      </c>
      <c r="Q206" s="71">
        <v>4.1120961360164996</v>
      </c>
      <c r="R206" s="71">
        <v>0</v>
      </c>
      <c r="S206" s="71">
        <v>0</v>
      </c>
      <c r="T206" s="72"/>
      <c r="U206" s="71">
        <v>9151930</v>
      </c>
      <c r="V206" s="71">
        <v>1243</v>
      </c>
      <c r="W206" s="71">
        <v>10</v>
      </c>
      <c r="X206" s="71">
        <v>13373</v>
      </c>
      <c r="Y206" s="71">
        <v>21866</v>
      </c>
      <c r="Z206" s="71">
        <v>27854</v>
      </c>
      <c r="AA206" s="71">
        <v>5433</v>
      </c>
      <c r="AB206" s="71">
        <v>53932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74.290999999999997</v>
      </c>
      <c r="BK206" s="71">
        <v>0</v>
      </c>
      <c r="BL206" s="71">
        <v>2.879</v>
      </c>
      <c r="BM206" s="71">
        <v>0</v>
      </c>
      <c r="BN206" s="72"/>
      <c r="BO206" s="71">
        <v>0</v>
      </c>
      <c r="BP206" s="71">
        <v>0</v>
      </c>
      <c r="BQ206" s="71">
        <v>6</v>
      </c>
      <c r="BR206" s="71">
        <v>0</v>
      </c>
      <c r="BS206" s="71">
        <v>1</v>
      </c>
      <c r="BT206" s="71">
        <v>0</v>
      </c>
      <c r="BU206"/>
      <c r="BV206" s="70">
        <v>77.17</v>
      </c>
      <c r="BW206" s="70">
        <v>0</v>
      </c>
      <c r="BX206" s="70">
        <v>0</v>
      </c>
      <c r="BY206" s="70">
        <v>0</v>
      </c>
      <c r="BZ206" s="70">
        <v>0</v>
      </c>
      <c r="CA206" s="70">
        <v>0</v>
      </c>
      <c r="CB206" s="70">
        <v>0</v>
      </c>
      <c r="CC206" s="70">
        <v>0</v>
      </c>
      <c r="CD206" s="70">
        <v>0</v>
      </c>
    </row>
    <row r="207" spans="1:82">
      <c r="A207" s="70" t="s">
        <v>1942</v>
      </c>
      <c r="B207" s="70">
        <v>112</v>
      </c>
      <c r="C207" s="70">
        <v>10</v>
      </c>
      <c r="D207" s="70">
        <v>7</v>
      </c>
      <c r="E207" s="70">
        <v>2013</v>
      </c>
      <c r="F207" s="70" t="s">
        <v>180</v>
      </c>
      <c r="G207" s="70" t="s">
        <v>1932</v>
      </c>
      <c r="H207" s="70" t="s">
        <v>1933</v>
      </c>
      <c r="I207" s="148"/>
      <c r="J207" s="71">
        <v>70.235955398400861</v>
      </c>
      <c r="K207" s="71">
        <v>2.5063389177569761</v>
      </c>
      <c r="L207" s="71">
        <v>0.42184243571623731</v>
      </c>
      <c r="M207" s="71">
        <v>66.024669830099967</v>
      </c>
      <c r="N207" s="71">
        <v>79.348593293105864</v>
      </c>
      <c r="O207" s="71">
        <v>51.631224966815488</v>
      </c>
      <c r="P207" s="71">
        <v>27.214742635546177</v>
      </c>
      <c r="Q207" s="71">
        <v>4.1484655994930204</v>
      </c>
      <c r="R207" s="71">
        <v>0</v>
      </c>
      <c r="S207" s="71">
        <v>0</v>
      </c>
      <c r="T207" s="72"/>
      <c r="U207" s="71">
        <v>8870389</v>
      </c>
      <c r="V207" s="71">
        <v>1243</v>
      </c>
      <c r="W207" s="71">
        <v>10</v>
      </c>
      <c r="X207" s="71">
        <v>13373</v>
      </c>
      <c r="Y207" s="71">
        <v>21942</v>
      </c>
      <c r="Z207" s="71">
        <v>28210</v>
      </c>
      <c r="AA207" s="71">
        <v>5448</v>
      </c>
      <c r="AB207" s="71">
        <v>53629</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77.257999999999996</v>
      </c>
      <c r="BK207" s="71">
        <v>0</v>
      </c>
      <c r="BL207" s="71">
        <v>3.597</v>
      </c>
      <c r="BM207" s="71">
        <v>0</v>
      </c>
      <c r="BN207" s="72"/>
      <c r="BO207" s="71">
        <v>0</v>
      </c>
      <c r="BP207" s="71">
        <v>0</v>
      </c>
      <c r="BQ207" s="71">
        <v>6</v>
      </c>
      <c r="BR207" s="71">
        <v>0</v>
      </c>
      <c r="BS207" s="71">
        <v>1</v>
      </c>
      <c r="BT207" s="71">
        <v>0</v>
      </c>
      <c r="BU207"/>
      <c r="BV207" s="70">
        <v>80.855000000000004</v>
      </c>
      <c r="BW207" s="70">
        <v>0</v>
      </c>
      <c r="BX207" s="70">
        <v>0</v>
      </c>
      <c r="BY207" s="70">
        <v>0</v>
      </c>
      <c r="BZ207" s="70">
        <v>0</v>
      </c>
      <c r="CA207" s="70">
        <v>0</v>
      </c>
      <c r="CB207" s="70">
        <v>0</v>
      </c>
      <c r="CC207" s="70">
        <v>0</v>
      </c>
      <c r="CD207" s="70">
        <v>0</v>
      </c>
    </row>
    <row r="208" spans="1:82">
      <c r="A208" s="70" t="s">
        <v>1943</v>
      </c>
      <c r="B208" s="70">
        <v>113</v>
      </c>
      <c r="C208" s="70">
        <v>11</v>
      </c>
      <c r="D208" s="70">
        <v>7</v>
      </c>
      <c r="E208" s="70">
        <v>2014</v>
      </c>
      <c r="F208" s="70" t="s">
        <v>181</v>
      </c>
      <c r="G208" s="70" t="s">
        <v>1932</v>
      </c>
      <c r="H208" s="70" t="s">
        <v>1933</v>
      </c>
      <c r="I208" s="148"/>
      <c r="J208" s="71">
        <v>68.081566191376496</v>
      </c>
      <c r="K208" s="71">
        <v>2.5833783184192169</v>
      </c>
      <c r="L208" s="71">
        <v>1.930617704197211</v>
      </c>
      <c r="M208" s="71">
        <v>60.463887966191372</v>
      </c>
      <c r="N208" s="71">
        <v>69.297106230658869</v>
      </c>
      <c r="O208" s="71">
        <v>49.095127516229461</v>
      </c>
      <c r="P208" s="71">
        <v>27.311008749756464</v>
      </c>
      <c r="Q208" s="71">
        <v>3.9406477652189502</v>
      </c>
      <c r="R208" s="71">
        <v>0</v>
      </c>
      <c r="S208" s="71">
        <v>0</v>
      </c>
      <c r="T208" s="72"/>
      <c r="U208" s="71">
        <v>9554832</v>
      </c>
      <c r="V208" s="71">
        <v>1127</v>
      </c>
      <c r="W208" s="71">
        <v>43</v>
      </c>
      <c r="X208" s="71">
        <v>13414</v>
      </c>
      <c r="Y208" s="71">
        <v>22056</v>
      </c>
      <c r="Z208" s="71">
        <v>28252</v>
      </c>
      <c r="AA208" s="71">
        <v>5439</v>
      </c>
      <c r="AB208" s="71">
        <v>53096</v>
      </c>
      <c r="AC208" s="71">
        <v>0</v>
      </c>
      <c r="AD208" s="71">
        <v>0</v>
      </c>
      <c r="AE208" s="72"/>
      <c r="AF208" s="71"/>
      <c r="AG208" s="71"/>
      <c r="AH208" s="71"/>
      <c r="AI208" s="71"/>
      <c r="AJ208" s="71"/>
      <c r="AK208" s="71"/>
      <c r="AL208" s="71"/>
      <c r="AM208" s="71"/>
      <c r="AN208" s="71"/>
      <c r="AO208" s="71"/>
      <c r="AP208" s="71"/>
      <c r="AQ208" s="72"/>
      <c r="AR208" s="71">
        <v>878</v>
      </c>
      <c r="AS208" s="71">
        <v>96</v>
      </c>
      <c r="AT208" s="71">
        <v>0</v>
      </c>
      <c r="AU208" s="71">
        <v>0</v>
      </c>
      <c r="AV208" s="71">
        <v>0</v>
      </c>
      <c r="AW208" s="71">
        <v>0</v>
      </c>
      <c r="AX208" s="71"/>
      <c r="AY208" s="72"/>
      <c r="AZ208" s="71">
        <v>3285.4</v>
      </c>
      <c r="BA208" s="71">
        <v>2965.7</v>
      </c>
      <c r="BB208" s="71">
        <v>0</v>
      </c>
      <c r="BC208" s="71">
        <v>0</v>
      </c>
      <c r="BD208" s="71">
        <v>0</v>
      </c>
      <c r="BE208" s="71">
        <v>0</v>
      </c>
      <c r="BF208" s="71"/>
      <c r="BG208" s="72"/>
      <c r="BH208" s="71">
        <v>0</v>
      </c>
      <c r="BI208" s="71">
        <v>0</v>
      </c>
      <c r="BJ208" s="71">
        <v>77.513000000000005</v>
      </c>
      <c r="BK208" s="71">
        <v>0</v>
      </c>
      <c r="BL208" s="71">
        <v>3.4689999999999999</v>
      </c>
      <c r="BM208" s="71">
        <v>0</v>
      </c>
      <c r="BN208" s="72"/>
      <c r="BO208" s="71">
        <v>0</v>
      </c>
      <c r="BP208" s="71">
        <v>0</v>
      </c>
      <c r="BQ208" s="71">
        <v>6</v>
      </c>
      <c r="BR208" s="71">
        <v>0</v>
      </c>
      <c r="BS208" s="71">
        <v>1</v>
      </c>
      <c r="BT208" s="71">
        <v>0</v>
      </c>
      <c r="BU208"/>
      <c r="BV208" s="70">
        <v>80.981999999999999</v>
      </c>
      <c r="BW208" s="70">
        <v>0</v>
      </c>
      <c r="BX208" s="70">
        <v>0</v>
      </c>
      <c r="BY208" s="70">
        <v>0</v>
      </c>
      <c r="BZ208" s="70">
        <v>0</v>
      </c>
      <c r="CA208" s="70">
        <v>0</v>
      </c>
      <c r="CB208" s="70">
        <v>0</v>
      </c>
      <c r="CC208" s="70">
        <v>0</v>
      </c>
      <c r="CD208" s="70">
        <v>0</v>
      </c>
    </row>
    <row r="209" spans="1:82">
      <c r="A209" s="70" t="s">
        <v>1944</v>
      </c>
      <c r="B209" s="70">
        <v>114</v>
      </c>
      <c r="C209" s="70">
        <v>12</v>
      </c>
      <c r="D209" s="70">
        <v>7</v>
      </c>
      <c r="E209" s="70">
        <v>2015</v>
      </c>
      <c r="F209" s="70" t="s">
        <v>182</v>
      </c>
      <c r="G209" s="70" t="s">
        <v>1932</v>
      </c>
      <c r="H209" s="70" t="s">
        <v>1933</v>
      </c>
      <c r="I209" s="148"/>
      <c r="J209" s="71">
        <v>67.78968975329272</v>
      </c>
      <c r="K209" s="71">
        <v>2.4674570535585141</v>
      </c>
      <c r="L209" s="71">
        <v>2.128576743787443</v>
      </c>
      <c r="M209" s="71">
        <v>63.360754139993801</v>
      </c>
      <c r="N209" s="71">
        <v>69.246277707836896</v>
      </c>
      <c r="O209" s="71">
        <v>48.78893608535077</v>
      </c>
      <c r="P209" s="71">
        <v>27.458218447669498</v>
      </c>
      <c r="Q209" s="71">
        <v>3.8306855342166499</v>
      </c>
      <c r="R209" s="71">
        <v>0</v>
      </c>
      <c r="S209" s="71">
        <v>0</v>
      </c>
      <c r="T209" s="72"/>
      <c r="U209" s="71">
        <v>10216774</v>
      </c>
      <c r="V209" s="71">
        <v>1127</v>
      </c>
      <c r="W209" s="71">
        <v>43</v>
      </c>
      <c r="X209" s="71">
        <v>13414</v>
      </c>
      <c r="Y209" s="71">
        <v>22251</v>
      </c>
      <c r="Z209" s="71">
        <v>28346</v>
      </c>
      <c r="AA209" s="71">
        <v>5464</v>
      </c>
      <c r="AB209" s="71">
        <v>52725</v>
      </c>
      <c r="AC209" s="71">
        <v>0</v>
      </c>
      <c r="AD209" s="71">
        <v>0</v>
      </c>
      <c r="AE209" s="72"/>
      <c r="AF209" s="71">
        <v>77370310.016743675</v>
      </c>
      <c r="AG209" s="71">
        <v>2037764.56243957</v>
      </c>
      <c r="AH209" s="71">
        <v>448339.07764252642</v>
      </c>
      <c r="AI209" s="71">
        <v>94856552.751352116</v>
      </c>
      <c r="AJ209" s="71">
        <v>104706162.5991724</v>
      </c>
      <c r="AK209" s="71">
        <v>0</v>
      </c>
      <c r="AL209" s="71">
        <v>0</v>
      </c>
      <c r="AM209" s="71">
        <v>7225740.0769434767</v>
      </c>
      <c r="AN209" s="71">
        <v>0</v>
      </c>
      <c r="AO209" s="71">
        <v>0</v>
      </c>
      <c r="AP209" s="71">
        <v>286644869.08429372</v>
      </c>
      <c r="AQ209" s="72"/>
      <c r="AR209" s="71">
        <v>980</v>
      </c>
      <c r="AS209" s="71">
        <v>133</v>
      </c>
      <c r="AT209" s="71">
        <v>0</v>
      </c>
      <c r="AU209" s="71">
        <v>0</v>
      </c>
      <c r="AV209" s="71">
        <v>0</v>
      </c>
      <c r="AW209" s="71">
        <v>0</v>
      </c>
      <c r="AX209" s="71"/>
      <c r="AY209" s="72"/>
      <c r="AZ209" s="71">
        <v>3779.9</v>
      </c>
      <c r="BA209" s="71">
        <v>3912.8</v>
      </c>
      <c r="BB209" s="71">
        <v>0</v>
      </c>
      <c r="BC209" s="71">
        <v>0</v>
      </c>
      <c r="BD209" s="71">
        <v>0</v>
      </c>
      <c r="BE209" s="71">
        <v>0</v>
      </c>
      <c r="BF209" s="71"/>
      <c r="BG209" s="72"/>
      <c r="BH209" s="71">
        <v>0</v>
      </c>
      <c r="BI209" s="71">
        <v>0</v>
      </c>
      <c r="BJ209" s="71">
        <v>83.316000000000003</v>
      </c>
      <c r="BK209" s="71">
        <v>0</v>
      </c>
      <c r="BL209" s="71">
        <v>2.3159999999999998</v>
      </c>
      <c r="BM209" s="71">
        <v>0</v>
      </c>
      <c r="BN209" s="72"/>
      <c r="BO209" s="71">
        <v>0</v>
      </c>
      <c r="BP209" s="71">
        <v>0</v>
      </c>
      <c r="BQ209" s="71">
        <v>7</v>
      </c>
      <c r="BR209" s="71">
        <v>0</v>
      </c>
      <c r="BS209" s="71">
        <v>1</v>
      </c>
      <c r="BT209" s="71">
        <v>0</v>
      </c>
      <c r="BU209"/>
      <c r="BV209" s="70">
        <v>85.632000000000005</v>
      </c>
      <c r="BW209" s="70">
        <v>0</v>
      </c>
      <c r="BX209" s="70">
        <v>0</v>
      </c>
      <c r="BY209" s="70">
        <v>0</v>
      </c>
      <c r="BZ209" s="70">
        <v>0</v>
      </c>
      <c r="CA209" s="70">
        <v>0</v>
      </c>
      <c r="CB209" s="70">
        <v>0</v>
      </c>
      <c r="CC209" s="70">
        <v>0</v>
      </c>
      <c r="CD209" s="70">
        <v>0</v>
      </c>
    </row>
    <row r="210" spans="1:82">
      <c r="A210" s="70" t="s">
        <v>1945</v>
      </c>
      <c r="B210" s="70">
        <v>115</v>
      </c>
      <c r="C210" s="70">
        <v>13</v>
      </c>
      <c r="D210" s="70">
        <v>7</v>
      </c>
      <c r="E210" s="70">
        <v>2016</v>
      </c>
      <c r="F210" s="70" t="s">
        <v>155</v>
      </c>
      <c r="G210" s="70" t="s">
        <v>1932</v>
      </c>
      <c r="H210" s="70" t="s">
        <v>1933</v>
      </c>
      <c r="I210" s="148"/>
      <c r="J210" s="71">
        <v>63.395856417085305</v>
      </c>
      <c r="K210" s="71">
        <v>2.4644721027397147</v>
      </c>
      <c r="L210" s="71">
        <v>2.4939906539464736</v>
      </c>
      <c r="M210" s="71">
        <v>55.451094086278474</v>
      </c>
      <c r="N210" s="71">
        <v>61.477453378613163</v>
      </c>
      <c r="O210" s="71">
        <v>48.543328066921376</v>
      </c>
      <c r="P210" s="71">
        <v>26.781275300542681</v>
      </c>
      <c r="Q210" s="71">
        <v>3.7011888914362898</v>
      </c>
      <c r="R210" s="71">
        <v>0</v>
      </c>
      <c r="S210" s="71">
        <v>0</v>
      </c>
      <c r="T210" s="72"/>
      <c r="U210" s="71">
        <v>9988986</v>
      </c>
      <c r="V210" s="71">
        <v>1127</v>
      </c>
      <c r="W210" s="71">
        <v>43</v>
      </c>
      <c r="X210" s="71">
        <v>13414</v>
      </c>
      <c r="Y210" s="71">
        <v>22459</v>
      </c>
      <c r="Z210" s="71">
        <v>28550</v>
      </c>
      <c r="AA210" s="71">
        <v>5512</v>
      </c>
      <c r="AB210" s="71">
        <v>52401</v>
      </c>
      <c r="AC210" s="71">
        <v>0</v>
      </c>
      <c r="AD210" s="71">
        <v>0</v>
      </c>
      <c r="AE210" s="72"/>
      <c r="AF210" s="71">
        <v>73729530.934096411</v>
      </c>
      <c r="AG210" s="71">
        <v>1958971.6630912621</v>
      </c>
      <c r="AH210" s="71">
        <v>390365.0180268336</v>
      </c>
      <c r="AI210" s="71">
        <v>88600222.171601728</v>
      </c>
      <c r="AJ210" s="71">
        <v>90098699.589562178</v>
      </c>
      <c r="AK210" s="71">
        <v>0</v>
      </c>
      <c r="AL210" s="71">
        <v>0</v>
      </c>
      <c r="AM210" s="71">
        <v>7186916.4304782944</v>
      </c>
      <c r="AN210" s="71">
        <v>0</v>
      </c>
      <c r="AO210" s="71">
        <v>0</v>
      </c>
      <c r="AP210" s="71">
        <v>261964705.80685672</v>
      </c>
      <c r="AQ210" s="72"/>
      <c r="AR210" s="71">
        <v>1068</v>
      </c>
      <c r="AS210" s="71">
        <v>155</v>
      </c>
      <c r="AT210" s="71">
        <v>0</v>
      </c>
      <c r="AU210" s="71">
        <v>0</v>
      </c>
      <c r="AV210" s="71">
        <v>0</v>
      </c>
      <c r="AW210" s="71">
        <v>0</v>
      </c>
      <c r="AX210" s="71"/>
      <c r="AY210" s="72"/>
      <c r="AZ210" s="71">
        <v>4189</v>
      </c>
      <c r="BA210" s="71">
        <v>4249.3</v>
      </c>
      <c r="BB210" s="71">
        <v>0</v>
      </c>
      <c r="BC210" s="71">
        <v>0</v>
      </c>
      <c r="BD210" s="71">
        <v>0</v>
      </c>
      <c r="BE210" s="71">
        <v>0</v>
      </c>
      <c r="BF210" s="71"/>
      <c r="BG210" s="72"/>
      <c r="BH210" s="71">
        <v>0</v>
      </c>
      <c r="BI210" s="71">
        <v>0</v>
      </c>
      <c r="BJ210" s="71">
        <v>85.466999999999999</v>
      </c>
      <c r="BK210" s="71">
        <v>0</v>
      </c>
      <c r="BL210" s="71">
        <v>0</v>
      </c>
      <c r="BM210" s="71">
        <v>0</v>
      </c>
      <c r="BN210" s="72"/>
      <c r="BO210" s="71">
        <v>0</v>
      </c>
      <c r="BP210" s="71">
        <v>0</v>
      </c>
      <c r="BQ210" s="71">
        <v>7</v>
      </c>
      <c r="BR210" s="71">
        <v>0</v>
      </c>
      <c r="BS210" s="71">
        <v>0</v>
      </c>
      <c r="BT210" s="71">
        <v>0</v>
      </c>
      <c r="BU210"/>
      <c r="BV210" s="70">
        <v>85.466999999999999</v>
      </c>
      <c r="BW210" s="70">
        <v>0</v>
      </c>
      <c r="BX210" s="70">
        <v>0</v>
      </c>
      <c r="BY210" s="70">
        <v>0</v>
      </c>
      <c r="BZ210" s="70">
        <v>0</v>
      </c>
      <c r="CA210" s="70">
        <v>0</v>
      </c>
      <c r="CB210" s="70">
        <v>0</v>
      </c>
      <c r="CC210" s="70">
        <v>0</v>
      </c>
      <c r="CD210" s="70">
        <v>0</v>
      </c>
    </row>
    <row r="211" spans="1:82">
      <c r="A211" s="70" t="s">
        <v>1946</v>
      </c>
      <c r="B211" s="70">
        <v>116</v>
      </c>
      <c r="C211" s="70">
        <v>14</v>
      </c>
      <c r="D211" s="70">
        <v>7</v>
      </c>
      <c r="E211" s="70">
        <v>2017</v>
      </c>
      <c r="F211" s="70" t="s">
        <v>156</v>
      </c>
      <c r="G211" s="70" t="s">
        <v>1932</v>
      </c>
      <c r="H211" s="70" t="s">
        <v>1933</v>
      </c>
      <c r="I211" s="148"/>
      <c r="J211" s="71">
        <v>72.121042800059371</v>
      </c>
      <c r="K211" s="71">
        <v>2.5671344523855169</v>
      </c>
      <c r="L211" s="71">
        <v>2.1819013562050293</v>
      </c>
      <c r="M211" s="71">
        <v>53.48501348107478</v>
      </c>
      <c r="N211" s="71">
        <v>66.877121617986248</v>
      </c>
      <c r="O211" s="71">
        <v>47.925161506343514</v>
      </c>
      <c r="P211" s="71">
        <v>26.795087344054174</v>
      </c>
      <c r="Q211" s="71">
        <v>3.5475761754406898</v>
      </c>
      <c r="R211" s="71">
        <v>0</v>
      </c>
      <c r="S211" s="71">
        <v>0</v>
      </c>
      <c r="T211" s="72"/>
      <c r="U211" s="71">
        <v>12352201</v>
      </c>
      <c r="V211" s="71">
        <v>1127</v>
      </c>
      <c r="W211" s="71">
        <v>43</v>
      </c>
      <c r="X211" s="71">
        <v>13414</v>
      </c>
      <c r="Y211" s="71">
        <v>22579</v>
      </c>
      <c r="Z211" s="71">
        <v>28654</v>
      </c>
      <c r="AA211" s="71">
        <v>5550</v>
      </c>
      <c r="AB211" s="71">
        <v>51939</v>
      </c>
      <c r="AC211" s="71">
        <v>0</v>
      </c>
      <c r="AD211" s="71">
        <v>0</v>
      </c>
      <c r="AE211" s="72"/>
      <c r="AF211" s="71">
        <v>85928702.422610939</v>
      </c>
      <c r="AG211" s="71">
        <v>2032646.105836354</v>
      </c>
      <c r="AH211" s="71">
        <v>466579.86951538041</v>
      </c>
      <c r="AI211" s="71">
        <v>88807142.436561376</v>
      </c>
      <c r="AJ211" s="71">
        <v>98431335.541527301</v>
      </c>
      <c r="AK211" s="71">
        <v>0</v>
      </c>
      <c r="AL211" s="71">
        <v>0</v>
      </c>
      <c r="AM211" s="71">
        <v>7134698.4933096115</v>
      </c>
      <c r="AN211" s="71">
        <v>0</v>
      </c>
      <c r="AO211" s="71">
        <v>0</v>
      </c>
      <c r="AP211" s="71">
        <v>282801104.86936092</v>
      </c>
      <c r="AQ211" s="72"/>
      <c r="AR211" s="71">
        <v>1133</v>
      </c>
      <c r="AS211" s="71">
        <v>177</v>
      </c>
      <c r="AT211" s="71">
        <v>0</v>
      </c>
      <c r="AU211" s="71">
        <v>0</v>
      </c>
      <c r="AV211" s="71">
        <v>0</v>
      </c>
      <c r="AW211" s="71">
        <v>0</v>
      </c>
      <c r="AX211" s="71"/>
      <c r="AY211" s="72"/>
      <c r="AZ211" s="71">
        <v>4478.7</v>
      </c>
      <c r="BA211" s="71">
        <v>5241.4000000000024</v>
      </c>
      <c r="BB211" s="71">
        <v>0</v>
      </c>
      <c r="BC211" s="71">
        <v>0</v>
      </c>
      <c r="BD211" s="71">
        <v>0</v>
      </c>
      <c r="BE211" s="71">
        <v>0</v>
      </c>
      <c r="BF211" s="71"/>
      <c r="BG211" s="72"/>
      <c r="BH211" s="71">
        <v>0</v>
      </c>
      <c r="BI211" s="71">
        <v>0</v>
      </c>
      <c r="BJ211" s="71">
        <v>89.096999999999994</v>
      </c>
      <c r="BK211" s="71">
        <v>0</v>
      </c>
      <c r="BL211" s="71">
        <v>0</v>
      </c>
      <c r="BM211" s="71">
        <v>0</v>
      </c>
      <c r="BN211" s="72"/>
      <c r="BO211" s="71">
        <v>0</v>
      </c>
      <c r="BP211" s="71">
        <v>0</v>
      </c>
      <c r="BQ211" s="71">
        <v>7</v>
      </c>
      <c r="BR211" s="71">
        <v>0</v>
      </c>
      <c r="BS211" s="71">
        <v>0</v>
      </c>
      <c r="BT211" s="71">
        <v>0</v>
      </c>
      <c r="BU211"/>
      <c r="BV211" s="70">
        <v>89.096999999999994</v>
      </c>
      <c r="BW211" s="70">
        <v>0</v>
      </c>
      <c r="BX211" s="70">
        <v>0</v>
      </c>
      <c r="BY211" s="70">
        <v>0</v>
      </c>
      <c r="BZ211" s="70">
        <v>0</v>
      </c>
      <c r="CA211" s="70">
        <v>0</v>
      </c>
      <c r="CB211" s="70">
        <v>0</v>
      </c>
      <c r="CC211" s="70">
        <v>0</v>
      </c>
      <c r="CD211" s="70">
        <v>0</v>
      </c>
    </row>
    <row r="212" spans="1:82">
      <c r="A212" s="70" t="s">
        <v>1947</v>
      </c>
      <c r="B212" s="70">
        <v>117</v>
      </c>
      <c r="C212" s="70">
        <v>15</v>
      </c>
      <c r="D212" s="70">
        <v>7</v>
      </c>
      <c r="E212" s="70">
        <v>2018</v>
      </c>
      <c r="F212" s="70" t="s">
        <v>183</v>
      </c>
      <c r="G212" s="70" t="s">
        <v>1932</v>
      </c>
      <c r="H212" s="70" t="s">
        <v>1933</v>
      </c>
      <c r="I212" s="148"/>
      <c r="J212" s="71">
        <v>67.458502560160028</v>
      </c>
      <c r="K212" s="71">
        <v>2.4137582843920433</v>
      </c>
      <c r="L212" s="71">
        <v>2.0440423443858231</v>
      </c>
      <c r="M212" s="71">
        <v>52.879226680651712</v>
      </c>
      <c r="N212" s="71">
        <v>63.308190728542762</v>
      </c>
      <c r="O212" s="71">
        <v>47.016546698173983</v>
      </c>
      <c r="P212" s="71">
        <v>26.781696598557982</v>
      </c>
      <c r="Q212" s="71">
        <v>3.2538452240726601</v>
      </c>
      <c r="R212" s="71">
        <v>0</v>
      </c>
      <c r="S212" s="71">
        <v>0</v>
      </c>
      <c r="T212" s="72"/>
      <c r="U212" s="71">
        <v>12292692</v>
      </c>
      <c r="V212" s="71">
        <v>1127</v>
      </c>
      <c r="W212" s="71">
        <v>43</v>
      </c>
      <c r="X212" s="71">
        <v>13414</v>
      </c>
      <c r="Y212" s="71">
        <v>22684</v>
      </c>
      <c r="Z212" s="71">
        <v>28649</v>
      </c>
      <c r="AA212" s="71">
        <v>5603</v>
      </c>
      <c r="AB212" s="71">
        <v>51338</v>
      </c>
      <c r="AC212" s="71">
        <v>0</v>
      </c>
      <c r="AD212" s="71">
        <v>0</v>
      </c>
      <c r="AE212" s="72"/>
      <c r="AF212" s="71">
        <v>81824287.65789777</v>
      </c>
      <c r="AG212" s="71">
        <v>1835600.6319860269</v>
      </c>
      <c r="AH212" s="71">
        <v>445316.09199911891</v>
      </c>
      <c r="AI212" s="71">
        <v>86540507.595422208</v>
      </c>
      <c r="AJ212" s="71">
        <v>99384988.127970889</v>
      </c>
      <c r="AK212" s="71">
        <v>0</v>
      </c>
      <c r="AL212" s="71">
        <v>0</v>
      </c>
      <c r="AM212" s="71">
        <v>7066732.7217146289</v>
      </c>
      <c r="AN212" s="71">
        <v>0</v>
      </c>
      <c r="AO212" s="71">
        <v>0</v>
      </c>
      <c r="AP212" s="71">
        <v>277097432.8269906</v>
      </c>
      <c r="AQ212" s="72"/>
      <c r="AR212" s="71">
        <v>1219</v>
      </c>
      <c r="AS212" s="71">
        <v>192</v>
      </c>
      <c r="AT212" s="71">
        <v>0</v>
      </c>
      <c r="AU212" s="71">
        <v>0</v>
      </c>
      <c r="AV212" s="71">
        <v>0</v>
      </c>
      <c r="AW212" s="71">
        <v>0</v>
      </c>
      <c r="AX212" s="71"/>
      <c r="AY212" s="72"/>
      <c r="AZ212" s="71">
        <v>4919.1000000000013</v>
      </c>
      <c r="BA212" s="71">
        <v>6467</v>
      </c>
      <c r="BB212" s="71">
        <v>0</v>
      </c>
      <c r="BC212" s="71">
        <v>0</v>
      </c>
      <c r="BD212" s="71">
        <v>0</v>
      </c>
      <c r="BE212" s="71">
        <v>0</v>
      </c>
      <c r="BF212" s="71"/>
      <c r="BG212" s="72"/>
      <c r="BH212" s="71">
        <v>0</v>
      </c>
      <c r="BI212" s="71">
        <v>0</v>
      </c>
      <c r="BJ212" s="71">
        <v>87.688000000000002</v>
      </c>
      <c r="BK212" s="71">
        <v>0</v>
      </c>
      <c r="BL212" s="71">
        <v>0</v>
      </c>
      <c r="BM212" s="71">
        <v>0</v>
      </c>
      <c r="BN212" s="72"/>
      <c r="BO212" s="71">
        <v>0</v>
      </c>
      <c r="BP212" s="71">
        <v>0</v>
      </c>
      <c r="BQ212" s="71">
        <v>7</v>
      </c>
      <c r="BR212" s="71">
        <v>0</v>
      </c>
      <c r="BS212" s="71">
        <v>0</v>
      </c>
      <c r="BT212" s="71">
        <v>0</v>
      </c>
      <c r="BU212"/>
      <c r="BV212" s="70">
        <v>87.688000000000002</v>
      </c>
      <c r="BW212" s="70">
        <v>0</v>
      </c>
      <c r="BX212" s="70">
        <v>0</v>
      </c>
      <c r="BY212" s="70">
        <v>0</v>
      </c>
      <c r="BZ212" s="70">
        <v>0</v>
      </c>
      <c r="CA212" s="70">
        <v>0</v>
      </c>
      <c r="CB212" s="70">
        <v>0</v>
      </c>
      <c r="CC212" s="70">
        <v>0</v>
      </c>
      <c r="CD212" s="70">
        <v>0</v>
      </c>
    </row>
    <row r="213" spans="1:82">
      <c r="A213" s="70" t="s">
        <v>1948</v>
      </c>
      <c r="B213" s="70">
        <v>118</v>
      </c>
      <c r="C213" s="70">
        <v>16</v>
      </c>
      <c r="D213" s="70">
        <v>7</v>
      </c>
      <c r="E213" s="70">
        <v>2019</v>
      </c>
      <c r="F213" s="70" t="s">
        <v>158</v>
      </c>
      <c r="G213" s="70" t="s">
        <v>1932</v>
      </c>
      <c r="H213" s="70" t="s">
        <v>1933</v>
      </c>
      <c r="I213" s="148"/>
      <c r="J213" s="71">
        <v>59.985038153289352</v>
      </c>
      <c r="K213" s="71">
        <v>2.1309534454553631</v>
      </c>
      <c r="L213" s="71">
        <v>2.0612492131410525</v>
      </c>
      <c r="M213" s="71">
        <v>50.0688554131087</v>
      </c>
      <c r="N213" s="71">
        <v>55.283263960065092</v>
      </c>
      <c r="O213" s="71">
        <v>45.765068818409794</v>
      </c>
      <c r="P213" s="71">
        <v>26.921064143201356</v>
      </c>
      <c r="Q213" s="71">
        <v>3.1401862317146798</v>
      </c>
      <c r="R213" s="71">
        <v>0</v>
      </c>
      <c r="S213" s="71">
        <v>0</v>
      </c>
      <c r="T213" s="72"/>
      <c r="U213" s="71">
        <v>11423987</v>
      </c>
      <c r="V213" s="71">
        <v>1127</v>
      </c>
      <c r="W213" s="71">
        <v>43</v>
      </c>
      <c r="X213" s="71">
        <v>13414</v>
      </c>
      <c r="Y213" s="71">
        <v>22786</v>
      </c>
      <c r="Z213" s="71">
        <v>28652</v>
      </c>
      <c r="AA213" s="71">
        <v>5590</v>
      </c>
      <c r="AB213" s="71">
        <v>50886</v>
      </c>
      <c r="AC213" s="71">
        <v>0</v>
      </c>
      <c r="AD213" s="71">
        <v>0</v>
      </c>
      <c r="AE213" s="72"/>
      <c r="AF213" s="71">
        <v>74379687.159653917</v>
      </c>
      <c r="AG213" s="71">
        <v>1714140.902873154</v>
      </c>
      <c r="AH213" s="71">
        <v>472173.85687111772</v>
      </c>
      <c r="AI213" s="71">
        <v>85358834.657968447</v>
      </c>
      <c r="AJ213" s="71">
        <v>87794139.362655669</v>
      </c>
      <c r="AK213" s="71">
        <v>0</v>
      </c>
      <c r="AL213" s="71">
        <v>0</v>
      </c>
      <c r="AM213" s="71">
        <v>6930290.1303970944</v>
      </c>
      <c r="AN213" s="71">
        <v>0</v>
      </c>
      <c r="AO213" s="71">
        <v>0</v>
      </c>
      <c r="AP213" s="71">
        <v>256649266.0704194</v>
      </c>
      <c r="AQ213" s="72"/>
      <c r="AR213" s="71">
        <v>1273</v>
      </c>
      <c r="AS213" s="71">
        <v>198</v>
      </c>
      <c r="AT213" s="71">
        <v>0</v>
      </c>
      <c r="AU213" s="71">
        <v>0</v>
      </c>
      <c r="AV213" s="71">
        <v>0</v>
      </c>
      <c r="AW213" s="71">
        <v>0</v>
      </c>
      <c r="AX213" s="71"/>
      <c r="AY213" s="72"/>
      <c r="AZ213" s="71">
        <v>5160.0000000000045</v>
      </c>
      <c r="BA213" s="71">
        <v>7521.0000000000009</v>
      </c>
      <c r="BB213" s="71">
        <v>0</v>
      </c>
      <c r="BC213" s="71">
        <v>0</v>
      </c>
      <c r="BD213" s="71">
        <v>0</v>
      </c>
      <c r="BE213" s="71">
        <v>0</v>
      </c>
      <c r="BF213" s="71"/>
      <c r="BG213" s="72"/>
      <c r="BH213" s="71">
        <v>0</v>
      </c>
      <c r="BI213" s="71">
        <v>0</v>
      </c>
      <c r="BJ213" s="71">
        <v>80.137</v>
      </c>
      <c r="BK213" s="71">
        <v>0</v>
      </c>
      <c r="BL213" s="71">
        <v>0</v>
      </c>
      <c r="BM213" s="71">
        <v>0</v>
      </c>
      <c r="BN213" s="72"/>
      <c r="BO213" s="71">
        <v>0</v>
      </c>
      <c r="BP213" s="71">
        <v>0</v>
      </c>
      <c r="BQ213" s="71">
        <v>7</v>
      </c>
      <c r="BR213" s="71">
        <v>0</v>
      </c>
      <c r="BS213" s="71">
        <v>0</v>
      </c>
      <c r="BT213" s="71">
        <v>0</v>
      </c>
      <c r="BU213"/>
      <c r="BV213" s="70">
        <v>80.137</v>
      </c>
      <c r="BW213" s="70">
        <v>0</v>
      </c>
      <c r="BX213" s="70">
        <v>0</v>
      </c>
      <c r="BY213" s="70">
        <v>0</v>
      </c>
      <c r="BZ213" s="70">
        <v>0</v>
      </c>
      <c r="CA213" s="70">
        <v>0</v>
      </c>
      <c r="CB213" s="70">
        <v>0</v>
      </c>
      <c r="CC213" s="70">
        <v>0</v>
      </c>
      <c r="CD213" s="70">
        <v>0</v>
      </c>
    </row>
    <row r="214" spans="1:82">
      <c r="A214" s="70" t="s">
        <v>1949</v>
      </c>
      <c r="B214" s="70">
        <v>119</v>
      </c>
      <c r="C214" s="70">
        <v>17</v>
      </c>
      <c r="D214" s="70">
        <v>7</v>
      </c>
      <c r="E214" s="70">
        <v>2020</v>
      </c>
      <c r="F214" s="70" t="s">
        <v>159</v>
      </c>
      <c r="G214" s="70" t="s">
        <v>1932</v>
      </c>
      <c r="H214" s="70" t="s">
        <v>1933</v>
      </c>
      <c r="I214" s="148"/>
      <c r="J214" s="71">
        <v>62.241037030563518</v>
      </c>
      <c r="K214" s="71">
        <v>2.0751080205628587</v>
      </c>
      <c r="L214" s="71">
        <v>5.832443378347393</v>
      </c>
      <c r="M214" s="71">
        <v>48.06699357742049</v>
      </c>
      <c r="N214" s="71">
        <v>57.739479590325963</v>
      </c>
      <c r="O214" s="71">
        <v>39.986115159161407</v>
      </c>
      <c r="P214" s="71">
        <v>25.608983435567488</v>
      </c>
      <c r="Q214" s="71">
        <v>2.96313011513611</v>
      </c>
      <c r="R214" s="71">
        <v>0</v>
      </c>
      <c r="S214" s="71">
        <v>0</v>
      </c>
      <c r="T214" s="72"/>
      <c r="U214" s="71">
        <v>11143066</v>
      </c>
      <c r="V214" s="71">
        <v>1002</v>
      </c>
      <c r="W214" s="71">
        <v>124</v>
      </c>
      <c r="X214" s="71">
        <v>14213</v>
      </c>
      <c r="Y214" s="71">
        <v>22853</v>
      </c>
      <c r="Z214" s="71">
        <v>28573</v>
      </c>
      <c r="AA214" s="71">
        <v>5652</v>
      </c>
      <c r="AB214" s="71">
        <v>50256</v>
      </c>
      <c r="AC214" s="71">
        <v>0</v>
      </c>
      <c r="AD214" s="71">
        <v>0</v>
      </c>
      <c r="AE214" s="72"/>
      <c r="AF214" s="71">
        <v>78095784.380245656</v>
      </c>
      <c r="AG214" s="71">
        <v>1582645.6733250029</v>
      </c>
      <c r="AH214" s="71">
        <v>1375456.1430395884</v>
      </c>
      <c r="AI214" s="71">
        <v>82068784.446578011</v>
      </c>
      <c r="AJ214" s="71">
        <v>99358411.282494396</v>
      </c>
      <c r="AK214" s="71"/>
      <c r="AL214" s="71"/>
      <c r="AM214" s="71">
        <v>6558966.3558056531</v>
      </c>
      <c r="AN214" s="71"/>
      <c r="AO214" s="71"/>
      <c r="AP214" s="71">
        <v>269040048.2814883</v>
      </c>
      <c r="AQ214" s="72"/>
      <c r="AR214" s="71">
        <v>1327</v>
      </c>
      <c r="AS214" s="71">
        <v>207</v>
      </c>
      <c r="AT214" s="71">
        <v>0</v>
      </c>
      <c r="AU214" s="71">
        <v>0</v>
      </c>
      <c r="AV214" s="71">
        <v>0</v>
      </c>
      <c r="AW214" s="71">
        <v>0</v>
      </c>
      <c r="AX214" s="71"/>
      <c r="AY214" s="72"/>
      <c r="AZ214" s="71">
        <v>5421.4000000000051</v>
      </c>
      <c r="BA214" s="71">
        <v>7938.9999999999991</v>
      </c>
      <c r="BB214" s="71">
        <v>0</v>
      </c>
      <c r="BC214" s="71">
        <v>0</v>
      </c>
      <c r="BD214" s="71">
        <v>0</v>
      </c>
      <c r="BE214" s="71">
        <v>0</v>
      </c>
      <c r="BF214" s="71"/>
      <c r="BG214" s="72"/>
      <c r="BH214" s="71">
        <v>0</v>
      </c>
      <c r="BI214" s="71">
        <v>0</v>
      </c>
      <c r="BJ214" s="71">
        <v>77.284000000000006</v>
      </c>
      <c r="BK214" s="71">
        <v>0</v>
      </c>
      <c r="BL214" s="71">
        <v>0</v>
      </c>
      <c r="BM214" s="71">
        <v>0</v>
      </c>
      <c r="BN214" s="72"/>
      <c r="BO214" s="71">
        <v>0</v>
      </c>
      <c r="BP214" s="71">
        <v>0</v>
      </c>
      <c r="BQ214" s="71">
        <v>7</v>
      </c>
      <c r="BR214" s="71">
        <v>0</v>
      </c>
      <c r="BS214" s="71">
        <v>0</v>
      </c>
      <c r="BT214" s="71">
        <v>0</v>
      </c>
      <c r="BU214"/>
      <c r="BV214" s="70">
        <v>77.284000000000006</v>
      </c>
      <c r="BW214" s="70">
        <v>0</v>
      </c>
      <c r="BX214" s="70">
        <v>0</v>
      </c>
      <c r="BY214" s="70">
        <v>0</v>
      </c>
      <c r="BZ214" s="70">
        <v>0</v>
      </c>
      <c r="CA214" s="70">
        <v>0</v>
      </c>
      <c r="CB214" s="70">
        <v>0</v>
      </c>
      <c r="CC214" s="70">
        <v>0</v>
      </c>
      <c r="CD214" s="70">
        <v>0</v>
      </c>
    </row>
    <row r="215" spans="1:82">
      <c r="A215" s="70" t="s">
        <v>1950</v>
      </c>
      <c r="B215" s="70">
        <v>119</v>
      </c>
      <c r="C215" s="70">
        <v>18</v>
      </c>
      <c r="D215" s="70">
        <v>7</v>
      </c>
      <c r="E215" s="70">
        <v>2021</v>
      </c>
      <c r="F215" s="70" t="s">
        <v>160</v>
      </c>
      <c r="G215" s="70" t="s">
        <v>1932</v>
      </c>
      <c r="H215" s="70" t="s">
        <v>1933</v>
      </c>
      <c r="I215" s="148"/>
      <c r="J215" s="71">
        <v>55.528869892368199</v>
      </c>
      <c r="K215" s="71">
        <v>2.3105104080595393</v>
      </c>
      <c r="L215" s="71">
        <v>5.3625768343217644</v>
      </c>
      <c r="M215" s="71">
        <v>54.485019490368465</v>
      </c>
      <c r="N215" s="71">
        <v>56.983093640160071</v>
      </c>
      <c r="O215" s="71">
        <v>38.644304426852372</v>
      </c>
      <c r="P215" s="71">
        <v>26.499616268984177</v>
      </c>
      <c r="Q215" s="71">
        <v>2.9030653669079101</v>
      </c>
      <c r="R215" s="71">
        <v>0</v>
      </c>
      <c r="S215" s="71">
        <v>0</v>
      </c>
      <c r="T215" s="72"/>
      <c r="U215" s="71">
        <v>11484846</v>
      </c>
      <c r="V215" s="71">
        <v>1002</v>
      </c>
      <c r="W215" s="71">
        <v>124</v>
      </c>
      <c r="X215" s="71">
        <v>14213</v>
      </c>
      <c r="Y215" s="71">
        <v>22871</v>
      </c>
      <c r="Z215" s="71">
        <v>28433</v>
      </c>
      <c r="AA215" s="71">
        <v>5703</v>
      </c>
      <c r="AB215" s="71">
        <v>49721</v>
      </c>
      <c r="AC215" s="71">
        <v>0</v>
      </c>
      <c r="AD215" s="71">
        <v>0</v>
      </c>
      <c r="AE215" s="72"/>
      <c r="AF215" s="71">
        <v>70176328.588839516</v>
      </c>
      <c r="AG215" s="71">
        <v>1781444.3059108939</v>
      </c>
      <c r="AH215" s="71">
        <v>1211189.3833612252</v>
      </c>
      <c r="AI215" s="71">
        <v>91898147.806668326</v>
      </c>
      <c r="AJ215" s="71">
        <v>87293992.775806919</v>
      </c>
      <c r="AK215" s="71">
        <v>0</v>
      </c>
      <c r="AL215" s="71">
        <v>0</v>
      </c>
      <c r="AM215" s="71">
        <v>6526571.7656917693</v>
      </c>
      <c r="AN215" s="71">
        <v>0</v>
      </c>
      <c r="AO215" s="71">
        <v>0</v>
      </c>
      <c r="AP215" s="71">
        <v>258887674.62627864</v>
      </c>
      <c r="AQ215" s="72"/>
      <c r="AR215" s="71">
        <v>1404</v>
      </c>
      <c r="AS215" s="71">
        <v>213</v>
      </c>
      <c r="AT215" s="71">
        <v>0</v>
      </c>
      <c r="AU215" s="71">
        <v>0</v>
      </c>
      <c r="AV215" s="71">
        <v>0</v>
      </c>
      <c r="AW215" s="71">
        <v>0</v>
      </c>
      <c r="AX215" s="71"/>
      <c r="AY215" s="72"/>
      <c r="AZ215" s="71">
        <v>5839.7000000000053</v>
      </c>
      <c r="BA215" s="71">
        <v>8433</v>
      </c>
      <c r="BB215" s="71">
        <v>0</v>
      </c>
      <c r="BC215" s="71">
        <v>0</v>
      </c>
      <c r="BD215" s="71">
        <v>0</v>
      </c>
      <c r="BE215" s="71">
        <v>0</v>
      </c>
      <c r="BF215" s="71"/>
      <c r="BG215" s="72"/>
      <c r="BH215" s="71">
        <v>0</v>
      </c>
      <c r="BI215" s="71">
        <v>0</v>
      </c>
      <c r="BJ215" s="71">
        <v>71.42</v>
      </c>
      <c r="BK215" s="71">
        <v>0</v>
      </c>
      <c r="BL215" s="71">
        <v>0</v>
      </c>
      <c r="BM215" s="71">
        <v>0</v>
      </c>
      <c r="BN215" s="72"/>
      <c r="BO215" s="71">
        <v>0</v>
      </c>
      <c r="BP215" s="71">
        <v>0</v>
      </c>
      <c r="BQ215" s="71">
        <v>7</v>
      </c>
      <c r="BR215" s="71">
        <v>0</v>
      </c>
      <c r="BS215" s="71">
        <v>0</v>
      </c>
      <c r="BT215" s="71">
        <v>0</v>
      </c>
      <c r="BU215"/>
      <c r="BV215" s="70">
        <v>71.42</v>
      </c>
      <c r="BW215" s="70">
        <v>0</v>
      </c>
      <c r="BX215" s="70">
        <v>0</v>
      </c>
      <c r="BY215" s="70">
        <v>0</v>
      </c>
      <c r="BZ215" s="70">
        <v>0</v>
      </c>
      <c r="CA215" s="70">
        <v>0</v>
      </c>
      <c r="CB215" s="70">
        <v>0</v>
      </c>
      <c r="CC215" s="70">
        <v>0</v>
      </c>
      <c r="CD215" s="70">
        <v>0</v>
      </c>
    </row>
    <row r="216" spans="1:82">
      <c r="A216" s="70" t="s">
        <v>1951</v>
      </c>
      <c r="B216" s="70">
        <v>119</v>
      </c>
      <c r="C216" s="70">
        <v>19</v>
      </c>
      <c r="D216" s="70">
        <v>7</v>
      </c>
      <c r="E216" s="70">
        <v>2022</v>
      </c>
      <c r="F216" s="70" t="s">
        <v>161</v>
      </c>
      <c r="G216" s="1064" t="s">
        <v>1932</v>
      </c>
      <c r="H216" s="70" t="s">
        <v>1933</v>
      </c>
      <c r="I216" s="148"/>
      <c r="J216" s="71">
        <v>53.593273955447692</v>
      </c>
      <c r="K216" s="71">
        <v>2.2309035058386191</v>
      </c>
      <c r="L216" s="71">
        <v>4.4116088963484703</v>
      </c>
      <c r="M216" s="71">
        <v>52.479114025603899</v>
      </c>
      <c r="N216" s="71">
        <v>58.225527990722178</v>
      </c>
      <c r="O216" s="71">
        <v>40.776593646945116</v>
      </c>
      <c r="P216" s="71">
        <v>26.536510465953604</v>
      </c>
      <c r="Q216" s="71">
        <v>2.9084056992199909</v>
      </c>
      <c r="R216" s="71">
        <v>0</v>
      </c>
      <c r="S216" s="71">
        <v>0</v>
      </c>
      <c r="T216" s="72"/>
      <c r="U216" s="71">
        <v>11933872</v>
      </c>
      <c r="V216" s="71">
        <v>1002</v>
      </c>
      <c r="W216" s="71">
        <v>124</v>
      </c>
      <c r="X216" s="71">
        <v>14213</v>
      </c>
      <c r="Y216" s="71">
        <v>23087</v>
      </c>
      <c r="Z216" s="71">
        <v>28505</v>
      </c>
      <c r="AA216" s="71">
        <v>5798</v>
      </c>
      <c r="AB216" s="71">
        <v>49404</v>
      </c>
      <c r="AC216" s="71">
        <v>0</v>
      </c>
      <c r="AD216" s="71">
        <v>0</v>
      </c>
      <c r="AE216" s="72"/>
      <c r="AF216" s="71">
        <v>66334756.248078562</v>
      </c>
      <c r="AG216" s="71">
        <v>1786560.1381389997</v>
      </c>
      <c r="AH216" s="71">
        <v>1198891.8109616414</v>
      </c>
      <c r="AI216" s="71">
        <v>86917858.407326505</v>
      </c>
      <c r="AJ216" s="71">
        <v>96862970.550562158</v>
      </c>
      <c r="AK216" s="71">
        <v>0</v>
      </c>
      <c r="AL216" s="71">
        <v>0</v>
      </c>
      <c r="AM216" s="71">
        <v>6379404.8528891373</v>
      </c>
      <c r="AN216" s="71">
        <v>0</v>
      </c>
      <c r="AO216" s="71">
        <v>0</v>
      </c>
      <c r="AP216" s="71">
        <v>259480442.00795701</v>
      </c>
      <c r="AQ216" s="72"/>
      <c r="AR216" s="71">
        <v>1479</v>
      </c>
      <c r="AS216" s="71">
        <v>218</v>
      </c>
      <c r="AT216" s="71">
        <v>0</v>
      </c>
      <c r="AU216" s="71">
        <v>0</v>
      </c>
      <c r="AV216" s="71">
        <v>0</v>
      </c>
      <c r="AW216" s="71">
        <v>0</v>
      </c>
      <c r="AX216" s="71"/>
      <c r="AY216" s="72"/>
      <c r="AZ216" s="71">
        <v>6244.7000000000025</v>
      </c>
      <c r="BA216" s="71">
        <v>9097.3999999999978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1952</v>
      </c>
      <c r="B217" s="70">
        <v>119</v>
      </c>
      <c r="C217" s="70">
        <v>20</v>
      </c>
      <c r="D217" s="70">
        <v>7</v>
      </c>
      <c r="E217" s="70">
        <v>2023</v>
      </c>
      <c r="F217" s="70" t="s">
        <v>1539</v>
      </c>
      <c r="G217" s="1064" t="s">
        <v>1932</v>
      </c>
      <c r="H217" s="70" t="s">
        <v>1933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1552</v>
      </c>
      <c r="AS217" s="71">
        <v>220</v>
      </c>
      <c r="AT217" s="71">
        <v>0</v>
      </c>
      <c r="AU217" s="71">
        <v>0</v>
      </c>
      <c r="AV217" s="71">
        <v>0</v>
      </c>
      <c r="AW217" s="71">
        <v>0</v>
      </c>
      <c r="AX217" s="71"/>
      <c r="AY217" s="72"/>
      <c r="AZ217" s="71">
        <v>6628.4</v>
      </c>
      <c r="BA217" s="71">
        <v>9140.3999999999978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1953</v>
      </c>
      <c r="B218" s="70">
        <v>119</v>
      </c>
      <c r="C218" s="70">
        <v>21</v>
      </c>
      <c r="D218" s="70">
        <v>7</v>
      </c>
      <c r="E218" s="70">
        <v>2024</v>
      </c>
      <c r="F218" s="70" t="s">
        <v>1554</v>
      </c>
      <c r="G218" s="70" t="s">
        <v>1932</v>
      </c>
      <c r="H218" s="70" t="s">
        <v>1933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1954</v>
      </c>
      <c r="B219" s="70">
        <v>273</v>
      </c>
      <c r="C219" s="70">
        <v>1</v>
      </c>
      <c r="D219" s="70">
        <v>17</v>
      </c>
      <c r="E219" s="70">
        <v>1990</v>
      </c>
      <c r="F219" s="70" t="s">
        <v>787</v>
      </c>
      <c r="G219" s="70" t="s">
        <v>1955</v>
      </c>
      <c r="H219" s="70" t="s">
        <v>1956</v>
      </c>
      <c r="I219" s="148"/>
      <c r="J219" s="71">
        <v>226.56301676897701</v>
      </c>
      <c r="K219" s="71">
        <v>8.9368901637419871</v>
      </c>
      <c r="L219" s="71">
        <v>115.1602056033614</v>
      </c>
      <c r="M219" s="71">
        <v>44.012458036451797</v>
      </c>
      <c r="N219" s="71">
        <v>51.805116584160793</v>
      </c>
      <c r="O219" s="71">
        <v>44.40184968691635</v>
      </c>
      <c r="P219" s="71">
        <v>72.278410978241752</v>
      </c>
      <c r="Q219" s="71">
        <v>4.19890656464149</v>
      </c>
      <c r="R219" s="71">
        <v>4.6941313570840233</v>
      </c>
      <c r="S219" s="71">
        <v>3.821669727086928</v>
      </c>
      <c r="T219" s="72"/>
      <c r="U219" s="71">
        <v>7828976</v>
      </c>
      <c r="V219" s="71">
        <v>3031</v>
      </c>
      <c r="W219" s="71">
        <v>1252</v>
      </c>
      <c r="X219" s="71">
        <v>17065</v>
      </c>
      <c r="Y219" s="71">
        <v>22351</v>
      </c>
      <c r="Z219" s="71">
        <v>18263</v>
      </c>
      <c r="AA219" s="71">
        <v>17550</v>
      </c>
      <c r="AB219" s="71">
        <v>68176</v>
      </c>
      <c r="AC219" s="71">
        <v>813032</v>
      </c>
      <c r="AD219" s="71">
        <v>3.821669727086928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1957</v>
      </c>
      <c r="B220" s="70">
        <v>274</v>
      </c>
      <c r="C220" s="70">
        <v>2</v>
      </c>
      <c r="D220" s="70">
        <v>17</v>
      </c>
      <c r="E220" s="70">
        <v>2005</v>
      </c>
      <c r="F220" s="70" t="s">
        <v>789</v>
      </c>
      <c r="G220" s="70" t="s">
        <v>1955</v>
      </c>
      <c r="H220" s="70" t="s">
        <v>1956</v>
      </c>
      <c r="I220" s="148"/>
      <c r="J220" s="71">
        <v>149.82672054096071</v>
      </c>
      <c r="K220" s="71">
        <v>5.0219219728431614</v>
      </c>
      <c r="L220" s="71">
        <v>133.82725974399051</v>
      </c>
      <c r="M220" s="71">
        <v>67.069387957195161</v>
      </c>
      <c r="N220" s="71">
        <v>66.82126852116464</v>
      </c>
      <c r="O220" s="71">
        <v>63.87850501055901</v>
      </c>
      <c r="P220" s="71">
        <v>70.733180904009345</v>
      </c>
      <c r="Q220" s="71">
        <v>3.6663557718397501</v>
      </c>
      <c r="R220" s="71">
        <v>8.236514245523832</v>
      </c>
      <c r="S220" s="71">
        <v>4.3250288919999997</v>
      </c>
      <c r="T220" s="72"/>
      <c r="U220" s="71">
        <v>6425735</v>
      </c>
      <c r="V220" s="71">
        <v>2165</v>
      </c>
      <c r="W220" s="71">
        <v>1308</v>
      </c>
      <c r="X220" s="71">
        <v>13876</v>
      </c>
      <c r="Y220" s="71">
        <v>26330</v>
      </c>
      <c r="Z220" s="71">
        <v>30404</v>
      </c>
      <c r="AA220" s="71">
        <v>14066</v>
      </c>
      <c r="AB220" s="71">
        <v>62232</v>
      </c>
      <c r="AC220" s="71">
        <v>1456457</v>
      </c>
      <c r="AD220" s="71">
        <v>4.3250288919999997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1958</v>
      </c>
      <c r="B221" s="70">
        <v>275</v>
      </c>
      <c r="C221" s="70">
        <v>3</v>
      </c>
      <c r="D221" s="70">
        <v>17</v>
      </c>
      <c r="E221" s="70">
        <v>2006</v>
      </c>
      <c r="F221" s="70" t="s">
        <v>790</v>
      </c>
      <c r="G221" s="70" t="s">
        <v>1955</v>
      </c>
      <c r="H221" s="70" t="s">
        <v>1956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1959</v>
      </c>
      <c r="B222" s="70">
        <v>276</v>
      </c>
      <c r="C222" s="70">
        <v>4</v>
      </c>
      <c r="D222" s="70">
        <v>17</v>
      </c>
      <c r="E222" s="70">
        <v>2007</v>
      </c>
      <c r="F222" s="70" t="s">
        <v>791</v>
      </c>
      <c r="G222" s="70" t="s">
        <v>1955</v>
      </c>
      <c r="H222" s="70" t="s">
        <v>1956</v>
      </c>
      <c r="I222" s="148"/>
      <c r="J222" s="71">
        <v>157.79266096176821</v>
      </c>
      <c r="K222" s="71">
        <v>4.5455011113801653</v>
      </c>
      <c r="L222" s="71">
        <v>100.9978508740864</v>
      </c>
      <c r="M222" s="71">
        <v>65.58385593382512</v>
      </c>
      <c r="N222" s="71">
        <v>72.938747194225584</v>
      </c>
      <c r="O222" s="71">
        <v>62.032216907099127</v>
      </c>
      <c r="P222" s="71">
        <v>69.37692816152844</v>
      </c>
      <c r="Q222" s="71">
        <v>3.76860665919147</v>
      </c>
      <c r="R222" s="71">
        <v>7.548281996875744</v>
      </c>
      <c r="S222" s="71">
        <v>5.5849638512200004</v>
      </c>
      <c r="T222" s="72"/>
      <c r="U222" s="71">
        <v>7560605</v>
      </c>
      <c r="V222" s="71">
        <v>2041</v>
      </c>
      <c r="W222" s="71">
        <v>1126</v>
      </c>
      <c r="X222" s="71">
        <v>16964</v>
      </c>
      <c r="Y222" s="71">
        <v>26410</v>
      </c>
      <c r="Z222" s="71">
        <v>30693</v>
      </c>
      <c r="AA222" s="71">
        <v>13586</v>
      </c>
      <c r="AB222" s="71">
        <v>60585</v>
      </c>
      <c r="AC222" s="71">
        <v>1373055</v>
      </c>
      <c r="AD222" s="71">
        <v>5.5849638512200004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1960</v>
      </c>
      <c r="B223" s="70">
        <v>277</v>
      </c>
      <c r="C223" s="70">
        <v>5</v>
      </c>
      <c r="D223" s="70">
        <v>17</v>
      </c>
      <c r="E223" s="70">
        <v>2008</v>
      </c>
      <c r="F223" s="70" t="s">
        <v>792</v>
      </c>
      <c r="G223" s="70" t="s">
        <v>1955</v>
      </c>
      <c r="H223" s="70" t="s">
        <v>1956</v>
      </c>
      <c r="I223" s="148"/>
      <c r="J223" s="71">
        <v>153.3859633264054</v>
      </c>
      <c r="K223" s="71">
        <v>3.3589483667349458</v>
      </c>
      <c r="L223" s="71">
        <v>89.330524219966094</v>
      </c>
      <c r="M223" s="71">
        <v>68.795161000947971</v>
      </c>
      <c r="N223" s="71">
        <v>61.589868483486221</v>
      </c>
      <c r="O223" s="71">
        <v>60.159218174097873</v>
      </c>
      <c r="P223" s="71">
        <v>67.731953571229823</v>
      </c>
      <c r="Q223" s="71">
        <v>3.6617263503113202</v>
      </c>
      <c r="R223" s="71">
        <v>8.2006026074634573</v>
      </c>
      <c r="S223" s="71">
        <v>6.5360270162400003</v>
      </c>
      <c r="T223" s="72"/>
      <c r="U223" s="71">
        <v>7932893</v>
      </c>
      <c r="V223" s="71">
        <v>2041</v>
      </c>
      <c r="W223" s="71">
        <v>1126</v>
      </c>
      <c r="X223" s="71">
        <v>16964</v>
      </c>
      <c r="Y223" s="71">
        <v>26382</v>
      </c>
      <c r="Z223" s="71">
        <v>30811</v>
      </c>
      <c r="AA223" s="71">
        <v>13279</v>
      </c>
      <c r="AB223" s="71">
        <v>59835</v>
      </c>
      <c r="AC223" s="71">
        <v>1548981</v>
      </c>
      <c r="AD223" s="71">
        <v>6.5360270162400003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1961</v>
      </c>
      <c r="B224" s="70">
        <v>278</v>
      </c>
      <c r="C224" s="70">
        <v>6</v>
      </c>
      <c r="D224" s="70">
        <v>17</v>
      </c>
      <c r="E224" s="70">
        <v>2009</v>
      </c>
      <c r="F224" s="70" t="s">
        <v>176</v>
      </c>
      <c r="G224" s="70" t="s">
        <v>1955</v>
      </c>
      <c r="H224" s="70" t="s">
        <v>1956</v>
      </c>
      <c r="I224" s="148"/>
      <c r="J224" s="71">
        <v>160.8316682866857</v>
      </c>
      <c r="K224" s="71">
        <v>3.372103409475367</v>
      </c>
      <c r="L224" s="71">
        <v>77.769140417250185</v>
      </c>
      <c r="M224" s="71">
        <v>66.520176879564247</v>
      </c>
      <c r="N224" s="71">
        <v>59.267928627388052</v>
      </c>
      <c r="O224" s="71">
        <v>61.522250000310741</v>
      </c>
      <c r="P224" s="71">
        <v>64.386232686913104</v>
      </c>
      <c r="Q224" s="71">
        <v>3.45732483733783</v>
      </c>
      <c r="R224" s="71">
        <v>7.8595385553645496</v>
      </c>
      <c r="S224" s="71">
        <v>6.5848604411199991</v>
      </c>
      <c r="T224" s="72"/>
      <c r="U224" s="71">
        <v>7382920</v>
      </c>
      <c r="V224" s="71">
        <v>1853</v>
      </c>
      <c r="W224" s="71">
        <v>1334</v>
      </c>
      <c r="X224" s="71">
        <v>17127</v>
      </c>
      <c r="Y224" s="71">
        <v>26539</v>
      </c>
      <c r="Z224" s="71">
        <v>31101</v>
      </c>
      <c r="AA224" s="71">
        <v>12959</v>
      </c>
      <c r="AB224" s="71">
        <v>59305</v>
      </c>
      <c r="AC224" s="71">
        <v>1448306</v>
      </c>
      <c r="AD224" s="71">
        <v>6.5848604411199991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250.56899999999999</v>
      </c>
      <c r="BK224" s="71">
        <v>0</v>
      </c>
      <c r="BL224" s="71">
        <v>3.476</v>
      </c>
      <c r="BM224" s="71">
        <v>0</v>
      </c>
      <c r="BN224" s="72"/>
      <c r="BO224" s="71">
        <v>0</v>
      </c>
      <c r="BP224" s="71">
        <v>0</v>
      </c>
      <c r="BQ224" s="71">
        <v>3</v>
      </c>
      <c r="BR224" s="71">
        <v>0</v>
      </c>
      <c r="BS224" s="71">
        <v>1</v>
      </c>
      <c r="BT224" s="71">
        <v>0</v>
      </c>
      <c r="BU224"/>
      <c r="BV224" s="70">
        <v>71.536000000000001</v>
      </c>
      <c r="BW224" s="70">
        <v>141.37299999999999</v>
      </c>
      <c r="BX224" s="70">
        <v>0</v>
      </c>
      <c r="BY224" s="70">
        <v>0</v>
      </c>
      <c r="BZ224" s="70">
        <v>41.136000000000003</v>
      </c>
      <c r="CA224" s="70">
        <v>0</v>
      </c>
      <c r="CB224" s="70">
        <v>0</v>
      </c>
      <c r="CC224" s="70">
        <v>0</v>
      </c>
      <c r="CD224" s="70">
        <v>0</v>
      </c>
    </row>
    <row r="225" spans="1:82">
      <c r="A225" s="70" t="s">
        <v>1962</v>
      </c>
      <c r="B225" s="70">
        <v>279</v>
      </c>
      <c r="C225" s="70">
        <v>7</v>
      </c>
      <c r="D225" s="70">
        <v>17</v>
      </c>
      <c r="E225" s="70">
        <v>2010</v>
      </c>
      <c r="F225" s="70" t="s">
        <v>177</v>
      </c>
      <c r="G225" s="70" t="s">
        <v>1955</v>
      </c>
      <c r="H225" s="70" t="s">
        <v>1956</v>
      </c>
      <c r="I225" s="148"/>
      <c r="J225" s="71">
        <v>154.43401787618839</v>
      </c>
      <c r="K225" s="71">
        <v>3.6861230261813009</v>
      </c>
      <c r="L225" s="71">
        <v>70.599871232094003</v>
      </c>
      <c r="M225" s="71">
        <v>71.024259988123447</v>
      </c>
      <c r="N225" s="71">
        <v>71.914497889896296</v>
      </c>
      <c r="O225" s="71">
        <v>61.71221834621528</v>
      </c>
      <c r="P225" s="71">
        <v>64.70539795964963</v>
      </c>
      <c r="Q225" s="71">
        <v>3.5685095625219301</v>
      </c>
      <c r="R225" s="71">
        <v>8.2986709109989061</v>
      </c>
      <c r="S225" s="71">
        <v>5.8493361648000004</v>
      </c>
      <c r="T225" s="72"/>
      <c r="U225" s="71">
        <v>7533275</v>
      </c>
      <c r="V225" s="71">
        <v>1853</v>
      </c>
      <c r="W225" s="71">
        <v>1334</v>
      </c>
      <c r="X225" s="71">
        <v>17127</v>
      </c>
      <c r="Y225" s="71">
        <v>26637</v>
      </c>
      <c r="Z225" s="71">
        <v>31342</v>
      </c>
      <c r="AA225" s="71">
        <v>12698</v>
      </c>
      <c r="AB225" s="71">
        <v>58655</v>
      </c>
      <c r="AC225" s="71">
        <v>1449185</v>
      </c>
      <c r="AD225" s="71">
        <v>5.8493361648000004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141.773</v>
      </c>
      <c r="BK225" s="71">
        <v>0</v>
      </c>
      <c r="BL225" s="71">
        <v>3.59</v>
      </c>
      <c r="BM225" s="71">
        <v>0</v>
      </c>
      <c r="BN225" s="72"/>
      <c r="BO225" s="71">
        <v>0</v>
      </c>
      <c r="BP225" s="71">
        <v>0</v>
      </c>
      <c r="BQ225" s="71">
        <v>3</v>
      </c>
      <c r="BR225" s="71">
        <v>0</v>
      </c>
      <c r="BS225" s="71">
        <v>1</v>
      </c>
      <c r="BT225" s="71">
        <v>0</v>
      </c>
      <c r="BU225"/>
      <c r="BV225" s="70">
        <v>62.152000000000001</v>
      </c>
      <c r="BW225" s="70">
        <v>25.774000000000001</v>
      </c>
      <c r="BX225" s="70">
        <v>0.6</v>
      </c>
      <c r="BY225" s="70">
        <v>0</v>
      </c>
      <c r="BZ225" s="70">
        <v>56.837000000000003</v>
      </c>
      <c r="CA225" s="70">
        <v>0</v>
      </c>
      <c r="CB225" s="70">
        <v>0</v>
      </c>
      <c r="CC225" s="70">
        <v>0</v>
      </c>
      <c r="CD225" s="70">
        <v>0</v>
      </c>
    </row>
    <row r="226" spans="1:82">
      <c r="A226" s="70" t="s">
        <v>1963</v>
      </c>
      <c r="B226" s="70">
        <v>280</v>
      </c>
      <c r="C226" s="70">
        <v>8</v>
      </c>
      <c r="D226" s="70">
        <v>17</v>
      </c>
      <c r="E226" s="70">
        <v>2011</v>
      </c>
      <c r="F226" s="70" t="s">
        <v>178</v>
      </c>
      <c r="G226" s="70" t="s">
        <v>1955</v>
      </c>
      <c r="H226" s="70" t="s">
        <v>1956</v>
      </c>
      <c r="I226" s="148"/>
      <c r="J226" s="71">
        <v>166.04946890906351</v>
      </c>
      <c r="K226" s="71">
        <v>4.5037035420600837</v>
      </c>
      <c r="L226" s="71">
        <v>72.144960950224672</v>
      </c>
      <c r="M226" s="71">
        <v>94.587937872569682</v>
      </c>
      <c r="N226" s="71">
        <v>91.252569721634373</v>
      </c>
      <c r="O226" s="71">
        <v>61.032125630606728</v>
      </c>
      <c r="P226" s="71">
        <v>61.261906798831674</v>
      </c>
      <c r="Q226" s="71">
        <v>4.0716719654475</v>
      </c>
      <c r="R226" s="71">
        <v>7.5645111649730614</v>
      </c>
      <c r="S226" s="71">
        <v>4.5498782549999994</v>
      </c>
      <c r="T226" s="72"/>
      <c r="U226" s="71">
        <v>7373522</v>
      </c>
      <c r="V226" s="71">
        <v>1853</v>
      </c>
      <c r="W226" s="71">
        <v>1334</v>
      </c>
      <c r="X226" s="71">
        <v>17127</v>
      </c>
      <c r="Y226" s="71">
        <v>26735</v>
      </c>
      <c r="Z226" s="71">
        <v>31670</v>
      </c>
      <c r="AA226" s="71">
        <v>12380</v>
      </c>
      <c r="AB226" s="71">
        <v>58020</v>
      </c>
      <c r="AC226" s="71">
        <v>1318795</v>
      </c>
      <c r="AD226" s="71">
        <v>4.5498782549999994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131.613</v>
      </c>
      <c r="BK226" s="71">
        <v>0</v>
      </c>
      <c r="BL226" s="71">
        <v>3.6890000000000001</v>
      </c>
      <c r="BM226" s="71">
        <v>0</v>
      </c>
      <c r="BN226" s="72"/>
      <c r="BO226" s="71">
        <v>0</v>
      </c>
      <c r="BP226" s="71">
        <v>0</v>
      </c>
      <c r="BQ226" s="71">
        <v>3</v>
      </c>
      <c r="BR226" s="71">
        <v>0</v>
      </c>
      <c r="BS226" s="71">
        <v>1</v>
      </c>
      <c r="BT226" s="71">
        <v>0</v>
      </c>
      <c r="BU226"/>
      <c r="BV226" s="70">
        <v>64.14</v>
      </c>
      <c r="BW226" s="70">
        <v>24.484000000000002</v>
      </c>
      <c r="BX226" s="70">
        <v>0.70299999999999996</v>
      </c>
      <c r="BY226" s="70">
        <v>0</v>
      </c>
      <c r="BZ226" s="70">
        <v>45.975000000000001</v>
      </c>
      <c r="CA226" s="70">
        <v>0</v>
      </c>
      <c r="CB226" s="70">
        <v>0</v>
      </c>
      <c r="CC226" s="70">
        <v>0</v>
      </c>
      <c r="CD226" s="70">
        <v>0</v>
      </c>
    </row>
    <row r="227" spans="1:82">
      <c r="A227" s="70" t="s">
        <v>1964</v>
      </c>
      <c r="B227" s="70">
        <v>281</v>
      </c>
      <c r="C227" s="70">
        <v>9</v>
      </c>
      <c r="D227" s="70">
        <v>17</v>
      </c>
      <c r="E227" s="70">
        <v>2012</v>
      </c>
      <c r="F227" s="70" t="s">
        <v>179</v>
      </c>
      <c r="G227" s="70" t="s">
        <v>1955</v>
      </c>
      <c r="H227" s="70" t="s">
        <v>1956</v>
      </c>
      <c r="I227" s="148"/>
      <c r="J227" s="71">
        <v>161.235676612193</v>
      </c>
      <c r="K227" s="71">
        <v>4.3699766904732229</v>
      </c>
      <c r="L227" s="71">
        <v>71.986143670385104</v>
      </c>
      <c r="M227" s="71">
        <v>105.1738488729378</v>
      </c>
      <c r="N227" s="71">
        <v>95.219628465820861</v>
      </c>
      <c r="O227" s="71">
        <v>61.473420441383176</v>
      </c>
      <c r="P227" s="71">
        <v>60.396163350256522</v>
      </c>
      <c r="Q227" s="71">
        <v>4.3910800372566703</v>
      </c>
      <c r="R227" s="71">
        <v>8.2462329078413763</v>
      </c>
      <c r="S227" s="71">
        <v>6.7944642288599999</v>
      </c>
      <c r="T227" s="72"/>
      <c r="U227" s="71">
        <v>7520649</v>
      </c>
      <c r="V227" s="71">
        <v>1853</v>
      </c>
      <c r="W227" s="71">
        <v>1334</v>
      </c>
      <c r="X227" s="71">
        <v>17127</v>
      </c>
      <c r="Y227" s="71">
        <v>27106</v>
      </c>
      <c r="Z227" s="71">
        <v>32152</v>
      </c>
      <c r="AA227" s="71">
        <v>12136</v>
      </c>
      <c r="AB227" s="71">
        <v>57591</v>
      </c>
      <c r="AC227" s="71">
        <v>1400410</v>
      </c>
      <c r="AD227" s="71">
        <v>6.7944642288599999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62.761000000000003</v>
      </c>
      <c r="BK227" s="71">
        <v>0</v>
      </c>
      <c r="BL227" s="71">
        <v>4.3650000000000002</v>
      </c>
      <c r="BM227" s="71">
        <v>0</v>
      </c>
      <c r="BN227" s="72"/>
      <c r="BO227" s="71">
        <v>0</v>
      </c>
      <c r="BP227" s="71">
        <v>0</v>
      </c>
      <c r="BQ227" s="71">
        <v>2</v>
      </c>
      <c r="BR227" s="71">
        <v>0</v>
      </c>
      <c r="BS227" s="71">
        <v>1</v>
      </c>
      <c r="BT227" s="71">
        <v>0</v>
      </c>
      <c r="BU227"/>
      <c r="BV227" s="70">
        <v>32.680999999999997</v>
      </c>
      <c r="BW227" s="70">
        <v>9.1839999999999993</v>
      </c>
      <c r="BX227" s="70">
        <v>0.29299999999999998</v>
      </c>
      <c r="BY227" s="70">
        <v>0</v>
      </c>
      <c r="BZ227" s="70">
        <v>24.968</v>
      </c>
      <c r="CA227" s="70">
        <v>0</v>
      </c>
      <c r="CB227" s="70">
        <v>0</v>
      </c>
      <c r="CC227" s="70">
        <v>0</v>
      </c>
      <c r="CD227" s="70">
        <v>0</v>
      </c>
    </row>
    <row r="228" spans="1:82">
      <c r="A228" s="70" t="s">
        <v>1965</v>
      </c>
      <c r="B228" s="70">
        <v>282</v>
      </c>
      <c r="C228" s="70">
        <v>10</v>
      </c>
      <c r="D228" s="70">
        <v>17</v>
      </c>
      <c r="E228" s="70">
        <v>2013</v>
      </c>
      <c r="F228" s="70" t="s">
        <v>180</v>
      </c>
      <c r="G228" s="70" t="s">
        <v>1955</v>
      </c>
      <c r="H228" s="70" t="s">
        <v>1956</v>
      </c>
      <c r="I228" s="148"/>
      <c r="J228" s="71">
        <v>179.54660834951139</v>
      </c>
      <c r="K228" s="71">
        <v>3.6607416364628018</v>
      </c>
      <c r="L228" s="71">
        <v>63.432900346425917</v>
      </c>
      <c r="M228" s="71">
        <v>90.717984252519159</v>
      </c>
      <c r="N228" s="71">
        <v>100.6244791987971</v>
      </c>
      <c r="O228" s="71">
        <v>59.243215914599446</v>
      </c>
      <c r="P228" s="71">
        <v>59.519761105457548</v>
      </c>
      <c r="Q228" s="71">
        <v>4.4342919320766301</v>
      </c>
      <c r="R228" s="71">
        <v>8.3502195112363751</v>
      </c>
      <c r="S228" s="71">
        <v>6.4070733179899984</v>
      </c>
      <c r="T228" s="72"/>
      <c r="U228" s="71">
        <v>7619699</v>
      </c>
      <c r="V228" s="71">
        <v>1853</v>
      </c>
      <c r="W228" s="71">
        <v>1334</v>
      </c>
      <c r="X228" s="71">
        <v>17127</v>
      </c>
      <c r="Y228" s="71">
        <v>27133</v>
      </c>
      <c r="Z228" s="71">
        <v>32369</v>
      </c>
      <c r="AA228" s="71">
        <v>11915</v>
      </c>
      <c r="AB228" s="71">
        <v>57324</v>
      </c>
      <c r="AC228" s="71">
        <v>1384231</v>
      </c>
      <c r="AD228" s="71">
        <v>6.4070733179899984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122.379</v>
      </c>
      <c r="BK228" s="71">
        <v>0</v>
      </c>
      <c r="BL228" s="71">
        <v>4.9980000000000002</v>
      </c>
      <c r="BM228" s="71">
        <v>0</v>
      </c>
      <c r="BN228" s="72"/>
      <c r="BO228" s="71">
        <v>0</v>
      </c>
      <c r="BP228" s="71">
        <v>0</v>
      </c>
      <c r="BQ228" s="71">
        <v>3</v>
      </c>
      <c r="BR228" s="71">
        <v>0</v>
      </c>
      <c r="BS228" s="71">
        <v>1</v>
      </c>
      <c r="BT228" s="71">
        <v>0</v>
      </c>
      <c r="BU228"/>
      <c r="BV228" s="70">
        <v>65.135999999999996</v>
      </c>
      <c r="BW228" s="70">
        <v>14.154999999999999</v>
      </c>
      <c r="BX228" s="70">
        <v>0</v>
      </c>
      <c r="BY228" s="70">
        <v>0</v>
      </c>
      <c r="BZ228" s="70">
        <v>48.085999999999999</v>
      </c>
      <c r="CA228" s="70">
        <v>0</v>
      </c>
      <c r="CB228" s="70">
        <v>0</v>
      </c>
      <c r="CC228" s="70">
        <v>0</v>
      </c>
      <c r="CD228" s="70">
        <v>0</v>
      </c>
    </row>
    <row r="229" spans="1:82">
      <c r="A229" s="70" t="s">
        <v>1966</v>
      </c>
      <c r="B229" s="70">
        <v>283</v>
      </c>
      <c r="C229" s="70">
        <v>11</v>
      </c>
      <c r="D229" s="70">
        <v>17</v>
      </c>
      <c r="E229" s="70">
        <v>2014</v>
      </c>
      <c r="F229" s="70" t="s">
        <v>181</v>
      </c>
      <c r="G229" s="70" t="s">
        <v>1955</v>
      </c>
      <c r="H229" s="70" t="s">
        <v>1956</v>
      </c>
      <c r="I229" s="148"/>
      <c r="J229" s="71">
        <v>165.52092663785729</v>
      </c>
      <c r="K229" s="71">
        <v>3.255182741206903</v>
      </c>
      <c r="L229" s="71">
        <v>40.437717386219603</v>
      </c>
      <c r="M229" s="71">
        <v>83.167031287302791</v>
      </c>
      <c r="N229" s="71">
        <v>96.862978370340187</v>
      </c>
      <c r="O229" s="71">
        <v>56.51882795334302</v>
      </c>
      <c r="P229" s="71">
        <v>58.945381818972443</v>
      </c>
      <c r="Q229" s="71">
        <v>4.2031547553044497</v>
      </c>
      <c r="R229" s="71">
        <v>8.929765402875125</v>
      </c>
      <c r="S229" s="71">
        <v>5.5168888003499976</v>
      </c>
      <c r="T229" s="72"/>
      <c r="U229" s="71">
        <v>7442553</v>
      </c>
      <c r="V229" s="71">
        <v>1428</v>
      </c>
      <c r="W229" s="71">
        <v>1005</v>
      </c>
      <c r="X229" s="71">
        <v>16226</v>
      </c>
      <c r="Y229" s="71">
        <v>27078</v>
      </c>
      <c r="Z229" s="71">
        <v>32524</v>
      </c>
      <c r="AA229" s="71">
        <v>11739</v>
      </c>
      <c r="AB229" s="71">
        <v>56633</v>
      </c>
      <c r="AC229" s="71">
        <v>1484958</v>
      </c>
      <c r="AD229" s="71">
        <v>5.5168888003499976</v>
      </c>
      <c r="AE229" s="72"/>
      <c r="AF229" s="71"/>
      <c r="AG229" s="71"/>
      <c r="AH229" s="71"/>
      <c r="AI229" s="71"/>
      <c r="AJ229" s="71"/>
      <c r="AK229" s="71"/>
      <c r="AL229" s="71"/>
      <c r="AM229" s="71"/>
      <c r="AN229" s="71"/>
      <c r="AO229" s="71"/>
      <c r="AP229" s="71"/>
      <c r="AQ229" s="72"/>
      <c r="AR229" s="71">
        <v>1208</v>
      </c>
      <c r="AS229" s="71">
        <v>245</v>
      </c>
      <c r="AT229" s="71">
        <v>0</v>
      </c>
      <c r="AU229" s="71">
        <v>0</v>
      </c>
      <c r="AV229" s="71">
        <v>0</v>
      </c>
      <c r="AW229" s="71">
        <v>3</v>
      </c>
      <c r="AX229" s="71"/>
      <c r="AY229" s="72"/>
      <c r="AZ229" s="71">
        <v>5316.0749999999998</v>
      </c>
      <c r="BA229" s="71">
        <v>20168.7</v>
      </c>
      <c r="BB229" s="71">
        <v>0</v>
      </c>
      <c r="BC229" s="71">
        <v>0</v>
      </c>
      <c r="BD229" s="71">
        <v>0</v>
      </c>
      <c r="BE229" s="71">
        <v>21780</v>
      </c>
      <c r="BF229" s="71"/>
      <c r="BG229" s="72"/>
      <c r="BH229" s="71">
        <v>0</v>
      </c>
      <c r="BI229" s="71">
        <v>0</v>
      </c>
      <c r="BJ229" s="71">
        <v>119.11</v>
      </c>
      <c r="BK229" s="71">
        <v>0</v>
      </c>
      <c r="BL229" s="71">
        <v>4.82</v>
      </c>
      <c r="BM229" s="71">
        <v>0</v>
      </c>
      <c r="BN229" s="72"/>
      <c r="BO229" s="71">
        <v>0</v>
      </c>
      <c r="BP229" s="71">
        <v>0</v>
      </c>
      <c r="BQ229" s="71">
        <v>3</v>
      </c>
      <c r="BR229" s="71">
        <v>0</v>
      </c>
      <c r="BS229" s="71">
        <v>1</v>
      </c>
      <c r="BT229" s="71">
        <v>0</v>
      </c>
      <c r="BU229"/>
      <c r="BV229" s="70">
        <v>62.66</v>
      </c>
      <c r="BW229" s="70">
        <v>10.903</v>
      </c>
      <c r="BX229" s="70">
        <v>0.50800000000000001</v>
      </c>
      <c r="BY229" s="70">
        <v>0</v>
      </c>
      <c r="BZ229" s="70">
        <v>49.859000000000002</v>
      </c>
      <c r="CA229" s="70">
        <v>0</v>
      </c>
      <c r="CB229" s="70">
        <v>0</v>
      </c>
      <c r="CC229" s="70">
        <v>0</v>
      </c>
      <c r="CD229" s="70">
        <v>0</v>
      </c>
    </row>
    <row r="230" spans="1:82">
      <c r="A230" s="70" t="s">
        <v>1967</v>
      </c>
      <c r="B230" s="70">
        <v>284</v>
      </c>
      <c r="C230" s="70">
        <v>12</v>
      </c>
      <c r="D230" s="70">
        <v>17</v>
      </c>
      <c r="E230" s="70">
        <v>2015</v>
      </c>
      <c r="F230" s="70" t="s">
        <v>182</v>
      </c>
      <c r="G230" s="70" t="s">
        <v>1955</v>
      </c>
      <c r="H230" s="70" t="s">
        <v>1956</v>
      </c>
      <c r="I230" s="148"/>
      <c r="J230" s="71">
        <v>143.07409386350139</v>
      </c>
      <c r="K230" s="71">
        <v>3.078346390428301</v>
      </c>
      <c r="L230" s="71">
        <v>47.439678454424183</v>
      </c>
      <c r="M230" s="71">
        <v>96.017642791029886</v>
      </c>
      <c r="N230" s="71">
        <v>84.252089131736057</v>
      </c>
      <c r="O230" s="71">
        <v>55.816567004580541</v>
      </c>
      <c r="P230" s="71">
        <v>58.067297613986284</v>
      </c>
      <c r="Q230" s="71">
        <v>4.05758417667011</v>
      </c>
      <c r="R230" s="71">
        <v>8.4582685717361823</v>
      </c>
      <c r="S230" s="71">
        <v>7.5068904577600017</v>
      </c>
      <c r="T230" s="72"/>
      <c r="U230" s="71">
        <v>7273987</v>
      </c>
      <c r="V230" s="71">
        <v>1428</v>
      </c>
      <c r="W230" s="71">
        <v>1005</v>
      </c>
      <c r="X230" s="71">
        <v>16226</v>
      </c>
      <c r="Y230" s="71">
        <v>27048</v>
      </c>
      <c r="Z230" s="71">
        <v>32429</v>
      </c>
      <c r="AA230" s="71">
        <v>11555</v>
      </c>
      <c r="AB230" s="71">
        <v>55848</v>
      </c>
      <c r="AC230" s="71">
        <v>1445803</v>
      </c>
      <c r="AD230" s="71">
        <v>7.5068904577600017</v>
      </c>
      <c r="AE230" s="72"/>
      <c r="AF230" s="71">
        <v>122940539.74674641</v>
      </c>
      <c r="AG230" s="71">
        <v>2388060.4499974181</v>
      </c>
      <c r="AH230" s="71">
        <v>6742147.6215177327</v>
      </c>
      <c r="AI230" s="71">
        <v>98697933.169309214</v>
      </c>
      <c r="AJ230" s="71">
        <v>138492205.0143922</v>
      </c>
      <c r="AK230" s="71">
        <v>0</v>
      </c>
      <c r="AL230" s="71">
        <v>0</v>
      </c>
      <c r="AM230" s="71">
        <v>7653734.1264511971</v>
      </c>
      <c r="AN230" s="71">
        <v>0</v>
      </c>
      <c r="AO230" s="71">
        <v>0</v>
      </c>
      <c r="AP230" s="71">
        <v>376914620.12841415</v>
      </c>
      <c r="AQ230" s="72"/>
      <c r="AR230" s="71">
        <v>1297</v>
      </c>
      <c r="AS230" s="71">
        <v>344</v>
      </c>
      <c r="AT230" s="71">
        <v>0</v>
      </c>
      <c r="AU230" s="71">
        <v>0</v>
      </c>
      <c r="AV230" s="71">
        <v>0</v>
      </c>
      <c r="AW230" s="71">
        <v>3</v>
      </c>
      <c r="AX230" s="71"/>
      <c r="AY230" s="72"/>
      <c r="AZ230" s="71">
        <v>5895.7950000000001</v>
      </c>
      <c r="BA230" s="71">
        <v>29689</v>
      </c>
      <c r="BB230" s="71">
        <v>0</v>
      </c>
      <c r="BC230" s="71">
        <v>0</v>
      </c>
      <c r="BD230" s="71">
        <v>0</v>
      </c>
      <c r="BE230" s="71">
        <v>21940</v>
      </c>
      <c r="BF230" s="71"/>
      <c r="BG230" s="72"/>
      <c r="BH230" s="71">
        <v>0</v>
      </c>
      <c r="BI230" s="71">
        <v>0</v>
      </c>
      <c r="BJ230" s="71">
        <v>119.685</v>
      </c>
      <c r="BK230" s="71">
        <v>4.3380000000000001</v>
      </c>
      <c r="BL230" s="71">
        <v>4.4279999999999999</v>
      </c>
      <c r="BM230" s="71">
        <v>0</v>
      </c>
      <c r="BN230" s="72"/>
      <c r="BO230" s="71">
        <v>0</v>
      </c>
      <c r="BP230" s="71">
        <v>0</v>
      </c>
      <c r="BQ230" s="71">
        <v>3</v>
      </c>
      <c r="BR230" s="71">
        <v>1</v>
      </c>
      <c r="BS230" s="71">
        <v>1</v>
      </c>
      <c r="BT230" s="71">
        <v>0</v>
      </c>
      <c r="BU230"/>
      <c r="BV230" s="70">
        <v>65.194999999999993</v>
      </c>
      <c r="BW230" s="70">
        <v>10.599</v>
      </c>
      <c r="BX230" s="70">
        <v>0.45200000000000001</v>
      </c>
      <c r="BY230" s="70">
        <v>0</v>
      </c>
      <c r="BZ230" s="70">
        <v>52.204999999999998</v>
      </c>
      <c r="CA230" s="70">
        <v>0</v>
      </c>
      <c r="CB230" s="70">
        <v>0</v>
      </c>
      <c r="CC230" s="70">
        <v>0</v>
      </c>
      <c r="CD230" s="70">
        <v>0</v>
      </c>
    </row>
    <row r="231" spans="1:82">
      <c r="A231" s="70" t="s">
        <v>1968</v>
      </c>
      <c r="B231" s="70">
        <v>285</v>
      </c>
      <c r="C231" s="70">
        <v>13</v>
      </c>
      <c r="D231" s="70">
        <v>17</v>
      </c>
      <c r="E231" s="70">
        <v>2016</v>
      </c>
      <c r="F231" s="70" t="s">
        <v>155</v>
      </c>
      <c r="G231" s="70" t="s">
        <v>1955</v>
      </c>
      <c r="H231" s="70" t="s">
        <v>1956</v>
      </c>
      <c r="I231" s="148"/>
      <c r="J231" s="71">
        <v>136.9191566768946</v>
      </c>
      <c r="K231" s="71">
        <v>2.9727706744852527</v>
      </c>
      <c r="L231" s="71">
        <v>50.137684166068254</v>
      </c>
      <c r="M231" s="71">
        <v>67.811083914351556</v>
      </c>
      <c r="N231" s="71">
        <v>72.357458695847512</v>
      </c>
      <c r="O231" s="71">
        <v>55.653947960997222</v>
      </c>
      <c r="P231" s="71">
        <v>56.929644901389437</v>
      </c>
      <c r="Q231" s="71">
        <v>3.8846908997939824</v>
      </c>
      <c r="R231" s="71">
        <v>9.0364572536351044</v>
      </c>
      <c r="S231" s="71">
        <v>9.5960510352000004</v>
      </c>
      <c r="T231" s="72"/>
      <c r="U231" s="71">
        <v>8098778</v>
      </c>
      <c r="V231" s="71">
        <v>1428</v>
      </c>
      <c r="W231" s="71">
        <v>1005</v>
      </c>
      <c r="X231" s="71">
        <v>16226</v>
      </c>
      <c r="Y231" s="71">
        <v>26960</v>
      </c>
      <c r="Z231" s="71">
        <v>32732</v>
      </c>
      <c r="AA231" s="71">
        <v>11717</v>
      </c>
      <c r="AB231" s="71">
        <v>54999</v>
      </c>
      <c r="AC231" s="71">
        <v>1543337.9487342001</v>
      </c>
      <c r="AD231" s="71">
        <v>9.5960510352000004</v>
      </c>
      <c r="AE231" s="72"/>
      <c r="AF231" s="71">
        <v>120160122.9463477</v>
      </c>
      <c r="AG231" s="71">
        <v>2262010.1146652158</v>
      </c>
      <c r="AH231" s="71">
        <v>5713215.3426013244</v>
      </c>
      <c r="AI231" s="71">
        <v>100683699.7095709</v>
      </c>
      <c r="AJ231" s="71">
        <v>116961135.3966074</v>
      </c>
      <c r="AK231" s="71">
        <v>0</v>
      </c>
      <c r="AL231" s="71">
        <v>0</v>
      </c>
      <c r="AM231" s="71">
        <v>7543238.0443097614</v>
      </c>
      <c r="AN231" s="71">
        <v>0</v>
      </c>
      <c r="AO231" s="71">
        <v>0</v>
      </c>
      <c r="AP231" s="71">
        <v>353323421.5541023</v>
      </c>
      <c r="AQ231" s="72"/>
      <c r="AR231" s="71">
        <v>1394</v>
      </c>
      <c r="AS231" s="71">
        <v>398</v>
      </c>
      <c r="AT231" s="71">
        <v>0</v>
      </c>
      <c r="AU231" s="71">
        <v>1</v>
      </c>
      <c r="AV231" s="71">
        <v>0</v>
      </c>
      <c r="AW231" s="71">
        <v>3</v>
      </c>
      <c r="AX231" s="71"/>
      <c r="AY231" s="72"/>
      <c r="AZ231" s="71">
        <v>6543.5949999999993</v>
      </c>
      <c r="BA231" s="71">
        <v>33865.699999999997</v>
      </c>
      <c r="BB231" s="71">
        <v>0</v>
      </c>
      <c r="BC231" s="71">
        <v>520</v>
      </c>
      <c r="BD231" s="71">
        <v>0</v>
      </c>
      <c r="BE231" s="71">
        <v>21940</v>
      </c>
      <c r="BF231" s="71"/>
      <c r="BG231" s="72"/>
      <c r="BH231" s="71">
        <v>0</v>
      </c>
      <c r="BI231" s="71">
        <v>0</v>
      </c>
      <c r="BJ231" s="71">
        <v>115.449</v>
      </c>
      <c r="BK231" s="71">
        <v>1.6759999999999999</v>
      </c>
      <c r="BL231" s="71">
        <v>4.2619999999999996</v>
      </c>
      <c r="BM231" s="71">
        <v>0</v>
      </c>
      <c r="BN231" s="72"/>
      <c r="BO231" s="71">
        <v>0</v>
      </c>
      <c r="BP231" s="71">
        <v>0</v>
      </c>
      <c r="BQ231" s="71">
        <v>3</v>
      </c>
      <c r="BR231" s="71">
        <v>1</v>
      </c>
      <c r="BS231" s="71">
        <v>1</v>
      </c>
      <c r="BT231" s="71">
        <v>0</v>
      </c>
      <c r="BU231"/>
      <c r="BV231" s="70">
        <v>60.529000000000003</v>
      </c>
      <c r="BW231" s="70">
        <v>9.4109999999999996</v>
      </c>
      <c r="BX231" s="70">
        <v>0.46600000000000003</v>
      </c>
      <c r="BY231" s="70">
        <v>0</v>
      </c>
      <c r="BZ231" s="70">
        <v>50.981000000000002</v>
      </c>
      <c r="CA231" s="70">
        <v>0</v>
      </c>
      <c r="CB231" s="70">
        <v>0</v>
      </c>
      <c r="CC231" s="70">
        <v>0</v>
      </c>
      <c r="CD231" s="70">
        <v>0</v>
      </c>
    </row>
    <row r="232" spans="1:82">
      <c r="A232" s="70" t="s">
        <v>1969</v>
      </c>
      <c r="B232" s="70">
        <v>286</v>
      </c>
      <c r="C232" s="70">
        <v>14</v>
      </c>
      <c r="D232" s="70">
        <v>17</v>
      </c>
      <c r="E232" s="70">
        <v>2017</v>
      </c>
      <c r="F232" s="70" t="s">
        <v>156</v>
      </c>
      <c r="G232" s="70" t="s">
        <v>1955</v>
      </c>
      <c r="H232" s="70" t="s">
        <v>1956</v>
      </c>
      <c r="I232" s="148"/>
      <c r="J232" s="71">
        <v>120.65300960840459</v>
      </c>
      <c r="K232" s="71">
        <v>2.9455542182057397</v>
      </c>
      <c r="L232" s="71">
        <v>43.128905810836933</v>
      </c>
      <c r="M232" s="71">
        <v>57.523069041827789</v>
      </c>
      <c r="N232" s="71">
        <v>74.665376963288423</v>
      </c>
      <c r="O232" s="71">
        <v>54.63709258489996</v>
      </c>
      <c r="P232" s="71">
        <v>55.675846351645532</v>
      </c>
      <c r="Q232" s="71">
        <v>3.70685817242037</v>
      </c>
      <c r="R232" s="71">
        <v>8.1386395079104776</v>
      </c>
      <c r="S232" s="71">
        <v>9.207811908</v>
      </c>
      <c r="T232" s="72"/>
      <c r="U232" s="71">
        <v>7665020</v>
      </c>
      <c r="V232" s="71">
        <v>1428</v>
      </c>
      <c r="W232" s="71">
        <v>1005</v>
      </c>
      <c r="X232" s="71">
        <v>16226</v>
      </c>
      <c r="Y232" s="71">
        <v>26847</v>
      </c>
      <c r="Z232" s="71">
        <v>32667</v>
      </c>
      <c r="AA232" s="71">
        <v>11532</v>
      </c>
      <c r="AB232" s="71">
        <v>54271</v>
      </c>
      <c r="AC232" s="71">
        <v>1417580</v>
      </c>
      <c r="AD232" s="71">
        <v>9.207811908</v>
      </c>
      <c r="AE232" s="72"/>
      <c r="AF232" s="71">
        <v>107892884.2601835</v>
      </c>
      <c r="AG232" s="71">
        <v>2293473.5224633692</v>
      </c>
      <c r="AH232" s="71">
        <v>6316347.8821208496</v>
      </c>
      <c r="AI232" s="71">
        <v>92463242.389502168</v>
      </c>
      <c r="AJ232" s="71">
        <v>132648558.4814072</v>
      </c>
      <c r="AK232" s="71">
        <v>0</v>
      </c>
      <c r="AL232" s="71">
        <v>0</v>
      </c>
      <c r="AM232" s="71">
        <v>7455038.0625427114</v>
      </c>
      <c r="AN232" s="71">
        <v>0</v>
      </c>
      <c r="AO232" s="71">
        <v>0</v>
      </c>
      <c r="AP232" s="71">
        <v>349069544.59821981</v>
      </c>
      <c r="AQ232" s="72"/>
      <c r="AR232" s="71">
        <v>1469</v>
      </c>
      <c r="AS232" s="71">
        <v>442</v>
      </c>
      <c r="AT232" s="71">
        <v>0</v>
      </c>
      <c r="AU232" s="71">
        <v>1</v>
      </c>
      <c r="AV232" s="71">
        <v>0</v>
      </c>
      <c r="AW232" s="71">
        <v>3</v>
      </c>
      <c r="AX232" s="71"/>
      <c r="AY232" s="72"/>
      <c r="AZ232" s="71">
        <v>6992.9949999999999</v>
      </c>
      <c r="BA232" s="71">
        <v>35718.5</v>
      </c>
      <c r="BB232" s="71">
        <v>0</v>
      </c>
      <c r="BC232" s="71">
        <v>520</v>
      </c>
      <c r="BD232" s="71">
        <v>0</v>
      </c>
      <c r="BE232" s="71">
        <v>21940</v>
      </c>
      <c r="BF232" s="71"/>
      <c r="BG232" s="72"/>
      <c r="BH232" s="71">
        <v>0</v>
      </c>
      <c r="BI232" s="71">
        <v>0</v>
      </c>
      <c r="BJ232" s="71">
        <v>110.66500000000001</v>
      </c>
      <c r="BK232" s="71">
        <v>0.68100000000000005</v>
      </c>
      <c r="BL232" s="71">
        <v>3.569</v>
      </c>
      <c r="BM232" s="71">
        <v>0</v>
      </c>
      <c r="BN232" s="72"/>
      <c r="BO232" s="71">
        <v>0</v>
      </c>
      <c r="BP232" s="71">
        <v>0</v>
      </c>
      <c r="BQ232" s="71">
        <v>3</v>
      </c>
      <c r="BR232" s="71">
        <v>1</v>
      </c>
      <c r="BS232" s="71">
        <v>1</v>
      </c>
      <c r="BT232" s="71">
        <v>0</v>
      </c>
      <c r="BU232"/>
      <c r="BV232" s="70">
        <v>58.481999999999999</v>
      </c>
      <c r="BW232" s="70">
        <v>8.5920000000000005</v>
      </c>
      <c r="BX232" s="70">
        <v>0.49299999999999999</v>
      </c>
      <c r="BY232" s="70">
        <v>0</v>
      </c>
      <c r="BZ232" s="70">
        <v>47.347999999999999</v>
      </c>
      <c r="CA232" s="70">
        <v>0</v>
      </c>
      <c r="CB232" s="70">
        <v>0</v>
      </c>
      <c r="CC232" s="70">
        <v>0</v>
      </c>
      <c r="CD232" s="70">
        <v>0</v>
      </c>
    </row>
    <row r="233" spans="1:82">
      <c r="A233" s="70" t="s">
        <v>1970</v>
      </c>
      <c r="B233" s="70">
        <v>287</v>
      </c>
      <c r="C233" s="70">
        <v>15</v>
      </c>
      <c r="D233" s="70">
        <v>17</v>
      </c>
      <c r="E233" s="70">
        <v>2018</v>
      </c>
      <c r="F233" s="70" t="s">
        <v>183</v>
      </c>
      <c r="G233" s="70" t="s">
        <v>1955</v>
      </c>
      <c r="H233" s="70" t="s">
        <v>1956</v>
      </c>
      <c r="I233" s="148"/>
      <c r="J233" s="71">
        <v>116.70868143747339</v>
      </c>
      <c r="K233" s="71">
        <v>2.5386575210033873</v>
      </c>
      <c r="L233" s="71">
        <v>38.378298005304373</v>
      </c>
      <c r="M233" s="71">
        <v>55.498458635475679</v>
      </c>
      <c r="N233" s="71">
        <v>49.844201212603387</v>
      </c>
      <c r="O233" s="71">
        <v>53.374259075873944</v>
      </c>
      <c r="P233" s="71">
        <v>54.495470804954415</v>
      </c>
      <c r="Q233" s="71">
        <v>3.3962619566779702</v>
      </c>
      <c r="R233" s="71">
        <v>8.6037195475082928</v>
      </c>
      <c r="S233" s="71">
        <v>7.3474319998799995</v>
      </c>
      <c r="T233" s="72"/>
      <c r="U233" s="71">
        <v>7656403</v>
      </c>
      <c r="V233" s="71">
        <v>1428</v>
      </c>
      <c r="W233" s="71">
        <v>1005</v>
      </c>
      <c r="X233" s="71">
        <v>16226</v>
      </c>
      <c r="Y233" s="71">
        <v>26785</v>
      </c>
      <c r="Z233" s="71">
        <v>32523</v>
      </c>
      <c r="AA233" s="71">
        <v>11401</v>
      </c>
      <c r="AB233" s="71">
        <v>53585</v>
      </c>
      <c r="AC233" s="71">
        <v>1492714</v>
      </c>
      <c r="AD233" s="71">
        <v>7.3474319998800004</v>
      </c>
      <c r="AE233" s="72"/>
      <c r="AF233" s="71">
        <v>112749880.8946967</v>
      </c>
      <c r="AG233" s="71">
        <v>2020744.5279563151</v>
      </c>
      <c r="AH233" s="71">
        <v>5854217.0513544222</v>
      </c>
      <c r="AI233" s="71">
        <v>94472062.282613173</v>
      </c>
      <c r="AJ233" s="71">
        <v>101849272.1745064</v>
      </c>
      <c r="AK233" s="71">
        <v>0</v>
      </c>
      <c r="AL233" s="71">
        <v>0</v>
      </c>
      <c r="AM233" s="71">
        <v>7376034.7674837038</v>
      </c>
      <c r="AN233" s="71">
        <v>0</v>
      </c>
      <c r="AO233" s="71">
        <v>0</v>
      </c>
      <c r="AP233" s="71">
        <v>324322211.69861066</v>
      </c>
      <c r="AQ233" s="72"/>
      <c r="AR233" s="71">
        <v>1555</v>
      </c>
      <c r="AS233" s="71">
        <v>482</v>
      </c>
      <c r="AT233" s="71">
        <v>0</v>
      </c>
      <c r="AU233" s="71">
        <v>1</v>
      </c>
      <c r="AV233" s="71">
        <v>0</v>
      </c>
      <c r="AW233" s="71">
        <v>3</v>
      </c>
      <c r="AX233" s="71"/>
      <c r="AY233" s="72"/>
      <c r="AZ233" s="71">
        <v>7541.6900000000032</v>
      </c>
      <c r="BA233" s="71">
        <v>37122.800000000003</v>
      </c>
      <c r="BB233" s="71">
        <v>0</v>
      </c>
      <c r="BC233" s="71">
        <v>520</v>
      </c>
      <c r="BD233" s="71">
        <v>0</v>
      </c>
      <c r="BE233" s="71">
        <v>27020</v>
      </c>
      <c r="BF233" s="71"/>
      <c r="BG233" s="72"/>
      <c r="BH233" s="71">
        <v>0</v>
      </c>
      <c r="BI233" s="71">
        <v>0</v>
      </c>
      <c r="BJ233" s="71">
        <v>111.226</v>
      </c>
      <c r="BK233" s="71">
        <v>0</v>
      </c>
      <c r="BL233" s="71">
        <v>3.7469999999999999</v>
      </c>
      <c r="BM233" s="71">
        <v>0</v>
      </c>
      <c r="BN233" s="72"/>
      <c r="BO233" s="71">
        <v>0</v>
      </c>
      <c r="BP233" s="71">
        <v>0</v>
      </c>
      <c r="BQ233" s="71">
        <v>3</v>
      </c>
      <c r="BR233" s="71">
        <v>0</v>
      </c>
      <c r="BS233" s="71">
        <v>1</v>
      </c>
      <c r="BT233" s="71">
        <v>0</v>
      </c>
      <c r="BU233"/>
      <c r="BV233" s="70">
        <v>57.451999999999998</v>
      </c>
      <c r="BW233" s="70">
        <v>7.3079999999999998</v>
      </c>
      <c r="BX233" s="70">
        <v>0.47499999999999998</v>
      </c>
      <c r="BY233" s="70">
        <v>0</v>
      </c>
      <c r="BZ233" s="70">
        <v>49.738</v>
      </c>
      <c r="CA233" s="70">
        <v>0</v>
      </c>
      <c r="CB233" s="70">
        <v>0</v>
      </c>
      <c r="CC233" s="70">
        <v>0</v>
      </c>
      <c r="CD233" s="70">
        <v>0</v>
      </c>
    </row>
    <row r="234" spans="1:82">
      <c r="A234" s="70" t="s">
        <v>1971</v>
      </c>
      <c r="B234" s="70">
        <v>288</v>
      </c>
      <c r="C234" s="70">
        <v>16</v>
      </c>
      <c r="D234" s="70">
        <v>17</v>
      </c>
      <c r="E234" s="70">
        <v>2019</v>
      </c>
      <c r="F234" s="70" t="s">
        <v>158</v>
      </c>
      <c r="G234" s="70" t="s">
        <v>1955</v>
      </c>
      <c r="H234" s="70" t="s">
        <v>1956</v>
      </c>
      <c r="I234" s="148"/>
      <c r="J234" s="71">
        <v>115.65267599125373</v>
      </c>
      <c r="K234" s="71">
        <v>2.3880976882844562</v>
      </c>
      <c r="L234" s="71">
        <v>38.984009745727036</v>
      </c>
      <c r="M234" s="71">
        <v>62.152263476264281</v>
      </c>
      <c r="N234" s="71">
        <v>51.265041794663283</v>
      </c>
      <c r="O234" s="71">
        <v>51.373094667266315</v>
      </c>
      <c r="P234" s="71">
        <v>52.652592894028693</v>
      </c>
      <c r="Q234" s="71">
        <v>3.25836130214139</v>
      </c>
      <c r="R234" s="71">
        <v>7.6112116721802936</v>
      </c>
      <c r="S234" s="71">
        <v>11.649182367532001</v>
      </c>
      <c r="T234" s="72"/>
      <c r="U234" s="71">
        <v>7517487</v>
      </c>
      <c r="V234" s="71">
        <v>1428</v>
      </c>
      <c r="W234" s="71">
        <v>1005</v>
      </c>
      <c r="X234" s="71">
        <v>16226</v>
      </c>
      <c r="Y234" s="71">
        <v>26675</v>
      </c>
      <c r="Z234" s="71">
        <v>32163</v>
      </c>
      <c r="AA234" s="71">
        <v>10933</v>
      </c>
      <c r="AB234" s="71">
        <v>52801</v>
      </c>
      <c r="AC234" s="71">
        <v>1342146</v>
      </c>
      <c r="AD234" s="71">
        <v>11.649182367531999</v>
      </c>
      <c r="AE234" s="72"/>
      <c r="AF234" s="71">
        <v>99790296.567770839</v>
      </c>
      <c r="AG234" s="71">
        <v>1957099.3353056051</v>
      </c>
      <c r="AH234" s="71">
        <v>6373365.0213512797</v>
      </c>
      <c r="AI234" s="71">
        <v>93360381.36153391</v>
      </c>
      <c r="AJ234" s="71">
        <v>106552655.6769522</v>
      </c>
      <c r="AK234" s="71">
        <v>0</v>
      </c>
      <c r="AL234" s="71">
        <v>0</v>
      </c>
      <c r="AM234" s="71">
        <v>7191098.714284813</v>
      </c>
      <c r="AN234" s="71">
        <v>0</v>
      </c>
      <c r="AO234" s="71">
        <v>0</v>
      </c>
      <c r="AP234" s="71">
        <v>315224896.67719865</v>
      </c>
      <c r="AQ234" s="72"/>
      <c r="AR234" s="71">
        <v>1639</v>
      </c>
      <c r="AS234" s="71">
        <v>523</v>
      </c>
      <c r="AT234" s="71">
        <v>0</v>
      </c>
      <c r="AU234" s="71">
        <v>1</v>
      </c>
      <c r="AV234" s="71">
        <v>0</v>
      </c>
      <c r="AW234" s="71">
        <v>3</v>
      </c>
      <c r="AX234" s="71"/>
      <c r="AY234" s="72"/>
      <c r="AZ234" s="71">
        <v>8039.7000000000025</v>
      </c>
      <c r="BA234" s="71">
        <v>38738.000000000007</v>
      </c>
      <c r="BB234" s="71">
        <v>0</v>
      </c>
      <c r="BC234" s="71">
        <v>520</v>
      </c>
      <c r="BD234" s="71">
        <v>0</v>
      </c>
      <c r="BE234" s="71">
        <v>27020</v>
      </c>
      <c r="BF234" s="71"/>
      <c r="BG234" s="72"/>
      <c r="BH234" s="71">
        <v>0</v>
      </c>
      <c r="BI234" s="71">
        <v>0</v>
      </c>
      <c r="BJ234" s="71">
        <v>109.61</v>
      </c>
      <c r="BK234" s="71">
        <v>0</v>
      </c>
      <c r="BL234" s="71">
        <v>4.1879999999999997</v>
      </c>
      <c r="BM234" s="71">
        <v>0</v>
      </c>
      <c r="BN234" s="72"/>
      <c r="BO234" s="71">
        <v>0</v>
      </c>
      <c r="BP234" s="71">
        <v>0</v>
      </c>
      <c r="BQ234" s="71">
        <v>3</v>
      </c>
      <c r="BR234" s="71">
        <v>0</v>
      </c>
      <c r="BS234" s="71">
        <v>1</v>
      </c>
      <c r="BT234" s="71">
        <v>0</v>
      </c>
      <c r="BU234"/>
      <c r="BV234" s="70">
        <v>56.606000000000002</v>
      </c>
      <c r="BW234" s="70">
        <v>6.63</v>
      </c>
      <c r="BX234" s="70">
        <v>0.54500000000000004</v>
      </c>
      <c r="BY234" s="70">
        <v>0</v>
      </c>
      <c r="BZ234" s="70">
        <v>50.017000000000003</v>
      </c>
      <c r="CA234" s="70">
        <v>0</v>
      </c>
      <c r="CB234" s="70">
        <v>0</v>
      </c>
      <c r="CC234" s="70">
        <v>0</v>
      </c>
      <c r="CD234" s="70">
        <v>0</v>
      </c>
    </row>
    <row r="235" spans="1:82">
      <c r="A235" s="70" t="s">
        <v>1972</v>
      </c>
      <c r="B235" s="70">
        <v>289</v>
      </c>
      <c r="C235" s="70">
        <v>17</v>
      </c>
      <c r="D235" s="70">
        <v>17</v>
      </c>
      <c r="E235" s="70">
        <v>2020</v>
      </c>
      <c r="F235" s="70" t="s">
        <v>159</v>
      </c>
      <c r="G235" s="1064" t="s">
        <v>1955</v>
      </c>
      <c r="H235" s="70" t="s">
        <v>1956</v>
      </c>
      <c r="I235" s="148"/>
      <c r="J235" s="71">
        <v>103.4507677229913</v>
      </c>
      <c r="K235" s="71">
        <v>2.4315607232440333</v>
      </c>
      <c r="L235" s="71">
        <v>44.003935726164961</v>
      </c>
      <c r="M235" s="71">
        <v>59.789846344447291</v>
      </c>
      <c r="N235" s="71">
        <v>56.63423765377518</v>
      </c>
      <c r="O235" s="71">
        <v>44.902337556324248</v>
      </c>
      <c r="P235" s="71">
        <v>49.763528852235979</v>
      </c>
      <c r="Q235" s="71">
        <v>3.0587644084891599</v>
      </c>
      <c r="R235" s="71">
        <v>7.4052164964174523</v>
      </c>
      <c r="S235" s="71">
        <v>8.4701519421300002</v>
      </c>
      <c r="T235" s="72"/>
      <c r="U235" s="71">
        <v>7299574</v>
      </c>
      <c r="V235" s="71">
        <v>1269</v>
      </c>
      <c r="W235" s="71">
        <v>1064</v>
      </c>
      <c r="X235" s="71">
        <v>16387</v>
      </c>
      <c r="Y235" s="71">
        <v>26473</v>
      </c>
      <c r="Z235" s="71">
        <v>32086</v>
      </c>
      <c r="AA235" s="71">
        <v>10983</v>
      </c>
      <c r="AB235" s="71">
        <v>51878</v>
      </c>
      <c r="AC235" s="71">
        <v>1312720.9999999998</v>
      </c>
      <c r="AD235" s="71">
        <v>8.4701519421300002</v>
      </c>
      <c r="AE235" s="72"/>
      <c r="AF235" s="71">
        <v>89291611.088478386</v>
      </c>
      <c r="AG235" s="71">
        <v>1813154.927200486</v>
      </c>
      <c r="AH235" s="71">
        <v>7380979.4732303862</v>
      </c>
      <c r="AI235" s="71">
        <v>88000386.102864683</v>
      </c>
      <c r="AJ235" s="71">
        <v>125342702.5592085</v>
      </c>
      <c r="AK235" s="71"/>
      <c r="AL235" s="71"/>
      <c r="AM235" s="71">
        <v>6770655.3766015135</v>
      </c>
      <c r="AN235" s="71"/>
      <c r="AO235" s="71"/>
      <c r="AP235" s="71">
        <v>318599489.52758396</v>
      </c>
      <c r="AQ235" s="72"/>
      <c r="AR235" s="71">
        <v>1719</v>
      </c>
      <c r="AS235" s="71">
        <v>565</v>
      </c>
      <c r="AT235" s="71">
        <v>0</v>
      </c>
      <c r="AU235" s="71">
        <v>1</v>
      </c>
      <c r="AV235" s="71">
        <v>0</v>
      </c>
      <c r="AW235" s="71">
        <v>3</v>
      </c>
      <c r="AX235" s="71"/>
      <c r="AY235" s="72"/>
      <c r="AZ235" s="71">
        <v>8491.6299999999956</v>
      </c>
      <c r="BA235" s="71">
        <v>43454.8</v>
      </c>
      <c r="BB235" s="71">
        <v>0</v>
      </c>
      <c r="BC235" s="71">
        <v>520</v>
      </c>
      <c r="BD235" s="71">
        <v>0</v>
      </c>
      <c r="BE235" s="71">
        <v>27020</v>
      </c>
      <c r="BF235" s="71"/>
      <c r="BG235" s="72"/>
      <c r="BH235" s="71">
        <v>0</v>
      </c>
      <c r="BI235" s="71">
        <v>0</v>
      </c>
      <c r="BJ235" s="71">
        <v>99.962999999999994</v>
      </c>
      <c r="BK235" s="71">
        <v>0</v>
      </c>
      <c r="BL235" s="71">
        <v>3.754</v>
      </c>
      <c r="BM235" s="71">
        <v>0</v>
      </c>
      <c r="BN235" s="72"/>
      <c r="BO235" s="71">
        <v>0</v>
      </c>
      <c r="BP235" s="71">
        <v>0</v>
      </c>
      <c r="BQ235" s="71">
        <v>3</v>
      </c>
      <c r="BR235" s="71">
        <v>0</v>
      </c>
      <c r="BS235" s="71">
        <v>1</v>
      </c>
      <c r="BT235" s="71">
        <v>0</v>
      </c>
      <c r="BU235"/>
      <c r="BV235" s="70">
        <v>51.613999999999997</v>
      </c>
      <c r="BW235" s="70">
        <v>5.7370000000000001</v>
      </c>
      <c r="BX235" s="70">
        <v>0.36099999999999999</v>
      </c>
      <c r="BY235" s="70">
        <v>0</v>
      </c>
      <c r="BZ235" s="70">
        <v>46.005000000000003</v>
      </c>
      <c r="CA235" s="70">
        <v>0</v>
      </c>
      <c r="CB235" s="70">
        <v>0</v>
      </c>
      <c r="CC235" s="70">
        <v>0</v>
      </c>
      <c r="CD235" s="70">
        <v>0</v>
      </c>
    </row>
    <row r="236" spans="1:82">
      <c r="A236" s="70" t="s">
        <v>1973</v>
      </c>
      <c r="B236" s="70">
        <v>289</v>
      </c>
      <c r="C236" s="70">
        <v>18</v>
      </c>
      <c r="D236" s="70">
        <v>17</v>
      </c>
      <c r="E236" s="70">
        <v>2021</v>
      </c>
      <c r="F236" s="70" t="s">
        <v>160</v>
      </c>
      <c r="G236" s="1064" t="s">
        <v>1955</v>
      </c>
      <c r="H236" s="70" t="s">
        <v>1956</v>
      </c>
      <c r="I236" s="148"/>
      <c r="J236" s="71">
        <v>92.49854415762627</v>
      </c>
      <c r="K236" s="71">
        <v>2.4406942211625013</v>
      </c>
      <c r="L236" s="71">
        <v>40.493501416936148</v>
      </c>
      <c r="M236" s="71">
        <v>54.432442644252504</v>
      </c>
      <c r="N236" s="71">
        <v>46.982786245573017</v>
      </c>
      <c r="O236" s="71">
        <v>43.21371854013897</v>
      </c>
      <c r="P236" s="71">
        <v>50.871085203022758</v>
      </c>
      <c r="Q236" s="71">
        <v>2.9752902187585399</v>
      </c>
      <c r="R236" s="71">
        <v>7.881337288679747</v>
      </c>
      <c r="S236" s="71">
        <v>8.1075635939699993</v>
      </c>
      <c r="T236" s="72"/>
      <c r="U236" s="71">
        <v>7403421</v>
      </c>
      <c r="V236" s="71">
        <v>1269</v>
      </c>
      <c r="W236" s="71">
        <v>1064</v>
      </c>
      <c r="X236" s="71">
        <v>16387</v>
      </c>
      <c r="Y236" s="71">
        <v>26257</v>
      </c>
      <c r="Z236" s="71">
        <v>31795</v>
      </c>
      <c r="AA236" s="71">
        <v>10948</v>
      </c>
      <c r="AB236" s="71">
        <v>50958</v>
      </c>
      <c r="AC236" s="71">
        <v>1355372.9999999998</v>
      </c>
      <c r="AD236" s="71">
        <v>8.1075635939699993</v>
      </c>
      <c r="AE236" s="72"/>
      <c r="AF236" s="71">
        <v>82715653.234184757</v>
      </c>
      <c r="AG236" s="71">
        <v>1932342.5454418536</v>
      </c>
      <c r="AH236" s="71">
        <v>6747594.0633375905</v>
      </c>
      <c r="AI236" s="71">
        <v>97183758.574003041</v>
      </c>
      <c r="AJ236" s="71">
        <v>114701487.7362733</v>
      </c>
      <c r="AK236" s="71">
        <v>0</v>
      </c>
      <c r="AL236" s="71">
        <v>0</v>
      </c>
      <c r="AM236" s="71">
        <v>6688945.1949100206</v>
      </c>
      <c r="AN236" s="71">
        <v>0</v>
      </c>
      <c r="AO236" s="71">
        <v>0</v>
      </c>
      <c r="AP236" s="71">
        <v>309969781.34815061</v>
      </c>
      <c r="AQ236" s="72"/>
      <c r="AR236" s="71">
        <v>1823</v>
      </c>
      <c r="AS236" s="71">
        <v>609</v>
      </c>
      <c r="AT236" s="71">
        <v>0</v>
      </c>
      <c r="AU236" s="71">
        <v>1</v>
      </c>
      <c r="AV236" s="71">
        <v>0</v>
      </c>
      <c r="AW236" s="71">
        <v>3</v>
      </c>
      <c r="AX236" s="71"/>
      <c r="AY236" s="72"/>
      <c r="AZ236" s="71">
        <v>9149.9799999999941</v>
      </c>
      <c r="BA236" s="71">
        <v>45555.8</v>
      </c>
      <c r="BB236" s="71">
        <v>0</v>
      </c>
      <c r="BC236" s="71">
        <v>520</v>
      </c>
      <c r="BD236" s="71">
        <v>0</v>
      </c>
      <c r="BE236" s="71">
        <v>27020</v>
      </c>
      <c r="BF236" s="71"/>
      <c r="BG236" s="72"/>
      <c r="BH236" s="71">
        <v>0</v>
      </c>
      <c r="BI236" s="71">
        <v>0</v>
      </c>
      <c r="BJ236" s="71">
        <v>109.383</v>
      </c>
      <c r="BK236" s="71">
        <v>0</v>
      </c>
      <c r="BL236" s="71">
        <v>3.5979999999999999</v>
      </c>
      <c r="BM236" s="71">
        <v>0</v>
      </c>
      <c r="BN236" s="72"/>
      <c r="BO236" s="71">
        <v>0</v>
      </c>
      <c r="BP236" s="71">
        <v>0</v>
      </c>
      <c r="BQ236" s="71">
        <v>3</v>
      </c>
      <c r="BR236" s="71">
        <v>0</v>
      </c>
      <c r="BS236" s="71">
        <v>1</v>
      </c>
      <c r="BT236" s="71">
        <v>0</v>
      </c>
      <c r="BU236"/>
      <c r="BV236" s="70">
        <v>54.978999999999999</v>
      </c>
      <c r="BW236" s="70">
        <v>6.8550000000000004</v>
      </c>
      <c r="BX236" s="70">
        <v>0.54400000000000004</v>
      </c>
      <c r="BY236" s="70">
        <v>0</v>
      </c>
      <c r="BZ236" s="70">
        <v>50.603000000000002</v>
      </c>
      <c r="CA236" s="70">
        <v>0</v>
      </c>
      <c r="CB236" s="70">
        <v>0</v>
      </c>
      <c r="CC236" s="70">
        <v>0</v>
      </c>
      <c r="CD236" s="70">
        <v>0</v>
      </c>
    </row>
    <row r="237" spans="1:82">
      <c r="A237" s="70" t="s">
        <v>1974</v>
      </c>
      <c r="B237" s="70">
        <v>289</v>
      </c>
      <c r="C237" s="70">
        <v>19</v>
      </c>
      <c r="D237" s="70">
        <v>17</v>
      </c>
      <c r="E237" s="70">
        <v>2022</v>
      </c>
      <c r="F237" s="70" t="s">
        <v>161</v>
      </c>
      <c r="G237" s="70" t="s">
        <v>1955</v>
      </c>
      <c r="H237" s="70" t="s">
        <v>1956</v>
      </c>
      <c r="I237" s="148"/>
      <c r="J237" s="71">
        <v>83.77536886182223</v>
      </c>
      <c r="K237" s="71">
        <v>2.4872205682461255</v>
      </c>
      <c r="L237" s="71">
        <v>35.180203920272994</v>
      </c>
      <c r="M237" s="71">
        <v>56.004407290859739</v>
      </c>
      <c r="N237" s="71">
        <v>70.460847662713476</v>
      </c>
      <c r="O237" s="71">
        <v>45.18398480731129</v>
      </c>
      <c r="P237" s="71">
        <v>49.878387557427111</v>
      </c>
      <c r="Q237" s="71">
        <v>2.9428445570866351</v>
      </c>
      <c r="R237" s="71">
        <v>8.0297719055442176</v>
      </c>
      <c r="S237" s="71">
        <v>9.2420194228000021</v>
      </c>
      <c r="T237" s="72"/>
      <c r="U237" s="71">
        <v>7514085</v>
      </c>
      <c r="V237" s="71">
        <v>1269</v>
      </c>
      <c r="W237" s="71">
        <v>1064</v>
      </c>
      <c r="X237" s="71">
        <v>16387</v>
      </c>
      <c r="Y237" s="71">
        <v>26142</v>
      </c>
      <c r="Z237" s="71">
        <v>31586</v>
      </c>
      <c r="AA237" s="71">
        <v>10898</v>
      </c>
      <c r="AB237" s="71">
        <v>49989</v>
      </c>
      <c r="AC237" s="71">
        <v>1398242.9999999995</v>
      </c>
      <c r="AD237" s="71">
        <v>9.2420194228000021</v>
      </c>
      <c r="AE237" s="72"/>
      <c r="AF237" s="71">
        <v>77507742.421077996</v>
      </c>
      <c r="AG237" s="71">
        <v>1936368.0083282131</v>
      </c>
      <c r="AH237" s="71">
        <v>6919604.6631876109</v>
      </c>
      <c r="AI237" s="71">
        <v>89865206.557129845</v>
      </c>
      <c r="AJ237" s="71">
        <v>139643430.10218093</v>
      </c>
      <c r="AK237" s="71">
        <v>0</v>
      </c>
      <c r="AL237" s="71">
        <v>0</v>
      </c>
      <c r="AM237" s="71">
        <v>6454944.3201173004</v>
      </c>
      <c r="AN237" s="71">
        <v>0</v>
      </c>
      <c r="AO237" s="71">
        <v>0</v>
      </c>
      <c r="AP237" s="71">
        <v>322327296.0720219</v>
      </c>
      <c r="AQ237" s="72"/>
      <c r="AR237" s="71">
        <v>1915</v>
      </c>
      <c r="AS237" s="71">
        <v>637</v>
      </c>
      <c r="AT237" s="71">
        <v>0</v>
      </c>
      <c r="AU237" s="71">
        <v>1</v>
      </c>
      <c r="AV237" s="71">
        <v>0</v>
      </c>
      <c r="AW237" s="71">
        <v>3</v>
      </c>
      <c r="AX237" s="71"/>
      <c r="AY237" s="72"/>
      <c r="AZ237" s="71">
        <v>9771.8199999999852</v>
      </c>
      <c r="BA237" s="71">
        <v>46890.8</v>
      </c>
      <c r="BB237" s="71">
        <v>0</v>
      </c>
      <c r="BC237" s="71">
        <v>520</v>
      </c>
      <c r="BD237" s="71">
        <v>0</v>
      </c>
      <c r="BE237" s="71">
        <v>27020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1975</v>
      </c>
      <c r="B238" s="70">
        <v>289</v>
      </c>
      <c r="C238" s="70">
        <v>20</v>
      </c>
      <c r="D238" s="70">
        <v>17</v>
      </c>
      <c r="E238" s="70">
        <v>2023</v>
      </c>
      <c r="F238" s="70" t="s">
        <v>1539</v>
      </c>
      <c r="G238" s="70" t="s">
        <v>1955</v>
      </c>
      <c r="H238" s="70" t="s">
        <v>1956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1996</v>
      </c>
      <c r="AS238" s="71">
        <v>644</v>
      </c>
      <c r="AT238" s="71">
        <v>0</v>
      </c>
      <c r="AU238" s="71">
        <v>1</v>
      </c>
      <c r="AV238" s="71">
        <v>0</v>
      </c>
      <c r="AW238" s="71">
        <v>3</v>
      </c>
      <c r="AX238" s="71"/>
      <c r="AY238" s="72"/>
      <c r="AZ238" s="71">
        <v>10289.679999999973</v>
      </c>
      <c r="BA238" s="71">
        <v>47203.700000000004</v>
      </c>
      <c r="BB238" s="71">
        <v>0</v>
      </c>
      <c r="BC238" s="71">
        <v>520</v>
      </c>
      <c r="BD238" s="71">
        <v>0</v>
      </c>
      <c r="BE238" s="71">
        <v>27020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1976</v>
      </c>
      <c r="B239" s="70">
        <v>289</v>
      </c>
      <c r="C239" s="70">
        <v>21</v>
      </c>
      <c r="D239" s="70">
        <v>17</v>
      </c>
      <c r="E239" s="70">
        <v>2024</v>
      </c>
      <c r="F239" s="70" t="s">
        <v>1554</v>
      </c>
      <c r="G239" s="70" t="s">
        <v>1955</v>
      </c>
      <c r="H239" s="70" t="s">
        <v>1956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1977</v>
      </c>
      <c r="B240" s="70">
        <v>222</v>
      </c>
      <c r="C240" s="70">
        <v>1</v>
      </c>
      <c r="D240" s="70">
        <v>14</v>
      </c>
      <c r="E240" s="70">
        <v>1990</v>
      </c>
      <c r="F240" s="70" t="s">
        <v>787</v>
      </c>
      <c r="G240" s="70" t="s">
        <v>1978</v>
      </c>
      <c r="H240" s="70" t="s">
        <v>1979</v>
      </c>
      <c r="I240" s="148"/>
      <c r="J240" s="71">
        <v>62.619830462165623</v>
      </c>
      <c r="K240" s="71">
        <v>4.9409806025064471</v>
      </c>
      <c r="L240" s="71">
        <v>6.4228249162715567</v>
      </c>
      <c r="M240" s="71">
        <v>31.91029924358137</v>
      </c>
      <c r="N240" s="71">
        <v>40.602614051599197</v>
      </c>
      <c r="O240" s="71">
        <v>44.112531386924942</v>
      </c>
      <c r="P240" s="71">
        <v>52.505838265618458</v>
      </c>
      <c r="Q240" s="71">
        <v>3.0487894972260499</v>
      </c>
      <c r="R240" s="71">
        <v>0</v>
      </c>
      <c r="S240" s="71">
        <v>3.2383396157994979</v>
      </c>
      <c r="T240" s="72"/>
      <c r="U240" s="71">
        <v>12127349</v>
      </c>
      <c r="V240" s="71">
        <v>1742</v>
      </c>
      <c r="W240" s="71">
        <v>88</v>
      </c>
      <c r="X240" s="71">
        <v>12687</v>
      </c>
      <c r="Y240" s="71">
        <v>14201</v>
      </c>
      <c r="Z240" s="71">
        <v>18144</v>
      </c>
      <c r="AA240" s="71">
        <v>12749</v>
      </c>
      <c r="AB240" s="71">
        <v>49502</v>
      </c>
      <c r="AC240" s="71">
        <v>0</v>
      </c>
      <c r="AD240" s="71">
        <v>3.2383396157994979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1980</v>
      </c>
      <c r="B241" s="70">
        <v>223</v>
      </c>
      <c r="C241" s="70">
        <v>2</v>
      </c>
      <c r="D241" s="70">
        <v>14</v>
      </c>
      <c r="E241" s="70">
        <v>2005</v>
      </c>
      <c r="F241" s="70" t="s">
        <v>789</v>
      </c>
      <c r="G241" s="70" t="s">
        <v>1978</v>
      </c>
      <c r="H241" s="70" t="s">
        <v>1979</v>
      </c>
      <c r="I241" s="148"/>
      <c r="J241" s="71">
        <v>55.32124741636801</v>
      </c>
      <c r="K241" s="71">
        <v>3.2884493834035751</v>
      </c>
      <c r="L241" s="71">
        <v>2.1117730315816252</v>
      </c>
      <c r="M241" s="71">
        <v>57.231441095924097</v>
      </c>
      <c r="N241" s="71">
        <v>61.341116296063689</v>
      </c>
      <c r="O241" s="71">
        <v>70.666804237276423</v>
      </c>
      <c r="P241" s="71">
        <v>54.269336578705307</v>
      </c>
      <c r="Q241" s="71">
        <v>3.1082015331456798</v>
      </c>
      <c r="R241" s="71">
        <v>0</v>
      </c>
      <c r="S241" s="71">
        <v>0</v>
      </c>
      <c r="T241" s="72"/>
      <c r="U241" s="71">
        <v>9824695</v>
      </c>
      <c r="V241" s="71">
        <v>1460</v>
      </c>
      <c r="W241" s="71">
        <v>27</v>
      </c>
      <c r="X241" s="71">
        <v>12454</v>
      </c>
      <c r="Y241" s="71">
        <v>17936</v>
      </c>
      <c r="Z241" s="71">
        <v>33635</v>
      </c>
      <c r="AA241" s="71">
        <v>10792</v>
      </c>
      <c r="AB241" s="71">
        <v>52758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1981</v>
      </c>
      <c r="B242" s="70">
        <v>224</v>
      </c>
      <c r="C242" s="70">
        <v>3</v>
      </c>
      <c r="D242" s="70">
        <v>14</v>
      </c>
      <c r="E242" s="70">
        <v>2006</v>
      </c>
      <c r="F242" s="70" t="s">
        <v>790</v>
      </c>
      <c r="G242" s="70" t="s">
        <v>1978</v>
      </c>
      <c r="H242" s="70" t="s">
        <v>1979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1982</v>
      </c>
      <c r="B243" s="70">
        <v>225</v>
      </c>
      <c r="C243" s="70">
        <v>4</v>
      </c>
      <c r="D243" s="70">
        <v>14</v>
      </c>
      <c r="E243" s="70">
        <v>2007</v>
      </c>
      <c r="F243" s="70" t="s">
        <v>791</v>
      </c>
      <c r="G243" s="70" t="s">
        <v>1978</v>
      </c>
      <c r="H243" s="70" t="s">
        <v>1979</v>
      </c>
      <c r="I243" s="148"/>
      <c r="J243" s="71">
        <v>62.197107589904853</v>
      </c>
      <c r="K243" s="71">
        <v>3.1940173184059648</v>
      </c>
      <c r="L243" s="71">
        <v>0.42108174235280799</v>
      </c>
      <c r="M243" s="71">
        <v>58.2078838356828</v>
      </c>
      <c r="N243" s="71">
        <v>61.878987604323818</v>
      </c>
      <c r="O243" s="71">
        <v>69.253443604035411</v>
      </c>
      <c r="P243" s="71">
        <v>52.944206622900538</v>
      </c>
      <c r="Q243" s="71">
        <v>3.2690493417041901</v>
      </c>
      <c r="R243" s="71">
        <v>0</v>
      </c>
      <c r="S243" s="71">
        <v>0</v>
      </c>
      <c r="T243" s="72"/>
      <c r="U243" s="71">
        <v>11141032</v>
      </c>
      <c r="V243" s="71">
        <v>1364</v>
      </c>
      <c r="W243" s="71">
        <v>10</v>
      </c>
      <c r="X243" s="71">
        <v>13574</v>
      </c>
      <c r="Y243" s="71">
        <v>18397</v>
      </c>
      <c r="Z243" s="71">
        <v>34266</v>
      </c>
      <c r="AA243" s="71">
        <v>10368</v>
      </c>
      <c r="AB243" s="71">
        <v>52554</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1983</v>
      </c>
      <c r="B244" s="70">
        <v>226</v>
      </c>
      <c r="C244" s="70">
        <v>5</v>
      </c>
      <c r="D244" s="70">
        <v>14</v>
      </c>
      <c r="E244" s="70">
        <v>2008</v>
      </c>
      <c r="F244" s="70" t="s">
        <v>792</v>
      </c>
      <c r="G244" s="70" t="s">
        <v>1978</v>
      </c>
      <c r="H244" s="70" t="s">
        <v>1979</v>
      </c>
      <c r="I244" s="148"/>
      <c r="J244" s="71">
        <v>66.3185713405787</v>
      </c>
      <c r="K244" s="71">
        <v>2.3861637619961571</v>
      </c>
      <c r="L244" s="71">
        <v>0.37110709440379669</v>
      </c>
      <c r="M244" s="71">
        <v>61.709508092036238</v>
      </c>
      <c r="N244" s="71">
        <v>64.510437629081423</v>
      </c>
      <c r="O244" s="71">
        <v>67.500708561771361</v>
      </c>
      <c r="P244" s="71">
        <v>51.21594591525858</v>
      </c>
      <c r="Q244" s="71">
        <v>3.2141310210529102</v>
      </c>
      <c r="R244" s="71">
        <v>0</v>
      </c>
      <c r="S244" s="71">
        <v>0</v>
      </c>
      <c r="T244" s="72"/>
      <c r="U244" s="71">
        <v>12457341</v>
      </c>
      <c r="V244" s="71">
        <v>1364</v>
      </c>
      <c r="W244" s="71">
        <v>10</v>
      </c>
      <c r="X244" s="71">
        <v>13574</v>
      </c>
      <c r="Y244" s="71">
        <v>18560</v>
      </c>
      <c r="Z244" s="71">
        <v>34571</v>
      </c>
      <c r="AA244" s="71">
        <v>10041</v>
      </c>
      <c r="AB244" s="71">
        <v>52521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1984</v>
      </c>
      <c r="B245" s="70">
        <v>227</v>
      </c>
      <c r="C245" s="70">
        <v>6</v>
      </c>
      <c r="D245" s="70">
        <v>14</v>
      </c>
      <c r="E245" s="70">
        <v>2009</v>
      </c>
      <c r="F245" s="70" t="s">
        <v>176</v>
      </c>
      <c r="G245" s="70" t="s">
        <v>1978</v>
      </c>
      <c r="H245" s="70" t="s">
        <v>1979</v>
      </c>
      <c r="I245" s="148"/>
      <c r="J245" s="71">
        <v>59.116055916455679</v>
      </c>
      <c r="K245" s="71">
        <v>2.328488355110613</v>
      </c>
      <c r="L245" s="71">
        <v>3.1016064333935751</v>
      </c>
      <c r="M245" s="71">
        <v>63.755054985376269</v>
      </c>
      <c r="N245" s="71">
        <v>57.958499423183397</v>
      </c>
      <c r="O245" s="71">
        <v>68.754343695083776</v>
      </c>
      <c r="P245" s="71">
        <v>48.67100358060042</v>
      </c>
      <c r="Q245" s="71">
        <v>3.0569968775030998</v>
      </c>
      <c r="R245" s="71">
        <v>0</v>
      </c>
      <c r="S245" s="71">
        <v>0</v>
      </c>
      <c r="T245" s="72"/>
      <c r="U245" s="71">
        <v>10000940</v>
      </c>
      <c r="V245" s="71">
        <v>1407</v>
      </c>
      <c r="W245" s="71">
        <v>121</v>
      </c>
      <c r="X245" s="71">
        <v>15005</v>
      </c>
      <c r="Y245" s="71">
        <v>18804</v>
      </c>
      <c r="Z245" s="71">
        <v>34757</v>
      </c>
      <c r="AA245" s="71">
        <v>9796</v>
      </c>
      <c r="AB245" s="71">
        <v>52438</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19.722000000000001</v>
      </c>
      <c r="BM245" s="71">
        <v>0</v>
      </c>
      <c r="BN245" s="72"/>
      <c r="BO245" s="71">
        <v>0</v>
      </c>
      <c r="BP245" s="71">
        <v>0</v>
      </c>
      <c r="BQ245" s="71">
        <v>0</v>
      </c>
      <c r="BR245" s="71">
        <v>0</v>
      </c>
      <c r="BS245" s="71">
        <v>2</v>
      </c>
      <c r="BT245" s="71">
        <v>0</v>
      </c>
      <c r="BU245"/>
      <c r="BV245" s="70">
        <v>3.34</v>
      </c>
      <c r="BW245" s="70">
        <v>2.5880000000000001</v>
      </c>
      <c r="BX245" s="70">
        <v>13.794</v>
      </c>
      <c r="BY245" s="70">
        <v>0</v>
      </c>
      <c r="BZ245" s="70">
        <v>0</v>
      </c>
      <c r="CA245" s="70">
        <v>0</v>
      </c>
      <c r="CB245" s="70">
        <v>0</v>
      </c>
      <c r="CC245" s="70">
        <v>0</v>
      </c>
      <c r="CD245" s="70">
        <v>0</v>
      </c>
    </row>
    <row r="246" spans="1:82">
      <c r="A246" s="70" t="s">
        <v>1985</v>
      </c>
      <c r="B246" s="70">
        <v>228</v>
      </c>
      <c r="C246" s="70">
        <v>7</v>
      </c>
      <c r="D246" s="70">
        <v>14</v>
      </c>
      <c r="E246" s="70">
        <v>2010</v>
      </c>
      <c r="F246" s="70" t="s">
        <v>177</v>
      </c>
      <c r="G246" s="70" t="s">
        <v>1978</v>
      </c>
      <c r="H246" s="70" t="s">
        <v>1979</v>
      </c>
      <c r="I246" s="148"/>
      <c r="J246" s="71">
        <v>54.992126008409087</v>
      </c>
      <c r="K246" s="71">
        <v>2.482990784787416</v>
      </c>
      <c r="L246" s="71">
        <v>2.9807852123176302</v>
      </c>
      <c r="M246" s="71">
        <v>66.000705604310156</v>
      </c>
      <c r="N246" s="71">
        <v>62.12437818036004</v>
      </c>
      <c r="O246" s="71">
        <v>68.869512510228191</v>
      </c>
      <c r="P246" s="71">
        <v>48.796573543991563</v>
      </c>
      <c r="Q246" s="71">
        <v>3.1753073239646099</v>
      </c>
      <c r="R246" s="71">
        <v>0</v>
      </c>
      <c r="S246" s="71">
        <v>0</v>
      </c>
      <c r="T246" s="72"/>
      <c r="U246" s="71">
        <v>10004428</v>
      </c>
      <c r="V246" s="71">
        <v>1407</v>
      </c>
      <c r="W246" s="71">
        <v>121</v>
      </c>
      <c r="X246" s="71">
        <v>15005</v>
      </c>
      <c r="Y246" s="71">
        <v>18940</v>
      </c>
      <c r="Z246" s="71">
        <v>34977</v>
      </c>
      <c r="AA246" s="71">
        <v>9576</v>
      </c>
      <c r="AB246" s="71">
        <v>52192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3.65</v>
      </c>
      <c r="BK246" s="71">
        <v>0</v>
      </c>
      <c r="BL246" s="71">
        <v>3.4169999999999998</v>
      </c>
      <c r="BM246" s="71">
        <v>0</v>
      </c>
      <c r="BN246" s="72"/>
      <c r="BO246" s="71">
        <v>0</v>
      </c>
      <c r="BP246" s="71">
        <v>0</v>
      </c>
      <c r="BQ246" s="71">
        <v>1</v>
      </c>
      <c r="BR246" s="71">
        <v>0</v>
      </c>
      <c r="BS246" s="71">
        <v>1</v>
      </c>
      <c r="BT246" s="71">
        <v>0</v>
      </c>
      <c r="BU246"/>
      <c r="BV246" s="70">
        <v>7.0670000000000002</v>
      </c>
      <c r="BW246" s="70">
        <v>0</v>
      </c>
      <c r="BX246" s="70">
        <v>0</v>
      </c>
      <c r="BY246" s="70">
        <v>0</v>
      </c>
      <c r="BZ246" s="70">
        <v>0</v>
      </c>
      <c r="CA246" s="70">
        <v>0</v>
      </c>
      <c r="CB246" s="70">
        <v>0</v>
      </c>
      <c r="CC246" s="70">
        <v>0</v>
      </c>
      <c r="CD246" s="70">
        <v>0</v>
      </c>
    </row>
    <row r="247" spans="1:82">
      <c r="A247" s="70" t="s">
        <v>1986</v>
      </c>
      <c r="B247" s="70">
        <v>229</v>
      </c>
      <c r="C247" s="70">
        <v>8</v>
      </c>
      <c r="D247" s="70">
        <v>14</v>
      </c>
      <c r="E247" s="70">
        <v>2011</v>
      </c>
      <c r="F247" s="70" t="s">
        <v>178</v>
      </c>
      <c r="G247" s="70" t="s">
        <v>1978</v>
      </c>
      <c r="H247" s="70" t="s">
        <v>1979</v>
      </c>
      <c r="I247" s="148"/>
      <c r="J247" s="71">
        <v>54.988384946898378</v>
      </c>
      <c r="K247" s="71">
        <v>3.245295566063835</v>
      </c>
      <c r="L247" s="71">
        <v>4.6936848227376631</v>
      </c>
      <c r="M247" s="71">
        <v>77.89837101946965</v>
      </c>
      <c r="N247" s="71">
        <v>66.377506408274897</v>
      </c>
      <c r="O247" s="71">
        <v>68.179841259401186</v>
      </c>
      <c r="P247" s="71">
        <v>46.332409802702827</v>
      </c>
      <c r="Q247" s="71">
        <v>3.6433814793198498</v>
      </c>
      <c r="R247" s="71">
        <v>0</v>
      </c>
      <c r="S247" s="71">
        <v>0</v>
      </c>
      <c r="T247" s="72"/>
      <c r="U247" s="71">
        <v>8881529</v>
      </c>
      <c r="V247" s="71">
        <v>1407</v>
      </c>
      <c r="W247" s="71">
        <v>121</v>
      </c>
      <c r="X247" s="71">
        <v>15005</v>
      </c>
      <c r="Y247" s="71">
        <v>19069</v>
      </c>
      <c r="Z247" s="71">
        <v>35379</v>
      </c>
      <c r="AA247" s="71">
        <v>9363</v>
      </c>
      <c r="AB247" s="71">
        <v>51917</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6.5019999999999998</v>
      </c>
      <c r="BK247" s="71">
        <v>0</v>
      </c>
      <c r="BL247" s="71">
        <v>2.9830000000000001</v>
      </c>
      <c r="BM247" s="71">
        <v>0</v>
      </c>
      <c r="BN247" s="72"/>
      <c r="BO247" s="71">
        <v>0</v>
      </c>
      <c r="BP247" s="71">
        <v>0</v>
      </c>
      <c r="BQ247" s="71">
        <v>2</v>
      </c>
      <c r="BR247" s="71">
        <v>0</v>
      </c>
      <c r="BS247" s="71">
        <v>1</v>
      </c>
      <c r="BT247" s="71">
        <v>0</v>
      </c>
      <c r="BU247"/>
      <c r="BV247" s="70">
        <v>9.4849999999999994</v>
      </c>
      <c r="BW247" s="70">
        <v>0</v>
      </c>
      <c r="BX247" s="70">
        <v>0</v>
      </c>
      <c r="BY247" s="70">
        <v>0</v>
      </c>
      <c r="BZ247" s="70">
        <v>0</v>
      </c>
      <c r="CA247" s="70">
        <v>0</v>
      </c>
      <c r="CB247" s="70">
        <v>0</v>
      </c>
      <c r="CC247" s="70">
        <v>0</v>
      </c>
      <c r="CD247" s="70">
        <v>0</v>
      </c>
    </row>
    <row r="248" spans="1:82">
      <c r="A248" s="70" t="s">
        <v>1987</v>
      </c>
      <c r="B248" s="70">
        <v>230</v>
      </c>
      <c r="C248" s="70">
        <v>9</v>
      </c>
      <c r="D248" s="70">
        <v>14</v>
      </c>
      <c r="E248" s="70">
        <v>2012</v>
      </c>
      <c r="F248" s="70" t="s">
        <v>179</v>
      </c>
      <c r="G248" s="70" t="s">
        <v>1978</v>
      </c>
      <c r="H248" s="70" t="s">
        <v>1979</v>
      </c>
      <c r="I248" s="148"/>
      <c r="J248" s="71">
        <v>64.190067951568992</v>
      </c>
      <c r="K248" s="71">
        <v>3.0877992208012941</v>
      </c>
      <c r="L248" s="71">
        <v>4.646833764175434</v>
      </c>
      <c r="M248" s="71">
        <v>79.405731934210721</v>
      </c>
      <c r="N248" s="71">
        <v>79.487443651019944</v>
      </c>
      <c r="O248" s="71">
        <v>68.629896328173956</v>
      </c>
      <c r="P248" s="71">
        <v>45.919199013910429</v>
      </c>
      <c r="Q248" s="71">
        <v>3.9817918213897099</v>
      </c>
      <c r="R248" s="71">
        <v>0</v>
      </c>
      <c r="S248" s="71">
        <v>0</v>
      </c>
      <c r="T248" s="72"/>
      <c r="U248" s="71">
        <v>9806969</v>
      </c>
      <c r="V248" s="71">
        <v>1407</v>
      </c>
      <c r="W248" s="71">
        <v>121</v>
      </c>
      <c r="X248" s="71">
        <v>15005</v>
      </c>
      <c r="Y248" s="71">
        <v>19456</v>
      </c>
      <c r="Z248" s="71">
        <v>35895</v>
      </c>
      <c r="AA248" s="71">
        <v>9227</v>
      </c>
      <c r="AB248" s="71">
        <v>52223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7.1890000000000001</v>
      </c>
      <c r="BK248" s="71">
        <v>0</v>
      </c>
      <c r="BL248" s="71">
        <v>2.7440000000000002</v>
      </c>
      <c r="BM248" s="71">
        <v>0</v>
      </c>
      <c r="BN248" s="72"/>
      <c r="BO248" s="71">
        <v>0</v>
      </c>
      <c r="BP248" s="71">
        <v>0</v>
      </c>
      <c r="BQ248" s="71">
        <v>2</v>
      </c>
      <c r="BR248" s="71">
        <v>0</v>
      </c>
      <c r="BS248" s="71">
        <v>1</v>
      </c>
      <c r="BT248" s="71">
        <v>0</v>
      </c>
      <c r="BU248"/>
      <c r="BV248" s="70">
        <v>9.9329999999999998</v>
      </c>
      <c r="BW248" s="70">
        <v>0</v>
      </c>
      <c r="BX248" s="70">
        <v>0</v>
      </c>
      <c r="BY248" s="70">
        <v>0</v>
      </c>
      <c r="BZ248" s="70">
        <v>0</v>
      </c>
      <c r="CA248" s="70">
        <v>0</v>
      </c>
      <c r="CB248" s="70">
        <v>0</v>
      </c>
      <c r="CC248" s="70">
        <v>0</v>
      </c>
      <c r="CD248" s="70">
        <v>0</v>
      </c>
    </row>
    <row r="249" spans="1:82">
      <c r="A249" s="70" t="s">
        <v>1988</v>
      </c>
      <c r="B249" s="70">
        <v>231</v>
      </c>
      <c r="C249" s="70">
        <v>10</v>
      </c>
      <c r="D249" s="70">
        <v>14</v>
      </c>
      <c r="E249" s="70">
        <v>2013</v>
      </c>
      <c r="F249" s="70" t="s">
        <v>180</v>
      </c>
      <c r="G249" s="70" t="s">
        <v>1978</v>
      </c>
      <c r="H249" s="70" t="s">
        <v>1979</v>
      </c>
      <c r="I249" s="148"/>
      <c r="J249" s="71">
        <v>67.3157183619509</v>
      </c>
      <c r="K249" s="71">
        <v>2.6592561179192069</v>
      </c>
      <c r="L249" s="71">
        <v>4.4912385040220268</v>
      </c>
      <c r="M249" s="71">
        <v>75.482364752137471</v>
      </c>
      <c r="N249" s="71">
        <v>66.225166738077419</v>
      </c>
      <c r="O249" s="71">
        <v>66.558707094761147</v>
      </c>
      <c r="P249" s="71">
        <v>46.182139439358373</v>
      </c>
      <c r="Q249" s="71">
        <v>4.0336709370967796</v>
      </c>
      <c r="R249" s="71">
        <v>0</v>
      </c>
      <c r="S249" s="71">
        <v>0</v>
      </c>
      <c r="T249" s="72"/>
      <c r="U249" s="71">
        <v>9901695</v>
      </c>
      <c r="V249" s="71">
        <v>1407</v>
      </c>
      <c r="W249" s="71">
        <v>121</v>
      </c>
      <c r="X249" s="71">
        <v>15005</v>
      </c>
      <c r="Y249" s="71">
        <v>19633</v>
      </c>
      <c r="Z249" s="71">
        <v>36366</v>
      </c>
      <c r="AA249" s="71">
        <v>9245</v>
      </c>
      <c r="AB249" s="71">
        <v>52145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7.8230000000000004</v>
      </c>
      <c r="BK249" s="71">
        <v>0</v>
      </c>
      <c r="BL249" s="71">
        <v>3.4489999999999998</v>
      </c>
      <c r="BM249" s="71">
        <v>0</v>
      </c>
      <c r="BN249" s="72"/>
      <c r="BO249" s="71">
        <v>0</v>
      </c>
      <c r="BP249" s="71">
        <v>0</v>
      </c>
      <c r="BQ249" s="71">
        <v>2</v>
      </c>
      <c r="BR249" s="71">
        <v>0</v>
      </c>
      <c r="BS249" s="71">
        <v>1</v>
      </c>
      <c r="BT249" s="71">
        <v>0</v>
      </c>
      <c r="BU249"/>
      <c r="BV249" s="70">
        <v>11.272</v>
      </c>
      <c r="BW249" s="70">
        <v>0</v>
      </c>
      <c r="BX249" s="70">
        <v>0</v>
      </c>
      <c r="BY249" s="70">
        <v>0</v>
      </c>
      <c r="BZ249" s="70">
        <v>0</v>
      </c>
      <c r="CA249" s="70">
        <v>0</v>
      </c>
      <c r="CB249" s="70">
        <v>0</v>
      </c>
      <c r="CC249" s="70">
        <v>0</v>
      </c>
      <c r="CD249" s="70">
        <v>0</v>
      </c>
    </row>
    <row r="250" spans="1:82">
      <c r="A250" s="70" t="s">
        <v>1989</v>
      </c>
      <c r="B250" s="70">
        <v>232</v>
      </c>
      <c r="C250" s="70">
        <v>11</v>
      </c>
      <c r="D250" s="70">
        <v>14</v>
      </c>
      <c r="E250" s="70">
        <v>2014</v>
      </c>
      <c r="F250" s="70" t="s">
        <v>181</v>
      </c>
      <c r="G250" s="70" t="s">
        <v>1978</v>
      </c>
      <c r="H250" s="70" t="s">
        <v>1979</v>
      </c>
      <c r="I250" s="148"/>
      <c r="J250" s="71">
        <v>53.825991883670902</v>
      </c>
      <c r="K250" s="71">
        <v>2.47723308833107</v>
      </c>
      <c r="L250" s="71">
        <v>1.0595662019599761</v>
      </c>
      <c r="M250" s="71">
        <v>72.863872176642673</v>
      </c>
      <c r="N250" s="71">
        <v>69.130622062915947</v>
      </c>
      <c r="O250" s="71">
        <v>63.954692693607285</v>
      </c>
      <c r="P250" s="71">
        <v>45.543454561553801</v>
      </c>
      <c r="Q250" s="71">
        <v>3.8509189127978698</v>
      </c>
      <c r="R250" s="71">
        <v>0</v>
      </c>
      <c r="S250" s="71">
        <v>0</v>
      </c>
      <c r="T250" s="72"/>
      <c r="U250" s="71">
        <v>9478648</v>
      </c>
      <c r="V250" s="71">
        <v>1166</v>
      </c>
      <c r="W250" s="71">
        <v>45</v>
      </c>
      <c r="X250" s="71">
        <v>14938</v>
      </c>
      <c r="Y250" s="71">
        <v>19822</v>
      </c>
      <c r="Z250" s="71">
        <v>36803</v>
      </c>
      <c r="AA250" s="71">
        <v>9070</v>
      </c>
      <c r="AB250" s="71">
        <v>51887</v>
      </c>
      <c r="AC250" s="71">
        <v>0</v>
      </c>
      <c r="AD250" s="71">
        <v>0</v>
      </c>
      <c r="AE250" s="72"/>
      <c r="AF250" s="71"/>
      <c r="AG250" s="71"/>
      <c r="AH250" s="71"/>
      <c r="AI250" s="71"/>
      <c r="AJ250" s="71"/>
      <c r="AK250" s="71"/>
      <c r="AL250" s="71"/>
      <c r="AM250" s="71"/>
      <c r="AN250" s="71"/>
      <c r="AO250" s="71"/>
      <c r="AP250" s="71"/>
      <c r="AQ250" s="72"/>
      <c r="AR250" s="71">
        <v>1335</v>
      </c>
      <c r="AS250" s="71">
        <v>351</v>
      </c>
      <c r="AT250" s="71">
        <v>0</v>
      </c>
      <c r="AU250" s="71">
        <v>2</v>
      </c>
      <c r="AV250" s="71">
        <v>0</v>
      </c>
      <c r="AW250" s="71">
        <v>0</v>
      </c>
      <c r="AX250" s="71"/>
      <c r="AY250" s="72"/>
      <c r="AZ250" s="71">
        <v>5574.5</v>
      </c>
      <c r="BA250" s="71">
        <v>11966.1</v>
      </c>
      <c r="BB250" s="71">
        <v>0</v>
      </c>
      <c r="BC250" s="71">
        <v>243</v>
      </c>
      <c r="BD250" s="71">
        <v>0</v>
      </c>
      <c r="BE250" s="71">
        <v>0</v>
      </c>
      <c r="BF250" s="71"/>
      <c r="BG250" s="72"/>
      <c r="BH250" s="71">
        <v>0</v>
      </c>
      <c r="BI250" s="71">
        <v>0</v>
      </c>
      <c r="BJ250" s="71">
        <v>8.1110000000000007</v>
      </c>
      <c r="BK250" s="71">
        <v>0</v>
      </c>
      <c r="BL250" s="71">
        <v>3.3250000000000002</v>
      </c>
      <c r="BM250" s="71">
        <v>0</v>
      </c>
      <c r="BN250" s="72"/>
      <c r="BO250" s="71">
        <v>0</v>
      </c>
      <c r="BP250" s="71">
        <v>0</v>
      </c>
      <c r="BQ250" s="71">
        <v>2</v>
      </c>
      <c r="BR250" s="71">
        <v>0</v>
      </c>
      <c r="BS250" s="71">
        <v>1</v>
      </c>
      <c r="BT250" s="71">
        <v>0</v>
      </c>
      <c r="BU250"/>
      <c r="BV250" s="70">
        <v>11.436</v>
      </c>
      <c r="BW250" s="70">
        <v>0</v>
      </c>
      <c r="BX250" s="70">
        <v>0</v>
      </c>
      <c r="BY250" s="70">
        <v>0</v>
      </c>
      <c r="BZ250" s="70">
        <v>0</v>
      </c>
      <c r="CA250" s="70">
        <v>0</v>
      </c>
      <c r="CB250" s="70">
        <v>0</v>
      </c>
      <c r="CC250" s="70">
        <v>0</v>
      </c>
      <c r="CD250" s="70">
        <v>0</v>
      </c>
    </row>
    <row r="251" spans="1:82">
      <c r="A251" s="70" t="s">
        <v>1990</v>
      </c>
      <c r="B251" s="70">
        <v>233</v>
      </c>
      <c r="C251" s="70">
        <v>12</v>
      </c>
      <c r="D251" s="70">
        <v>14</v>
      </c>
      <c r="E251" s="70">
        <v>2015</v>
      </c>
      <c r="F251" s="70" t="s">
        <v>182</v>
      </c>
      <c r="G251" s="70" t="s">
        <v>1978</v>
      </c>
      <c r="H251" s="70" t="s">
        <v>1979</v>
      </c>
      <c r="I251" s="148"/>
      <c r="J251" s="71">
        <v>41.930750773109366</v>
      </c>
      <c r="K251" s="71">
        <v>2.4871855423696179</v>
      </c>
      <c r="L251" s="71">
        <v>1.139286896761764</v>
      </c>
      <c r="M251" s="71">
        <v>72.439286731583366</v>
      </c>
      <c r="N251" s="71">
        <v>64.464504087438016</v>
      </c>
      <c r="O251" s="71">
        <v>63.665206973154589</v>
      </c>
      <c r="P251" s="71">
        <v>45.242741706509612</v>
      </c>
      <c r="Q251" s="71">
        <v>3.7639164492295398</v>
      </c>
      <c r="R251" s="71">
        <v>0</v>
      </c>
      <c r="S251" s="71">
        <v>0</v>
      </c>
      <c r="T251" s="72"/>
      <c r="U251" s="71">
        <v>8484781</v>
      </c>
      <c r="V251" s="71">
        <v>1166</v>
      </c>
      <c r="W251" s="71">
        <v>45</v>
      </c>
      <c r="X251" s="71">
        <v>14938</v>
      </c>
      <c r="Y251" s="71">
        <v>20061</v>
      </c>
      <c r="Z251" s="71">
        <v>36989</v>
      </c>
      <c r="AA251" s="71">
        <v>9003</v>
      </c>
      <c r="AB251" s="71">
        <v>51806</v>
      </c>
      <c r="AC251" s="71">
        <v>0</v>
      </c>
      <c r="AD251" s="71">
        <v>0</v>
      </c>
      <c r="AE251" s="72"/>
      <c r="AF251" s="71">
        <v>57877185.819142073</v>
      </c>
      <c r="AG251" s="71">
        <v>1941031.131743572</v>
      </c>
      <c r="AH251" s="71">
        <v>240560.1578044724</v>
      </c>
      <c r="AI251" s="71">
        <v>95199511.09911494</v>
      </c>
      <c r="AJ251" s="71">
        <v>90147273.856929809</v>
      </c>
      <c r="AK251" s="71">
        <v>0</v>
      </c>
      <c r="AL251" s="71">
        <v>0</v>
      </c>
      <c r="AM251" s="71">
        <v>7099794.9820034858</v>
      </c>
      <c r="AN251" s="71">
        <v>0</v>
      </c>
      <c r="AO251" s="71">
        <v>0</v>
      </c>
      <c r="AP251" s="71">
        <v>252505357.04673836</v>
      </c>
      <c r="AQ251" s="72"/>
      <c r="AR251" s="71">
        <v>1419</v>
      </c>
      <c r="AS251" s="71">
        <v>482</v>
      </c>
      <c r="AT251" s="71">
        <v>0</v>
      </c>
      <c r="AU251" s="71">
        <v>2</v>
      </c>
      <c r="AV251" s="71">
        <v>0</v>
      </c>
      <c r="AW251" s="71">
        <v>0</v>
      </c>
      <c r="AX251" s="71"/>
      <c r="AY251" s="72"/>
      <c r="AZ251" s="71">
        <v>6018.4</v>
      </c>
      <c r="BA251" s="71">
        <v>18468.2</v>
      </c>
      <c r="BB251" s="71">
        <v>0</v>
      </c>
      <c r="BC251" s="71">
        <v>243</v>
      </c>
      <c r="BD251" s="71">
        <v>0</v>
      </c>
      <c r="BE251" s="71">
        <v>0</v>
      </c>
      <c r="BF251" s="71"/>
      <c r="BG251" s="72"/>
      <c r="BH251" s="71">
        <v>0</v>
      </c>
      <c r="BI251" s="71">
        <v>0</v>
      </c>
      <c r="BJ251" s="71">
        <v>7.4359999999999999</v>
      </c>
      <c r="BK251" s="71">
        <v>0</v>
      </c>
      <c r="BL251" s="71">
        <v>3.2240000000000002</v>
      </c>
      <c r="BM251" s="71">
        <v>0</v>
      </c>
      <c r="BN251" s="72"/>
      <c r="BO251" s="71">
        <v>0</v>
      </c>
      <c r="BP251" s="71">
        <v>0</v>
      </c>
      <c r="BQ251" s="71">
        <v>2</v>
      </c>
      <c r="BR251" s="71">
        <v>0</v>
      </c>
      <c r="BS251" s="71">
        <v>1</v>
      </c>
      <c r="BT251" s="71">
        <v>0</v>
      </c>
      <c r="BU251"/>
      <c r="BV251" s="70">
        <v>10.66</v>
      </c>
      <c r="BW251" s="70">
        <v>0</v>
      </c>
      <c r="BX251" s="70">
        <v>0</v>
      </c>
      <c r="BY251" s="70">
        <v>0</v>
      </c>
      <c r="BZ251" s="70">
        <v>0</v>
      </c>
      <c r="CA251" s="70">
        <v>0</v>
      </c>
      <c r="CB251" s="70">
        <v>0</v>
      </c>
      <c r="CC251" s="70">
        <v>0</v>
      </c>
      <c r="CD251" s="70">
        <v>0</v>
      </c>
    </row>
    <row r="252" spans="1:82">
      <c r="A252" s="70" t="s">
        <v>1991</v>
      </c>
      <c r="B252" s="70">
        <v>234</v>
      </c>
      <c r="C252" s="70">
        <v>13</v>
      </c>
      <c r="D252" s="70">
        <v>14</v>
      </c>
      <c r="E252" s="70">
        <v>2016</v>
      </c>
      <c r="F252" s="70" t="s">
        <v>155</v>
      </c>
      <c r="G252" s="70" t="s">
        <v>1978</v>
      </c>
      <c r="H252" s="70" t="s">
        <v>1979</v>
      </c>
      <c r="I252" s="148"/>
      <c r="J252" s="71">
        <v>39.042591482882898</v>
      </c>
      <c r="K252" s="71">
        <v>2.4837407339849213</v>
      </c>
      <c r="L252" s="71">
        <v>1.2306728318170486</v>
      </c>
      <c r="M252" s="71">
        <v>60.666647810008826</v>
      </c>
      <c r="N252" s="71">
        <v>64.571693647760156</v>
      </c>
      <c r="O252" s="71">
        <v>63.150534071226872</v>
      </c>
      <c r="P252" s="71">
        <v>43.917987561974833</v>
      </c>
      <c r="Q252" s="71">
        <v>3.6508988876061599</v>
      </c>
      <c r="R252" s="71">
        <v>0</v>
      </c>
      <c r="S252" s="71">
        <v>0</v>
      </c>
      <c r="T252" s="72"/>
      <c r="U252" s="71">
        <v>7691305</v>
      </c>
      <c r="V252" s="71">
        <v>1166</v>
      </c>
      <c r="W252" s="71">
        <v>45</v>
      </c>
      <c r="X252" s="71">
        <v>14938</v>
      </c>
      <c r="Y252" s="71">
        <v>20356</v>
      </c>
      <c r="Z252" s="71">
        <v>37141</v>
      </c>
      <c r="AA252" s="71">
        <v>9039</v>
      </c>
      <c r="AB252" s="71">
        <v>51689</v>
      </c>
      <c r="AC252" s="71">
        <v>0</v>
      </c>
      <c r="AD252" s="71">
        <v>0</v>
      </c>
      <c r="AE252" s="72"/>
      <c r="AF252" s="71">
        <v>53573073.795063809</v>
      </c>
      <c r="AG252" s="71">
        <v>1866454.738297344</v>
      </c>
      <c r="AH252" s="71">
        <v>199765.66143444469</v>
      </c>
      <c r="AI252" s="71">
        <v>93997851.309701771</v>
      </c>
      <c r="AJ252" s="71">
        <v>88302946.326793283</v>
      </c>
      <c r="AK252" s="71">
        <v>0</v>
      </c>
      <c r="AL252" s="71">
        <v>0</v>
      </c>
      <c r="AM252" s="71">
        <v>7089264.0097515807</v>
      </c>
      <c r="AN252" s="71">
        <v>0</v>
      </c>
      <c r="AO252" s="71">
        <v>0</v>
      </c>
      <c r="AP252" s="71">
        <v>245029355.84104222</v>
      </c>
      <c r="AQ252" s="72"/>
      <c r="AR252" s="71">
        <v>1525</v>
      </c>
      <c r="AS252" s="71">
        <v>608</v>
      </c>
      <c r="AT252" s="71">
        <v>0</v>
      </c>
      <c r="AU252" s="71">
        <v>2</v>
      </c>
      <c r="AV252" s="71">
        <v>0</v>
      </c>
      <c r="AW252" s="71">
        <v>0</v>
      </c>
      <c r="AX252" s="71"/>
      <c r="AY252" s="72"/>
      <c r="AZ252" s="71">
        <v>6585.1</v>
      </c>
      <c r="BA252" s="71">
        <v>27201.200000000001</v>
      </c>
      <c r="BB252" s="71">
        <v>0</v>
      </c>
      <c r="BC252" s="71">
        <v>243</v>
      </c>
      <c r="BD252" s="71">
        <v>0</v>
      </c>
      <c r="BE252" s="71">
        <v>0</v>
      </c>
      <c r="BF252" s="71"/>
      <c r="BG252" s="72"/>
      <c r="BH252" s="71">
        <v>0</v>
      </c>
      <c r="BI252" s="71">
        <v>0</v>
      </c>
      <c r="BJ252" s="71">
        <v>7.5019999999999998</v>
      </c>
      <c r="BK252" s="71">
        <v>0</v>
      </c>
      <c r="BL252" s="71">
        <v>3.1680000000000001</v>
      </c>
      <c r="BM252" s="71">
        <v>0</v>
      </c>
      <c r="BN252" s="72"/>
      <c r="BO252" s="71">
        <v>0</v>
      </c>
      <c r="BP252" s="71">
        <v>0</v>
      </c>
      <c r="BQ252" s="71">
        <v>2</v>
      </c>
      <c r="BR252" s="71">
        <v>0</v>
      </c>
      <c r="BS252" s="71">
        <v>1</v>
      </c>
      <c r="BT252" s="71">
        <v>0</v>
      </c>
      <c r="BU252"/>
      <c r="BV252" s="70">
        <v>10.67</v>
      </c>
      <c r="BW252" s="70">
        <v>0</v>
      </c>
      <c r="BX252" s="70">
        <v>0</v>
      </c>
      <c r="BY252" s="70">
        <v>0</v>
      </c>
      <c r="BZ252" s="70">
        <v>0</v>
      </c>
      <c r="CA252" s="70">
        <v>0</v>
      </c>
      <c r="CB252" s="70">
        <v>0</v>
      </c>
      <c r="CC252" s="70">
        <v>0</v>
      </c>
      <c r="CD252" s="70">
        <v>0</v>
      </c>
    </row>
    <row r="253" spans="1:82">
      <c r="A253" s="70" t="s">
        <v>1992</v>
      </c>
      <c r="B253" s="70">
        <v>235</v>
      </c>
      <c r="C253" s="70">
        <v>14</v>
      </c>
      <c r="D253" s="70">
        <v>14</v>
      </c>
      <c r="E253" s="70">
        <v>2017</v>
      </c>
      <c r="F253" s="70" t="s">
        <v>156</v>
      </c>
      <c r="G253" s="70" t="s">
        <v>1978</v>
      </c>
      <c r="H253" s="70" t="s">
        <v>1979</v>
      </c>
      <c r="I253" s="148"/>
      <c r="J253" s="71">
        <v>38.148410697557722</v>
      </c>
      <c r="K253" s="71">
        <v>2.5037164221775932</v>
      </c>
      <c r="L253" s="71">
        <v>1.0857242563399794</v>
      </c>
      <c r="M253" s="71">
        <v>57.284055097844778</v>
      </c>
      <c r="N253" s="71">
        <v>62.596888991831086</v>
      </c>
      <c r="O253" s="71">
        <v>62.442869396169073</v>
      </c>
      <c r="P253" s="71">
        <v>43.026633947785726</v>
      </c>
      <c r="Q253" s="71">
        <v>3.5004472826808399</v>
      </c>
      <c r="R253" s="71">
        <v>0</v>
      </c>
      <c r="S253" s="71">
        <v>0</v>
      </c>
      <c r="T253" s="72"/>
      <c r="U253" s="71">
        <v>7905975.9999999991</v>
      </c>
      <c r="V253" s="71">
        <v>1166</v>
      </c>
      <c r="W253" s="71">
        <v>45</v>
      </c>
      <c r="X253" s="71">
        <v>14938</v>
      </c>
      <c r="Y253" s="71">
        <v>20523</v>
      </c>
      <c r="Z253" s="71">
        <v>37334</v>
      </c>
      <c r="AA253" s="71">
        <v>8912</v>
      </c>
      <c r="AB253" s="71">
        <v>51249</v>
      </c>
      <c r="AC253" s="71">
        <v>0</v>
      </c>
      <c r="AD253" s="71">
        <v>0</v>
      </c>
      <c r="AE253" s="72"/>
      <c r="AF253" s="71">
        <v>54666337.051809579</v>
      </c>
      <c r="AG253" s="71">
        <v>1892713.642397902</v>
      </c>
      <c r="AH253" s="71">
        <v>232416.42804410521</v>
      </c>
      <c r="AI253" s="71">
        <v>92390040.914761931</v>
      </c>
      <c r="AJ253" s="71">
        <v>90134589.837295175</v>
      </c>
      <c r="AK253" s="71">
        <v>0</v>
      </c>
      <c r="AL253" s="71">
        <v>0</v>
      </c>
      <c r="AM253" s="71">
        <v>7039915.3446085658</v>
      </c>
      <c r="AN253" s="71">
        <v>0</v>
      </c>
      <c r="AO253" s="71">
        <v>0</v>
      </c>
      <c r="AP253" s="71">
        <v>246356013.21891728</v>
      </c>
      <c r="AQ253" s="72"/>
      <c r="AR253" s="71">
        <v>1616</v>
      </c>
      <c r="AS253" s="71">
        <v>676</v>
      </c>
      <c r="AT253" s="71">
        <v>0</v>
      </c>
      <c r="AU253" s="71">
        <v>3</v>
      </c>
      <c r="AV253" s="71">
        <v>0</v>
      </c>
      <c r="AW253" s="71">
        <v>0</v>
      </c>
      <c r="AX253" s="71"/>
      <c r="AY253" s="72"/>
      <c r="AZ253" s="71">
        <v>7118.2</v>
      </c>
      <c r="BA253" s="71">
        <v>29976.90000000002</v>
      </c>
      <c r="BB253" s="71">
        <v>0</v>
      </c>
      <c r="BC253" s="71">
        <v>290</v>
      </c>
      <c r="BD253" s="71">
        <v>0</v>
      </c>
      <c r="BE253" s="71">
        <v>0</v>
      </c>
      <c r="BF253" s="71"/>
      <c r="BG253" s="72"/>
      <c r="BH253" s="71">
        <v>0</v>
      </c>
      <c r="BI253" s="71">
        <v>0</v>
      </c>
      <c r="BJ253" s="71">
        <v>7.4710000000000001</v>
      </c>
      <c r="BK253" s="71">
        <v>0</v>
      </c>
      <c r="BL253" s="71">
        <v>2.9279999999999999</v>
      </c>
      <c r="BM253" s="71">
        <v>0</v>
      </c>
      <c r="BN253" s="72"/>
      <c r="BO253" s="71">
        <v>0</v>
      </c>
      <c r="BP253" s="71">
        <v>0</v>
      </c>
      <c r="BQ253" s="71">
        <v>2</v>
      </c>
      <c r="BR253" s="71">
        <v>0</v>
      </c>
      <c r="BS253" s="71">
        <v>1</v>
      </c>
      <c r="BT253" s="71">
        <v>0</v>
      </c>
      <c r="BU253"/>
      <c r="BV253" s="70">
        <v>10.398999999999999</v>
      </c>
      <c r="BW253" s="70">
        <v>0</v>
      </c>
      <c r="BX253" s="70">
        <v>0</v>
      </c>
      <c r="BY253" s="70">
        <v>0</v>
      </c>
      <c r="BZ253" s="70">
        <v>0</v>
      </c>
      <c r="CA253" s="70">
        <v>0</v>
      </c>
      <c r="CB253" s="70">
        <v>0</v>
      </c>
      <c r="CC253" s="70">
        <v>0</v>
      </c>
      <c r="CD253" s="70">
        <v>0</v>
      </c>
    </row>
    <row r="254" spans="1:82">
      <c r="A254" s="70" t="s">
        <v>1993</v>
      </c>
      <c r="B254" s="70">
        <v>236</v>
      </c>
      <c r="C254" s="70">
        <v>15</v>
      </c>
      <c r="D254" s="70">
        <v>14</v>
      </c>
      <c r="E254" s="70">
        <v>2018</v>
      </c>
      <c r="F254" s="70" t="s">
        <v>183</v>
      </c>
      <c r="G254" s="1064" t="s">
        <v>1978</v>
      </c>
      <c r="H254" s="70" t="s">
        <v>1979</v>
      </c>
      <c r="I254" s="148"/>
      <c r="J254" s="71">
        <v>37.9805372260507</v>
      </c>
      <c r="K254" s="71">
        <v>2.3531067594331585</v>
      </c>
      <c r="L254" s="71">
        <v>0.97841566118946011</v>
      </c>
      <c r="M254" s="71">
        <v>56.489130220494332</v>
      </c>
      <c r="N254" s="71">
        <v>65.476689283420782</v>
      </c>
      <c r="O254" s="71">
        <v>61.287756516573261</v>
      </c>
      <c r="P254" s="71">
        <v>42.388021673391428</v>
      </c>
      <c r="Q254" s="71">
        <v>3.2195561932139798</v>
      </c>
      <c r="R254" s="71">
        <v>0</v>
      </c>
      <c r="S254" s="71">
        <v>0</v>
      </c>
      <c r="T254" s="72"/>
      <c r="U254" s="71">
        <v>7777824.0000000009</v>
      </c>
      <c r="V254" s="71">
        <v>1166</v>
      </c>
      <c r="W254" s="71">
        <v>45</v>
      </c>
      <c r="X254" s="71">
        <v>14938</v>
      </c>
      <c r="Y254" s="71">
        <v>20664</v>
      </c>
      <c r="Z254" s="71">
        <v>37345</v>
      </c>
      <c r="AA254" s="71">
        <v>8868</v>
      </c>
      <c r="AB254" s="71">
        <v>50797</v>
      </c>
      <c r="AC254" s="71">
        <v>0</v>
      </c>
      <c r="AD254" s="71">
        <v>0</v>
      </c>
      <c r="AE254" s="72"/>
      <c r="AF254" s="71">
        <v>54807865.843021639</v>
      </c>
      <c r="AG254" s="71">
        <v>1673661.680371861</v>
      </c>
      <c r="AH254" s="71">
        <v>219909.38786816731</v>
      </c>
      <c r="AI254" s="71">
        <v>88555073.024537265</v>
      </c>
      <c r="AJ254" s="71">
        <v>88745419.262471154</v>
      </c>
      <c r="AK254" s="71">
        <v>0</v>
      </c>
      <c r="AL254" s="71">
        <v>0</v>
      </c>
      <c r="AM254" s="71">
        <v>6992263.4708196269</v>
      </c>
      <c r="AN254" s="71">
        <v>0</v>
      </c>
      <c r="AO254" s="71">
        <v>0</v>
      </c>
      <c r="AP254" s="71">
        <v>240994192.6690897</v>
      </c>
      <c r="AQ254" s="72"/>
      <c r="AR254" s="71">
        <v>1685</v>
      </c>
      <c r="AS254" s="71">
        <v>764</v>
      </c>
      <c r="AT254" s="71">
        <v>0</v>
      </c>
      <c r="AU254" s="71">
        <v>3</v>
      </c>
      <c r="AV254" s="71">
        <v>0</v>
      </c>
      <c r="AW254" s="71">
        <v>0</v>
      </c>
      <c r="AX254" s="71"/>
      <c r="AY254" s="72"/>
      <c r="AZ254" s="71">
        <v>7528.1999999999971</v>
      </c>
      <c r="BA254" s="71">
        <v>34386.300000000003</v>
      </c>
      <c r="BB254" s="71">
        <v>0</v>
      </c>
      <c r="BC254" s="71">
        <v>290</v>
      </c>
      <c r="BD254" s="71">
        <v>0</v>
      </c>
      <c r="BE254" s="71">
        <v>0</v>
      </c>
      <c r="BF254" s="71"/>
      <c r="BG254" s="72"/>
      <c r="BH254" s="71">
        <v>0</v>
      </c>
      <c r="BI254" s="71">
        <v>0</v>
      </c>
      <c r="BJ254" s="71">
        <v>7.1689999999999996</v>
      </c>
      <c r="BK254" s="71">
        <v>0</v>
      </c>
      <c r="BL254" s="71">
        <v>3.0379999999999998</v>
      </c>
      <c r="BM254" s="71">
        <v>0</v>
      </c>
      <c r="BN254" s="72"/>
      <c r="BO254" s="71">
        <v>0</v>
      </c>
      <c r="BP254" s="71">
        <v>0</v>
      </c>
      <c r="BQ254" s="71">
        <v>2</v>
      </c>
      <c r="BR254" s="71">
        <v>0</v>
      </c>
      <c r="BS254" s="71">
        <v>1</v>
      </c>
      <c r="BT254" s="71">
        <v>0</v>
      </c>
      <c r="BU254"/>
      <c r="BV254" s="70">
        <v>10.207000000000001</v>
      </c>
      <c r="BW254" s="70">
        <v>0</v>
      </c>
      <c r="BX254" s="70">
        <v>0</v>
      </c>
      <c r="BY254" s="70">
        <v>0</v>
      </c>
      <c r="BZ254" s="70">
        <v>0</v>
      </c>
      <c r="CA254" s="70">
        <v>0</v>
      </c>
      <c r="CB254" s="70">
        <v>0</v>
      </c>
      <c r="CC254" s="70">
        <v>0</v>
      </c>
      <c r="CD254" s="70">
        <v>0</v>
      </c>
    </row>
    <row r="255" spans="1:82">
      <c r="A255" s="70" t="s">
        <v>1994</v>
      </c>
      <c r="B255" s="70">
        <v>237</v>
      </c>
      <c r="C255" s="70">
        <v>16</v>
      </c>
      <c r="D255" s="70">
        <v>14</v>
      </c>
      <c r="E255" s="70">
        <v>2019</v>
      </c>
      <c r="F255" s="70" t="s">
        <v>158</v>
      </c>
      <c r="G255" s="1064" t="s">
        <v>1978</v>
      </c>
      <c r="H255" s="70" t="s">
        <v>1979</v>
      </c>
      <c r="I255" s="148"/>
      <c r="J255" s="71">
        <v>37.04653094485132</v>
      </c>
      <c r="K255" s="71">
        <v>2.1557309798291482</v>
      </c>
      <c r="L255" s="71">
        <v>0.986242159520763</v>
      </c>
      <c r="M255" s="71">
        <v>53.398495325504136</v>
      </c>
      <c r="N255" s="71">
        <v>57.625865583260492</v>
      </c>
      <c r="O255" s="71">
        <v>59.825863904562993</v>
      </c>
      <c r="P255" s="71">
        <v>42.356128647487637</v>
      </c>
      <c r="Q255" s="71">
        <v>3.1072946846977398</v>
      </c>
      <c r="R255" s="71">
        <v>0</v>
      </c>
      <c r="S255" s="71">
        <v>0</v>
      </c>
      <c r="T255" s="72"/>
      <c r="U255" s="71">
        <v>7921076</v>
      </c>
      <c r="V255" s="71">
        <v>1166</v>
      </c>
      <c r="W255" s="71">
        <v>45</v>
      </c>
      <c r="X255" s="71">
        <v>14938</v>
      </c>
      <c r="Y255" s="71">
        <v>20775</v>
      </c>
      <c r="Z255" s="71">
        <v>37455</v>
      </c>
      <c r="AA255" s="71">
        <v>8795</v>
      </c>
      <c r="AB255" s="71">
        <v>50353</v>
      </c>
      <c r="AC255" s="71">
        <v>0</v>
      </c>
      <c r="AD255" s="71">
        <v>0</v>
      </c>
      <c r="AE255" s="72"/>
      <c r="AF255" s="71">
        <v>54638637.72454346</v>
      </c>
      <c r="AG255" s="71">
        <v>1618272.2913981171</v>
      </c>
      <c r="AH255" s="71">
        <v>232266.71462746791</v>
      </c>
      <c r="AI255" s="71">
        <v>86921446.54164125</v>
      </c>
      <c r="AJ255" s="71">
        <v>80687192.493676156</v>
      </c>
      <c r="AK255" s="71">
        <v>0</v>
      </c>
      <c r="AL255" s="71">
        <v>0</v>
      </c>
      <c r="AM255" s="71">
        <v>6857699.5428189458</v>
      </c>
      <c r="AN255" s="71">
        <v>0</v>
      </c>
      <c r="AO255" s="71">
        <v>0</v>
      </c>
      <c r="AP255" s="71">
        <v>230955515.30870539</v>
      </c>
      <c r="AQ255" s="72"/>
      <c r="AR255" s="71">
        <v>1767</v>
      </c>
      <c r="AS255" s="71">
        <v>817</v>
      </c>
      <c r="AT255" s="71">
        <v>0</v>
      </c>
      <c r="AU255" s="71">
        <v>3</v>
      </c>
      <c r="AV255" s="71">
        <v>0</v>
      </c>
      <c r="AW255" s="71">
        <v>0</v>
      </c>
      <c r="AX255" s="71"/>
      <c r="AY255" s="72"/>
      <c r="AZ255" s="71">
        <v>8005.5000000000018</v>
      </c>
      <c r="BA255" s="71">
        <v>36281.700000000033</v>
      </c>
      <c r="BB255" s="71">
        <v>0</v>
      </c>
      <c r="BC255" s="71">
        <v>290</v>
      </c>
      <c r="BD255" s="71">
        <v>0</v>
      </c>
      <c r="BE255" s="71">
        <v>0</v>
      </c>
      <c r="BF255" s="71"/>
      <c r="BG255" s="72"/>
      <c r="BH255" s="71">
        <v>0</v>
      </c>
      <c r="BI255" s="71">
        <v>0</v>
      </c>
      <c r="BJ255" s="71">
        <v>6.7080000000000002</v>
      </c>
      <c r="BK255" s="71">
        <v>0</v>
      </c>
      <c r="BL255" s="71">
        <v>2.9580000000000002</v>
      </c>
      <c r="BM255" s="71">
        <v>0</v>
      </c>
      <c r="BN255" s="72"/>
      <c r="BO255" s="71">
        <v>0</v>
      </c>
      <c r="BP255" s="71">
        <v>0</v>
      </c>
      <c r="BQ255" s="71">
        <v>2</v>
      </c>
      <c r="BR255" s="71">
        <v>0</v>
      </c>
      <c r="BS255" s="71">
        <v>1</v>
      </c>
      <c r="BT255" s="71">
        <v>0</v>
      </c>
      <c r="BU255"/>
      <c r="BV255" s="70">
        <v>9.6660000000000004</v>
      </c>
      <c r="BW255" s="70">
        <v>0</v>
      </c>
      <c r="BX255" s="70">
        <v>0</v>
      </c>
      <c r="BY255" s="70">
        <v>0</v>
      </c>
      <c r="BZ255" s="70">
        <v>0</v>
      </c>
      <c r="CA255" s="70">
        <v>0</v>
      </c>
      <c r="CB255" s="70">
        <v>0</v>
      </c>
      <c r="CC255" s="70">
        <v>0</v>
      </c>
      <c r="CD255" s="70">
        <v>0</v>
      </c>
    </row>
    <row r="256" spans="1:82">
      <c r="A256" s="70" t="s">
        <v>1995</v>
      </c>
      <c r="B256" s="70">
        <v>238</v>
      </c>
      <c r="C256" s="70">
        <v>17</v>
      </c>
      <c r="D256" s="70">
        <v>14</v>
      </c>
      <c r="E256" s="70">
        <v>2020</v>
      </c>
      <c r="F256" s="70" t="s">
        <v>159</v>
      </c>
      <c r="G256" s="70" t="s">
        <v>1978</v>
      </c>
      <c r="H256" s="70" t="s">
        <v>1979</v>
      </c>
      <c r="I256" s="148"/>
      <c r="J256" s="71">
        <v>36.708636880294158</v>
      </c>
      <c r="K256" s="71">
        <v>2.2303758661604931</v>
      </c>
      <c r="L256" s="71">
        <v>2.7690582490966169</v>
      </c>
      <c r="M256" s="71">
        <v>51.910425760120276</v>
      </c>
      <c r="N256" s="71">
        <v>54.992652331095265</v>
      </c>
      <c r="O256" s="71">
        <v>52.593643646505576</v>
      </c>
      <c r="P256" s="71">
        <v>39.505436407415594</v>
      </c>
      <c r="Q256" s="71">
        <v>2.9590028644981898</v>
      </c>
      <c r="R256" s="71">
        <v>0</v>
      </c>
      <c r="S256" s="71">
        <v>0</v>
      </c>
      <c r="T256" s="72"/>
      <c r="U256" s="71">
        <v>7059123</v>
      </c>
      <c r="V256" s="71">
        <v>1041</v>
      </c>
      <c r="W256" s="71">
        <v>155</v>
      </c>
      <c r="X256" s="71">
        <v>15198</v>
      </c>
      <c r="Y256" s="71">
        <v>21033</v>
      </c>
      <c r="Z256" s="71">
        <v>37582</v>
      </c>
      <c r="AA256" s="71">
        <v>8719</v>
      </c>
      <c r="AB256" s="71">
        <v>50186</v>
      </c>
      <c r="AC256" s="71">
        <v>0</v>
      </c>
      <c r="AD256" s="71">
        <v>0</v>
      </c>
      <c r="AE256" s="72"/>
      <c r="AF256" s="71">
        <v>54936270.185529783</v>
      </c>
      <c r="AG256" s="71">
        <v>1575202.9560248877</v>
      </c>
      <c r="AH256" s="71">
        <v>696175.16532969498</v>
      </c>
      <c r="AI256" s="71">
        <v>85995049.437089503</v>
      </c>
      <c r="AJ256" s="71">
        <v>83914260.68095693</v>
      </c>
      <c r="AK256" s="71"/>
      <c r="AL256" s="71"/>
      <c r="AM256" s="71">
        <v>6549830.5780894328</v>
      </c>
      <c r="AN256" s="71"/>
      <c r="AO256" s="71"/>
      <c r="AP256" s="71">
        <v>233666789.00302023</v>
      </c>
      <c r="AQ256" s="72"/>
      <c r="AR256" s="71">
        <v>1851</v>
      </c>
      <c r="AS256" s="71">
        <v>861</v>
      </c>
      <c r="AT256" s="71">
        <v>0</v>
      </c>
      <c r="AU256" s="71">
        <v>3</v>
      </c>
      <c r="AV256" s="71">
        <v>0</v>
      </c>
      <c r="AW256" s="71">
        <v>0</v>
      </c>
      <c r="AX256" s="71"/>
      <c r="AY256" s="72"/>
      <c r="AZ256" s="71">
        <v>8514.5</v>
      </c>
      <c r="BA256" s="71">
        <v>39476.500000000029</v>
      </c>
      <c r="BB256" s="71">
        <v>0</v>
      </c>
      <c r="BC256" s="71">
        <v>290</v>
      </c>
      <c r="BD256" s="71">
        <v>0</v>
      </c>
      <c r="BE256" s="71">
        <v>0</v>
      </c>
      <c r="BF256" s="71"/>
      <c r="BG256" s="72"/>
      <c r="BH256" s="71">
        <v>0</v>
      </c>
      <c r="BI256" s="71">
        <v>0</v>
      </c>
      <c r="BJ256" s="71">
        <v>4.8150000000000004</v>
      </c>
      <c r="BK256" s="71">
        <v>0</v>
      </c>
      <c r="BL256" s="71">
        <v>2.867</v>
      </c>
      <c r="BM256" s="71">
        <v>0</v>
      </c>
      <c r="BN256" s="72"/>
      <c r="BO256" s="71">
        <v>0</v>
      </c>
      <c r="BP256" s="71">
        <v>0</v>
      </c>
      <c r="BQ256" s="71">
        <v>1</v>
      </c>
      <c r="BR256" s="71">
        <v>0</v>
      </c>
      <c r="BS256" s="71">
        <v>1</v>
      </c>
      <c r="BT256" s="71">
        <v>0</v>
      </c>
      <c r="BU256"/>
      <c r="BV256" s="70">
        <v>7.6820000000000004</v>
      </c>
      <c r="BW256" s="70">
        <v>0</v>
      </c>
      <c r="BX256" s="70">
        <v>0</v>
      </c>
      <c r="BY256" s="70">
        <v>0</v>
      </c>
      <c r="BZ256" s="70">
        <v>0</v>
      </c>
      <c r="CA256" s="70">
        <v>0</v>
      </c>
      <c r="CB256" s="70">
        <v>0</v>
      </c>
      <c r="CC256" s="70">
        <v>0</v>
      </c>
      <c r="CD256" s="70">
        <v>0</v>
      </c>
    </row>
    <row r="257" spans="1:82">
      <c r="A257" s="70" t="s">
        <v>1996</v>
      </c>
      <c r="B257" s="70">
        <v>238</v>
      </c>
      <c r="C257" s="70">
        <v>18</v>
      </c>
      <c r="D257" s="70">
        <v>14</v>
      </c>
      <c r="E257" s="70">
        <v>2021</v>
      </c>
      <c r="F257" s="70" t="s">
        <v>160</v>
      </c>
      <c r="G257" s="70" t="s">
        <v>1978</v>
      </c>
      <c r="H257" s="70" t="s">
        <v>1979</v>
      </c>
      <c r="I257" s="148"/>
      <c r="J257" s="71">
        <v>45.862511272411261</v>
      </c>
      <c r="K257" s="71">
        <v>2.4480941154664535</v>
      </c>
      <c r="L257" s="71">
        <v>2.7120509718546768</v>
      </c>
      <c r="M257" s="71">
        <v>57.786890277316701</v>
      </c>
      <c r="N257" s="71">
        <v>60.368431572245051</v>
      </c>
      <c r="O257" s="71">
        <v>51.171457871873947</v>
      </c>
      <c r="P257" s="71">
        <v>40.439445973868011</v>
      </c>
      <c r="Q257" s="71">
        <v>2.9058095609555901</v>
      </c>
      <c r="R257" s="71">
        <v>0</v>
      </c>
      <c r="S257" s="71">
        <v>0</v>
      </c>
      <c r="T257" s="72"/>
      <c r="U257" s="71">
        <v>9366910</v>
      </c>
      <c r="V257" s="71">
        <v>1041</v>
      </c>
      <c r="W257" s="71">
        <v>155</v>
      </c>
      <c r="X257" s="71">
        <v>15198</v>
      </c>
      <c r="Y257" s="71">
        <v>21127</v>
      </c>
      <c r="Z257" s="71">
        <v>37650</v>
      </c>
      <c r="AA257" s="71">
        <v>8703</v>
      </c>
      <c r="AB257" s="71">
        <v>49768</v>
      </c>
      <c r="AC257" s="71">
        <v>0</v>
      </c>
      <c r="AD257" s="71">
        <v>0</v>
      </c>
      <c r="AE257" s="72"/>
      <c r="AF257" s="71">
        <v>67480576.369737446</v>
      </c>
      <c r="AG257" s="71">
        <v>1702313.7075755957</v>
      </c>
      <c r="AH257" s="71">
        <v>650751.57654565328</v>
      </c>
      <c r="AI257" s="71">
        <v>94668042.340066046</v>
      </c>
      <c r="AJ257" s="71">
        <v>89179680.631128252</v>
      </c>
      <c r="AK257" s="71">
        <v>0</v>
      </c>
      <c r="AL257" s="71">
        <v>0</v>
      </c>
      <c r="AM257" s="71">
        <v>6532741.1684187353</v>
      </c>
      <c r="AN257" s="71">
        <v>0</v>
      </c>
      <c r="AO257" s="71">
        <v>0</v>
      </c>
      <c r="AP257" s="71">
        <v>260214105.79347172</v>
      </c>
      <c r="AQ257" s="72"/>
      <c r="AR257" s="71">
        <v>1925</v>
      </c>
      <c r="AS257" s="71">
        <v>886</v>
      </c>
      <c r="AT257" s="71">
        <v>0</v>
      </c>
      <c r="AU257" s="71">
        <v>3</v>
      </c>
      <c r="AV257" s="71">
        <v>0</v>
      </c>
      <c r="AW257" s="71">
        <v>0</v>
      </c>
      <c r="AX257" s="71"/>
      <c r="AY257" s="72"/>
      <c r="AZ257" s="71">
        <v>8999.2999999999956</v>
      </c>
      <c r="BA257" s="71">
        <v>40626.000000000029</v>
      </c>
      <c r="BB257" s="71">
        <v>0</v>
      </c>
      <c r="BC257" s="71">
        <v>290</v>
      </c>
      <c r="BD257" s="71">
        <v>0</v>
      </c>
      <c r="BE257" s="71">
        <v>0</v>
      </c>
      <c r="BF257" s="71"/>
      <c r="BG257" s="72"/>
      <c r="BH257" s="71">
        <v>0</v>
      </c>
      <c r="BI257" s="71">
        <v>0</v>
      </c>
      <c r="BJ257" s="71">
        <v>3.597</v>
      </c>
      <c r="BK257" s="71">
        <v>0</v>
      </c>
      <c r="BL257" s="71">
        <v>2.7909999999999999</v>
      </c>
      <c r="BM257" s="71">
        <v>0</v>
      </c>
      <c r="BN257" s="72"/>
      <c r="BO257" s="71">
        <v>0</v>
      </c>
      <c r="BP257" s="71">
        <v>0</v>
      </c>
      <c r="BQ257" s="71">
        <v>1</v>
      </c>
      <c r="BR257" s="71">
        <v>0</v>
      </c>
      <c r="BS257" s="71">
        <v>1</v>
      </c>
      <c r="BT257" s="71">
        <v>0</v>
      </c>
      <c r="BU257"/>
      <c r="BV257" s="70">
        <v>6.3879999999999999</v>
      </c>
      <c r="BW257" s="70">
        <v>0</v>
      </c>
      <c r="BX257" s="70">
        <v>0</v>
      </c>
      <c r="BY257" s="70">
        <v>0</v>
      </c>
      <c r="BZ257" s="70">
        <v>0</v>
      </c>
      <c r="CA257" s="70">
        <v>0</v>
      </c>
      <c r="CB257" s="70">
        <v>0</v>
      </c>
      <c r="CC257" s="70">
        <v>0</v>
      </c>
      <c r="CD257" s="70">
        <v>0</v>
      </c>
    </row>
    <row r="258" spans="1:82">
      <c r="A258" s="70" t="s">
        <v>1997</v>
      </c>
      <c r="B258" s="70">
        <v>238</v>
      </c>
      <c r="C258" s="70">
        <v>19</v>
      </c>
      <c r="D258" s="70">
        <v>14</v>
      </c>
      <c r="E258" s="70">
        <v>2022</v>
      </c>
      <c r="F258" s="70" t="s">
        <v>161</v>
      </c>
      <c r="G258" s="70" t="s">
        <v>1978</v>
      </c>
      <c r="H258" s="70" t="s">
        <v>1979</v>
      </c>
      <c r="I258" s="148"/>
      <c r="J258" s="71">
        <v>46.384409898687309</v>
      </c>
      <c r="K258" s="71">
        <v>2.1646484666873436</v>
      </c>
      <c r="L258" s="71">
        <v>2.6212721208829284</v>
      </c>
      <c r="M258" s="71">
        <v>55.559147933948303</v>
      </c>
      <c r="N258" s="71">
        <v>65.365047406293499</v>
      </c>
      <c r="O258" s="71">
        <v>54.067431449918878</v>
      </c>
      <c r="P258" s="71">
        <v>40.111413888171327</v>
      </c>
      <c r="Q258" s="71">
        <v>2.9095242262276257</v>
      </c>
      <c r="R258" s="71">
        <v>0</v>
      </c>
      <c r="S258" s="71">
        <v>0</v>
      </c>
      <c r="T258" s="72"/>
      <c r="U258" s="71">
        <v>11122422</v>
      </c>
      <c r="V258" s="71">
        <v>1041</v>
      </c>
      <c r="W258" s="71">
        <v>155</v>
      </c>
      <c r="X258" s="71">
        <v>15198</v>
      </c>
      <c r="Y258" s="71">
        <v>21264</v>
      </c>
      <c r="Z258" s="71">
        <v>37796</v>
      </c>
      <c r="AA258" s="71">
        <v>8764</v>
      </c>
      <c r="AB258" s="71">
        <v>49423</v>
      </c>
      <c r="AC258" s="71">
        <v>0</v>
      </c>
      <c r="AD258" s="71">
        <v>0</v>
      </c>
      <c r="AE258" s="72"/>
      <c r="AF258" s="71">
        <v>67191212.074676797</v>
      </c>
      <c r="AG258" s="71">
        <v>1620495.4288443793</v>
      </c>
      <c r="AH258" s="71">
        <v>736233.86374461511</v>
      </c>
      <c r="AI258" s="71">
        <v>88858518.745549366</v>
      </c>
      <c r="AJ258" s="71">
        <v>103424562.83503921</v>
      </c>
      <c r="AK258" s="71">
        <v>0</v>
      </c>
      <c r="AL258" s="71">
        <v>0</v>
      </c>
      <c r="AM258" s="71">
        <v>6381858.2714828718</v>
      </c>
      <c r="AN258" s="71">
        <v>0</v>
      </c>
      <c r="AO258" s="71">
        <v>0</v>
      </c>
      <c r="AP258" s="71">
        <v>268212881.21933722</v>
      </c>
      <c r="AQ258" s="72"/>
      <c r="AR258" s="71">
        <v>2043</v>
      </c>
      <c r="AS258" s="71">
        <v>898</v>
      </c>
      <c r="AT258" s="71">
        <v>0</v>
      </c>
      <c r="AU258" s="71">
        <v>3</v>
      </c>
      <c r="AV258" s="71">
        <v>0</v>
      </c>
      <c r="AW258" s="71">
        <v>0</v>
      </c>
      <c r="AX258" s="71"/>
      <c r="AY258" s="72"/>
      <c r="AZ258" s="71">
        <v>9805.5999999999858</v>
      </c>
      <c r="BA258" s="71">
        <v>41870.500000000029</v>
      </c>
      <c r="BB258" s="71">
        <v>0</v>
      </c>
      <c r="BC258" s="71">
        <v>290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1998</v>
      </c>
      <c r="B259" s="70">
        <v>238</v>
      </c>
      <c r="C259" s="70">
        <v>20</v>
      </c>
      <c r="D259" s="70">
        <v>14</v>
      </c>
      <c r="E259" s="70">
        <v>2023</v>
      </c>
      <c r="F259" s="70" t="s">
        <v>1539</v>
      </c>
      <c r="G259" s="70" t="s">
        <v>1978</v>
      </c>
      <c r="H259" s="70" t="s">
        <v>1979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2160</v>
      </c>
      <c r="AS259" s="71">
        <v>906</v>
      </c>
      <c r="AT259" s="71">
        <v>0</v>
      </c>
      <c r="AU259" s="71">
        <v>3</v>
      </c>
      <c r="AV259" s="71">
        <v>0</v>
      </c>
      <c r="AW259" s="71">
        <v>0</v>
      </c>
      <c r="AX259" s="71"/>
      <c r="AY259" s="72"/>
      <c r="AZ259" s="71">
        <v>10520.599999999977</v>
      </c>
      <c r="BA259" s="71">
        <v>42249.500000000029</v>
      </c>
      <c r="BB259" s="71">
        <v>0</v>
      </c>
      <c r="BC259" s="71">
        <v>290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1999</v>
      </c>
      <c r="B260" s="70">
        <v>238</v>
      </c>
      <c r="C260" s="70">
        <v>21</v>
      </c>
      <c r="D260" s="70">
        <v>14</v>
      </c>
      <c r="E260" s="70">
        <v>2024</v>
      </c>
      <c r="F260" s="70" t="s">
        <v>1554</v>
      </c>
      <c r="G260" s="70" t="s">
        <v>1978</v>
      </c>
      <c r="H260" s="70" t="s">
        <v>1979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2000</v>
      </c>
      <c r="B261" s="70">
        <v>120</v>
      </c>
      <c r="C261" s="70">
        <v>1</v>
      </c>
      <c r="D261" s="70">
        <v>8</v>
      </c>
      <c r="E261" s="70">
        <v>1990</v>
      </c>
      <c r="F261" s="70" t="s">
        <v>787</v>
      </c>
      <c r="G261" s="70" t="s">
        <v>2001</v>
      </c>
      <c r="H261" s="70" t="s">
        <v>2002</v>
      </c>
      <c r="I261" s="148"/>
      <c r="J261" s="71">
        <v>1931.5444546594249</v>
      </c>
      <c r="K261" s="71">
        <v>13.48002595417425</v>
      </c>
      <c r="L261" s="71">
        <v>7.3085444273089646</v>
      </c>
      <c r="M261" s="71">
        <v>39.588636856009607</v>
      </c>
      <c r="N261" s="71">
        <v>66.799503802157346</v>
      </c>
      <c r="O261" s="71">
        <v>43.48526986257383</v>
      </c>
      <c r="P261" s="71">
        <v>44.231916461898372</v>
      </c>
      <c r="Q261" s="71">
        <v>3.4742478190481498</v>
      </c>
      <c r="R261" s="71">
        <v>51.41255078542909</v>
      </c>
      <c r="S261" s="71">
        <v>3.402326678286371</v>
      </c>
      <c r="T261" s="72"/>
      <c r="U261" s="71">
        <v>34709816</v>
      </c>
      <c r="V261" s="71">
        <v>2498</v>
      </c>
      <c r="W261" s="71">
        <v>67</v>
      </c>
      <c r="X261" s="71">
        <v>12155</v>
      </c>
      <c r="Y261" s="71">
        <v>18154</v>
      </c>
      <c r="Z261" s="71">
        <v>17886</v>
      </c>
      <c r="AA261" s="71">
        <v>10740</v>
      </c>
      <c r="AB261" s="71">
        <v>56410</v>
      </c>
      <c r="AC261" s="71">
        <v>8904746.333333334</v>
      </c>
      <c r="AD261" s="71">
        <v>3.402326678286371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2003</v>
      </c>
      <c r="B262" s="70">
        <v>121</v>
      </c>
      <c r="C262" s="70">
        <v>2</v>
      </c>
      <c r="D262" s="70">
        <v>8</v>
      </c>
      <c r="E262" s="70">
        <v>2005</v>
      </c>
      <c r="F262" s="70" t="s">
        <v>789</v>
      </c>
      <c r="G262" s="70" t="s">
        <v>2001</v>
      </c>
      <c r="H262" s="70" t="s">
        <v>2002</v>
      </c>
      <c r="I262" s="148"/>
      <c r="J262" s="71">
        <v>1737.696570024875</v>
      </c>
      <c r="K262" s="71">
        <v>9.278230677509443</v>
      </c>
      <c r="L262" s="71">
        <v>5.1979483353605662</v>
      </c>
      <c r="M262" s="71">
        <v>70.024916521132099</v>
      </c>
      <c r="N262" s="71">
        <v>105.78976554891641</v>
      </c>
      <c r="O262" s="71">
        <v>62.664132694544563</v>
      </c>
      <c r="P262" s="71">
        <v>38.946998869725043</v>
      </c>
      <c r="Q262" s="71">
        <v>3.2583741270269502</v>
      </c>
      <c r="R262" s="71">
        <v>54.511522246752001</v>
      </c>
      <c r="S262" s="71">
        <v>2.4265670704771618</v>
      </c>
      <c r="T262" s="72"/>
      <c r="U262" s="71">
        <v>41597426</v>
      </c>
      <c r="V262" s="71">
        <v>1862</v>
      </c>
      <c r="W262" s="71">
        <v>52</v>
      </c>
      <c r="X262" s="71">
        <v>10034</v>
      </c>
      <c r="Y262" s="71">
        <v>22085</v>
      </c>
      <c r="Z262" s="71">
        <v>29826</v>
      </c>
      <c r="AA262" s="71">
        <v>7745</v>
      </c>
      <c r="AB262" s="71">
        <v>55307</v>
      </c>
      <c r="AC262" s="71">
        <v>9639234</v>
      </c>
      <c r="AD262" s="71">
        <v>2.4265670704771618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2004</v>
      </c>
      <c r="B263" s="70">
        <v>122</v>
      </c>
      <c r="C263" s="70">
        <v>3</v>
      </c>
      <c r="D263" s="70">
        <v>8</v>
      </c>
      <c r="E263" s="70">
        <v>2006</v>
      </c>
      <c r="F263" s="70" t="s">
        <v>790</v>
      </c>
      <c r="G263" s="70" t="s">
        <v>2001</v>
      </c>
      <c r="H263" s="70" t="s">
        <v>2002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2005</v>
      </c>
      <c r="B264" s="70">
        <v>123</v>
      </c>
      <c r="C264" s="70">
        <v>4</v>
      </c>
      <c r="D264" s="70">
        <v>8</v>
      </c>
      <c r="E264" s="70">
        <v>2007</v>
      </c>
      <c r="F264" s="70" t="s">
        <v>791</v>
      </c>
      <c r="G264" s="70" t="s">
        <v>2001</v>
      </c>
      <c r="H264" s="70" t="s">
        <v>2002</v>
      </c>
      <c r="I264" s="148"/>
      <c r="J264" s="71">
        <v>2373.6004265106958</v>
      </c>
      <c r="K264" s="71">
        <v>6.9773767225661816</v>
      </c>
      <c r="L264" s="71">
        <v>5.0575282725222293</v>
      </c>
      <c r="M264" s="71">
        <v>75.390692256713635</v>
      </c>
      <c r="N264" s="71">
        <v>98.541258459715806</v>
      </c>
      <c r="O264" s="71">
        <v>60.69630007343698</v>
      </c>
      <c r="P264" s="71">
        <v>37.604276386095641</v>
      </c>
      <c r="Q264" s="71">
        <v>3.4044044310893602</v>
      </c>
      <c r="R264" s="71">
        <v>52.90769795900961</v>
      </c>
      <c r="S264" s="71">
        <v>3.8156176607539019</v>
      </c>
      <c r="T264" s="72"/>
      <c r="U264" s="71">
        <v>65722549</v>
      </c>
      <c r="V264" s="71">
        <v>1778</v>
      </c>
      <c r="W264" s="71">
        <v>48</v>
      </c>
      <c r="X264" s="71">
        <v>12166</v>
      </c>
      <c r="Y264" s="71">
        <v>22352</v>
      </c>
      <c r="Z264" s="71">
        <v>30032</v>
      </c>
      <c r="AA264" s="71">
        <v>7364</v>
      </c>
      <c r="AB264" s="71">
        <v>54730</v>
      </c>
      <c r="AC264" s="71">
        <v>9624068</v>
      </c>
      <c r="AD264" s="71">
        <v>3.8156176607539019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2006</v>
      </c>
      <c r="B265" s="70">
        <v>124</v>
      </c>
      <c r="C265" s="70">
        <v>5</v>
      </c>
      <c r="D265" s="70">
        <v>8</v>
      </c>
      <c r="E265" s="70">
        <v>2008</v>
      </c>
      <c r="F265" s="70" t="s">
        <v>792</v>
      </c>
      <c r="G265" s="70" t="s">
        <v>2001</v>
      </c>
      <c r="H265" s="70" t="s">
        <v>2002</v>
      </c>
      <c r="I265" s="148"/>
      <c r="J265" s="71">
        <v>1916.5344838687811</v>
      </c>
      <c r="K265" s="71">
        <v>5.5532795835327864</v>
      </c>
      <c r="L265" s="71">
        <v>4.1021962800495793</v>
      </c>
      <c r="M265" s="71">
        <v>77.780018605085459</v>
      </c>
      <c r="N265" s="71">
        <v>101.6848851477352</v>
      </c>
      <c r="O265" s="71">
        <v>59.001371418807878</v>
      </c>
      <c r="P265" s="71">
        <v>36.184236661970353</v>
      </c>
      <c r="Q265" s="71">
        <v>3.3370759234975602</v>
      </c>
      <c r="R265" s="71">
        <v>59.160629933379923</v>
      </c>
      <c r="S265" s="71">
        <v>2.068202469910974</v>
      </c>
      <c r="T265" s="72"/>
      <c r="U265" s="71">
        <v>58966573</v>
      </c>
      <c r="V265" s="71">
        <v>1778</v>
      </c>
      <c r="W265" s="71">
        <v>48</v>
      </c>
      <c r="X265" s="71">
        <v>12166</v>
      </c>
      <c r="Y265" s="71">
        <v>22551</v>
      </c>
      <c r="Z265" s="71">
        <v>30218</v>
      </c>
      <c r="AA265" s="71">
        <v>7094</v>
      </c>
      <c r="AB265" s="71">
        <v>54530</v>
      </c>
      <c r="AC265" s="71">
        <v>11174629</v>
      </c>
      <c r="AD265" s="71">
        <v>2.068202469910974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2007</v>
      </c>
      <c r="B266" s="70">
        <v>125</v>
      </c>
      <c r="C266" s="70">
        <v>6</v>
      </c>
      <c r="D266" s="70">
        <v>8</v>
      </c>
      <c r="E266" s="70">
        <v>2009</v>
      </c>
      <c r="F266" s="70" t="s">
        <v>176</v>
      </c>
      <c r="G266" s="70" t="s">
        <v>2001</v>
      </c>
      <c r="H266" s="70" t="s">
        <v>2002</v>
      </c>
      <c r="I266" s="148"/>
      <c r="J266" s="71">
        <v>1474.5761003077459</v>
      </c>
      <c r="K266" s="71">
        <v>5.5155404436873914</v>
      </c>
      <c r="L266" s="71">
        <v>3.9523142293483402</v>
      </c>
      <c r="M266" s="71">
        <v>80.128598526954462</v>
      </c>
      <c r="N266" s="71">
        <v>89.311655611711302</v>
      </c>
      <c r="O266" s="71">
        <v>60.333385582761878</v>
      </c>
      <c r="P266" s="71">
        <v>34.36184777086897</v>
      </c>
      <c r="Q266" s="71">
        <v>3.1658380455548598</v>
      </c>
      <c r="R266" s="71">
        <v>43.535976019379177</v>
      </c>
      <c r="S266" s="71">
        <v>3.0863596754828291</v>
      </c>
      <c r="T266" s="72"/>
      <c r="U266" s="71">
        <v>34985354</v>
      </c>
      <c r="V266" s="71">
        <v>1809</v>
      </c>
      <c r="W266" s="71">
        <v>69</v>
      </c>
      <c r="X266" s="71">
        <v>13710</v>
      </c>
      <c r="Y266" s="71">
        <v>22676</v>
      </c>
      <c r="Z266" s="71">
        <v>30500</v>
      </c>
      <c r="AA266" s="71">
        <v>6916</v>
      </c>
      <c r="AB266" s="71">
        <v>54305</v>
      </c>
      <c r="AC266" s="71">
        <v>8022534</v>
      </c>
      <c r="AD266" s="71">
        <v>3.0863596754828291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930.80399999999997</v>
      </c>
      <c r="BK266" s="71">
        <v>0</v>
      </c>
      <c r="BL266" s="71">
        <v>0</v>
      </c>
      <c r="BM266" s="71">
        <v>0</v>
      </c>
      <c r="BN266" s="72"/>
      <c r="BO266" s="71">
        <v>0</v>
      </c>
      <c r="BP266" s="71">
        <v>0</v>
      </c>
      <c r="BQ266" s="71">
        <v>8</v>
      </c>
      <c r="BR266" s="71">
        <v>0</v>
      </c>
      <c r="BS266" s="71">
        <v>0</v>
      </c>
      <c r="BT266" s="71">
        <v>0</v>
      </c>
      <c r="BU266"/>
      <c r="BV266" s="70">
        <v>930.80399999999997</v>
      </c>
      <c r="BW266" s="70">
        <v>0</v>
      </c>
      <c r="BX266" s="70">
        <v>0</v>
      </c>
      <c r="BY266" s="70">
        <v>0</v>
      </c>
      <c r="BZ266" s="70">
        <v>0</v>
      </c>
      <c r="CA266" s="70">
        <v>0</v>
      </c>
      <c r="CB266" s="70">
        <v>0</v>
      </c>
      <c r="CC266" s="70">
        <v>0</v>
      </c>
      <c r="CD266" s="70">
        <v>0</v>
      </c>
    </row>
    <row r="267" spans="1:82">
      <c r="A267" s="70" t="s">
        <v>2008</v>
      </c>
      <c r="B267" s="70">
        <v>126</v>
      </c>
      <c r="C267" s="70">
        <v>7</v>
      </c>
      <c r="D267" s="70">
        <v>8</v>
      </c>
      <c r="E267" s="70">
        <v>2010</v>
      </c>
      <c r="F267" s="70" t="s">
        <v>177</v>
      </c>
      <c r="G267" s="70" t="s">
        <v>2001</v>
      </c>
      <c r="H267" s="70" t="s">
        <v>2002</v>
      </c>
      <c r="I267" s="148"/>
      <c r="J267" s="71">
        <v>1813.026469860712</v>
      </c>
      <c r="K267" s="71">
        <v>6.8578078635928881</v>
      </c>
      <c r="L267" s="71">
        <v>3.6612200128046029</v>
      </c>
      <c r="M267" s="71">
        <v>91.642260476820468</v>
      </c>
      <c r="N267" s="71">
        <v>108.7421564562961</v>
      </c>
      <c r="O267" s="71">
        <v>60.318170404503817</v>
      </c>
      <c r="P267" s="71">
        <v>34.701823917562912</v>
      </c>
      <c r="Q267" s="71">
        <v>3.2828706162080499</v>
      </c>
      <c r="R267" s="71">
        <v>44.784675558117797</v>
      </c>
      <c r="S267" s="71">
        <v>4.6486553706251872</v>
      </c>
      <c r="T267" s="72"/>
      <c r="U267" s="71">
        <v>45771980</v>
      </c>
      <c r="V267" s="71">
        <v>1809</v>
      </c>
      <c r="W267" s="71">
        <v>69</v>
      </c>
      <c r="X267" s="71">
        <v>13710</v>
      </c>
      <c r="Y267" s="71">
        <v>22715</v>
      </c>
      <c r="Z267" s="71">
        <v>30634</v>
      </c>
      <c r="AA267" s="71">
        <v>6810</v>
      </c>
      <c r="AB267" s="71">
        <v>53960</v>
      </c>
      <c r="AC267" s="71">
        <v>7820683.666666667</v>
      </c>
      <c r="AD267" s="71">
        <v>4.6486553706251872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955.41600000000005</v>
      </c>
      <c r="BK267" s="71">
        <v>0</v>
      </c>
      <c r="BL267" s="71">
        <v>0</v>
      </c>
      <c r="BM267" s="71">
        <v>0</v>
      </c>
      <c r="BN267" s="72"/>
      <c r="BO267" s="71">
        <v>0</v>
      </c>
      <c r="BP267" s="71">
        <v>0</v>
      </c>
      <c r="BQ267" s="71">
        <v>8</v>
      </c>
      <c r="BR267" s="71">
        <v>0</v>
      </c>
      <c r="BS267" s="71">
        <v>0</v>
      </c>
      <c r="BT267" s="71">
        <v>0</v>
      </c>
      <c r="BU267"/>
      <c r="BV267" s="70">
        <v>947.41300000000001</v>
      </c>
      <c r="BW267" s="70">
        <v>0</v>
      </c>
      <c r="BX267" s="70">
        <v>8.0030000000000001</v>
      </c>
      <c r="BY267" s="70">
        <v>0</v>
      </c>
      <c r="BZ267" s="70">
        <v>0</v>
      </c>
      <c r="CA267" s="70">
        <v>0</v>
      </c>
      <c r="CB267" s="70">
        <v>0</v>
      </c>
      <c r="CC267" s="70">
        <v>0</v>
      </c>
      <c r="CD267" s="70">
        <v>0</v>
      </c>
    </row>
    <row r="268" spans="1:82">
      <c r="A268" s="70" t="s">
        <v>2009</v>
      </c>
      <c r="B268" s="70">
        <v>127</v>
      </c>
      <c r="C268" s="70">
        <v>8</v>
      </c>
      <c r="D268" s="70">
        <v>8</v>
      </c>
      <c r="E268" s="70">
        <v>2011</v>
      </c>
      <c r="F268" s="70" t="s">
        <v>178</v>
      </c>
      <c r="G268" s="70" t="s">
        <v>2001</v>
      </c>
      <c r="H268" s="70" t="s">
        <v>2002</v>
      </c>
      <c r="I268" s="148"/>
      <c r="J268" s="71">
        <v>1692.1243223496931</v>
      </c>
      <c r="K268" s="71">
        <v>9.1115228959494736</v>
      </c>
      <c r="L268" s="71">
        <v>3.5792917751819582</v>
      </c>
      <c r="M268" s="71">
        <v>83.986217952950923</v>
      </c>
      <c r="N268" s="71">
        <v>103.58227960907379</v>
      </c>
      <c r="O268" s="71">
        <v>59.5212577274051</v>
      </c>
      <c r="P268" s="71">
        <v>33.47631659887692</v>
      </c>
      <c r="Q268" s="71">
        <v>3.7625420963024401</v>
      </c>
      <c r="R268" s="71">
        <v>42.953661363019393</v>
      </c>
      <c r="S268" s="71">
        <v>5.0808950353418609</v>
      </c>
      <c r="T268" s="72"/>
      <c r="U268" s="71">
        <v>44987118</v>
      </c>
      <c r="V268" s="71">
        <v>1809</v>
      </c>
      <c r="W268" s="71">
        <v>69</v>
      </c>
      <c r="X268" s="71">
        <v>13710</v>
      </c>
      <c r="Y268" s="71">
        <v>22772</v>
      </c>
      <c r="Z268" s="71">
        <v>30886</v>
      </c>
      <c r="AA268" s="71">
        <v>6765</v>
      </c>
      <c r="AB268" s="71">
        <v>53615</v>
      </c>
      <c r="AC268" s="71">
        <v>7488530.666666667</v>
      </c>
      <c r="AD268" s="71">
        <v>5.0808950353418609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916.221</v>
      </c>
      <c r="BK268" s="71">
        <v>0</v>
      </c>
      <c r="BL268" s="71">
        <v>0</v>
      </c>
      <c r="BM268" s="71">
        <v>0</v>
      </c>
      <c r="BN268" s="72"/>
      <c r="BO268" s="71">
        <v>0</v>
      </c>
      <c r="BP268" s="71">
        <v>0</v>
      </c>
      <c r="BQ268" s="71">
        <v>8</v>
      </c>
      <c r="BR268" s="71">
        <v>0</v>
      </c>
      <c r="BS268" s="71">
        <v>0</v>
      </c>
      <c r="BT268" s="71">
        <v>0</v>
      </c>
      <c r="BU268"/>
      <c r="BV268" s="70">
        <v>907.62099999999998</v>
      </c>
      <c r="BW268" s="70">
        <v>8.6</v>
      </c>
      <c r="BX268" s="70">
        <v>0</v>
      </c>
      <c r="BY268" s="70">
        <v>0</v>
      </c>
      <c r="BZ268" s="70">
        <v>0</v>
      </c>
      <c r="CA268" s="70">
        <v>0</v>
      </c>
      <c r="CB268" s="70">
        <v>0</v>
      </c>
      <c r="CC268" s="70">
        <v>0</v>
      </c>
      <c r="CD268" s="70">
        <v>0</v>
      </c>
    </row>
    <row r="269" spans="1:82">
      <c r="A269" s="70" t="s">
        <v>2010</v>
      </c>
      <c r="B269" s="70">
        <v>128</v>
      </c>
      <c r="C269" s="70">
        <v>9</v>
      </c>
      <c r="D269" s="70">
        <v>8</v>
      </c>
      <c r="E269" s="70">
        <v>2012</v>
      </c>
      <c r="F269" s="70" t="s">
        <v>179</v>
      </c>
      <c r="G269" s="70" t="s">
        <v>2001</v>
      </c>
      <c r="H269" s="70" t="s">
        <v>2002</v>
      </c>
      <c r="I269" s="148"/>
      <c r="J269" s="71">
        <v>1600.484845892624</v>
      </c>
      <c r="K269" s="71">
        <v>8.8030121738710463</v>
      </c>
      <c r="L269" s="71">
        <v>3.5023270429710371</v>
      </c>
      <c r="M269" s="71">
        <v>84.476747782165873</v>
      </c>
      <c r="N269" s="71">
        <v>111.02558135935941</v>
      </c>
      <c r="O269" s="71">
        <v>59.528954511149081</v>
      </c>
      <c r="P269" s="71">
        <v>33.109399700828661</v>
      </c>
      <c r="Q269" s="71">
        <v>4.0810640376823297</v>
      </c>
      <c r="R269" s="71">
        <v>40.462416673521467</v>
      </c>
      <c r="S269" s="71">
        <v>2.8933360478117081</v>
      </c>
      <c r="T269" s="72"/>
      <c r="U269" s="71">
        <v>42781694</v>
      </c>
      <c r="V269" s="71">
        <v>1809</v>
      </c>
      <c r="W269" s="71">
        <v>69</v>
      </c>
      <c r="X269" s="71">
        <v>13710</v>
      </c>
      <c r="Y269" s="71">
        <v>22917</v>
      </c>
      <c r="Z269" s="71">
        <v>31135</v>
      </c>
      <c r="AA269" s="71">
        <v>6653</v>
      </c>
      <c r="AB269" s="71">
        <v>53525</v>
      </c>
      <c r="AC269" s="71">
        <v>6871498</v>
      </c>
      <c r="AD269" s="71">
        <v>2.8933360478117081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922.89700000000005</v>
      </c>
      <c r="BK269" s="71">
        <v>0</v>
      </c>
      <c r="BL269" s="71">
        <v>0</v>
      </c>
      <c r="BM269" s="71">
        <v>0</v>
      </c>
      <c r="BN269" s="72"/>
      <c r="BO269" s="71">
        <v>0</v>
      </c>
      <c r="BP269" s="71">
        <v>0</v>
      </c>
      <c r="BQ269" s="71">
        <v>8</v>
      </c>
      <c r="BR269" s="71">
        <v>0</v>
      </c>
      <c r="BS269" s="71">
        <v>0</v>
      </c>
      <c r="BT269" s="71">
        <v>0</v>
      </c>
      <c r="BU269"/>
      <c r="BV269" s="70">
        <v>913.92899999999997</v>
      </c>
      <c r="BW269" s="70">
        <v>8.968</v>
      </c>
      <c r="BX269" s="70">
        <v>0</v>
      </c>
      <c r="BY269" s="70">
        <v>0</v>
      </c>
      <c r="BZ269" s="70">
        <v>0</v>
      </c>
      <c r="CA269" s="70">
        <v>0</v>
      </c>
      <c r="CB269" s="70">
        <v>0</v>
      </c>
      <c r="CC269" s="70">
        <v>0</v>
      </c>
      <c r="CD269" s="70">
        <v>0</v>
      </c>
    </row>
    <row r="270" spans="1:82">
      <c r="A270" s="70" t="s">
        <v>2011</v>
      </c>
      <c r="B270" s="70">
        <v>129</v>
      </c>
      <c r="C270" s="70">
        <v>10</v>
      </c>
      <c r="D270" s="70">
        <v>8</v>
      </c>
      <c r="E270" s="70">
        <v>2013</v>
      </c>
      <c r="F270" s="70" t="s">
        <v>180</v>
      </c>
      <c r="G270" s="70" t="s">
        <v>2001</v>
      </c>
      <c r="H270" s="70" t="s">
        <v>2002</v>
      </c>
      <c r="I270" s="148"/>
      <c r="J270" s="71">
        <v>1380.9659450537711</v>
      </c>
      <c r="K270" s="71">
        <v>5.8162015867620873</v>
      </c>
      <c r="L270" s="71">
        <v>3.4628068633445341</v>
      </c>
      <c r="M270" s="71">
        <v>81.681843650545702</v>
      </c>
      <c r="N270" s="71">
        <v>115.2826170384084</v>
      </c>
      <c r="O270" s="71">
        <v>57.458726572428404</v>
      </c>
      <c r="P270" s="71">
        <v>32.749605858781344</v>
      </c>
      <c r="Q270" s="71">
        <v>4.13964714160005</v>
      </c>
      <c r="R270" s="71">
        <v>40.418677604745753</v>
      </c>
      <c r="S270" s="71">
        <v>3.5453215454868929</v>
      </c>
      <c r="T270" s="72"/>
      <c r="U270" s="71">
        <v>41293571</v>
      </c>
      <c r="V270" s="71">
        <v>1809</v>
      </c>
      <c r="W270" s="71">
        <v>69</v>
      </c>
      <c r="X270" s="71">
        <v>13710</v>
      </c>
      <c r="Y270" s="71">
        <v>23123</v>
      </c>
      <c r="Z270" s="71">
        <v>31394</v>
      </c>
      <c r="AA270" s="71">
        <v>6556</v>
      </c>
      <c r="AB270" s="71">
        <v>53515</v>
      </c>
      <c r="AC270" s="71">
        <v>6700277.333333333</v>
      </c>
      <c r="AD270" s="71">
        <v>3.5453215454868929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940.58699999999999</v>
      </c>
      <c r="BK270" s="71">
        <v>0</v>
      </c>
      <c r="BL270" s="71">
        <v>0</v>
      </c>
      <c r="BM270" s="71">
        <v>0</v>
      </c>
      <c r="BN270" s="72"/>
      <c r="BO270" s="71">
        <v>0</v>
      </c>
      <c r="BP270" s="71">
        <v>0</v>
      </c>
      <c r="BQ270" s="71">
        <v>8</v>
      </c>
      <c r="BR270" s="71">
        <v>0</v>
      </c>
      <c r="BS270" s="71">
        <v>0</v>
      </c>
      <c r="BT270" s="71">
        <v>0</v>
      </c>
      <c r="BU270"/>
      <c r="BV270" s="70">
        <v>940.58699999999999</v>
      </c>
      <c r="BW270" s="70">
        <v>0</v>
      </c>
      <c r="BX270" s="70">
        <v>0</v>
      </c>
      <c r="BY270" s="70">
        <v>0</v>
      </c>
      <c r="BZ270" s="70">
        <v>0</v>
      </c>
      <c r="CA270" s="70">
        <v>0</v>
      </c>
      <c r="CB270" s="70">
        <v>0</v>
      </c>
      <c r="CC270" s="70">
        <v>0</v>
      </c>
      <c r="CD270" s="70">
        <v>0</v>
      </c>
    </row>
    <row r="271" spans="1:82">
      <c r="A271" s="70" t="s">
        <v>2012</v>
      </c>
      <c r="B271" s="70">
        <v>130</v>
      </c>
      <c r="C271" s="70">
        <v>11</v>
      </c>
      <c r="D271" s="70">
        <v>8</v>
      </c>
      <c r="E271" s="70">
        <v>2014</v>
      </c>
      <c r="F271" s="70" t="s">
        <v>181</v>
      </c>
      <c r="G271" s="70" t="s">
        <v>2001</v>
      </c>
      <c r="H271" s="70" t="s">
        <v>2002</v>
      </c>
      <c r="I271" s="148"/>
      <c r="J271" s="71">
        <v>1403.748136022386</v>
      </c>
      <c r="K271" s="71">
        <v>5.8128827440746731</v>
      </c>
      <c r="L271" s="71">
        <v>3.8072470365490592</v>
      </c>
      <c r="M271" s="71">
        <v>82.20867193194124</v>
      </c>
      <c r="N271" s="71">
        <v>110.45835803809901</v>
      </c>
      <c r="O271" s="71">
        <v>54.973961453203984</v>
      </c>
      <c r="P271" s="71">
        <v>32.819406727046925</v>
      </c>
      <c r="Q271" s="71">
        <v>3.9372337642169901</v>
      </c>
      <c r="R271" s="71">
        <v>36.736576523148123</v>
      </c>
      <c r="S271" s="71">
        <v>3.8000269946689822</v>
      </c>
      <c r="T271" s="72"/>
      <c r="U271" s="71">
        <v>40794548</v>
      </c>
      <c r="V271" s="71">
        <v>1818</v>
      </c>
      <c r="W271" s="71">
        <v>91</v>
      </c>
      <c r="X271" s="71">
        <v>13920</v>
      </c>
      <c r="Y271" s="71">
        <v>23193</v>
      </c>
      <c r="Z271" s="71">
        <v>31635</v>
      </c>
      <c r="AA271" s="71">
        <v>6536</v>
      </c>
      <c r="AB271" s="71">
        <v>53050</v>
      </c>
      <c r="AC271" s="71">
        <v>6109037.666666667</v>
      </c>
      <c r="AD271" s="71">
        <v>3.8000269946689822</v>
      </c>
      <c r="AE271" s="72"/>
      <c r="AF271" s="71"/>
      <c r="AG271" s="71"/>
      <c r="AH271" s="71"/>
      <c r="AI271" s="71"/>
      <c r="AJ271" s="71"/>
      <c r="AK271" s="71"/>
      <c r="AL271" s="71"/>
      <c r="AM271" s="71"/>
      <c r="AN271" s="71"/>
      <c r="AO271" s="71"/>
      <c r="AP271" s="71"/>
      <c r="AQ271" s="72"/>
      <c r="AR271" s="71">
        <v>1383</v>
      </c>
      <c r="AS271" s="71">
        <v>152</v>
      </c>
      <c r="AT271" s="71">
        <v>0</v>
      </c>
      <c r="AU271" s="71">
        <v>0</v>
      </c>
      <c r="AV271" s="71">
        <v>0</v>
      </c>
      <c r="AW271" s="71">
        <v>0</v>
      </c>
      <c r="AX271" s="71"/>
      <c r="AY271" s="72"/>
      <c r="AZ271" s="71">
        <v>5629.6009999999997</v>
      </c>
      <c r="BA271" s="71">
        <v>3016.9940000000001</v>
      </c>
      <c r="BB271" s="71">
        <v>0</v>
      </c>
      <c r="BC271" s="71">
        <v>0</v>
      </c>
      <c r="BD271" s="71">
        <v>0</v>
      </c>
      <c r="BE271" s="71">
        <v>0</v>
      </c>
      <c r="BF271" s="71"/>
      <c r="BG271" s="72"/>
      <c r="BH271" s="71">
        <v>0</v>
      </c>
      <c r="BI271" s="71">
        <v>0</v>
      </c>
      <c r="BJ271" s="71">
        <v>980.44399999999996</v>
      </c>
      <c r="BK271" s="71">
        <v>0</v>
      </c>
      <c r="BL271" s="71">
        <v>0</v>
      </c>
      <c r="BM271" s="71">
        <v>0</v>
      </c>
      <c r="BN271" s="72"/>
      <c r="BO271" s="71">
        <v>0</v>
      </c>
      <c r="BP271" s="71">
        <v>0</v>
      </c>
      <c r="BQ271" s="71">
        <v>8</v>
      </c>
      <c r="BR271" s="71">
        <v>0</v>
      </c>
      <c r="BS271" s="71">
        <v>0</v>
      </c>
      <c r="BT271" s="71">
        <v>0</v>
      </c>
      <c r="BU271"/>
      <c r="BV271" s="70">
        <v>980.44399999999996</v>
      </c>
      <c r="BW271" s="70">
        <v>0</v>
      </c>
      <c r="BX271" s="70">
        <v>0</v>
      </c>
      <c r="BY271" s="70">
        <v>0</v>
      </c>
      <c r="BZ271" s="70">
        <v>0</v>
      </c>
      <c r="CA271" s="70">
        <v>0</v>
      </c>
      <c r="CB271" s="70">
        <v>0</v>
      </c>
      <c r="CC271" s="70">
        <v>0</v>
      </c>
      <c r="CD271" s="70">
        <v>0</v>
      </c>
    </row>
    <row r="272" spans="1:82">
      <c r="A272" s="70" t="s">
        <v>2013</v>
      </c>
      <c r="B272" s="70">
        <v>131</v>
      </c>
      <c r="C272" s="70">
        <v>12</v>
      </c>
      <c r="D272" s="70">
        <v>8</v>
      </c>
      <c r="E272" s="70">
        <v>2015</v>
      </c>
      <c r="F272" s="70" t="s">
        <v>182</v>
      </c>
      <c r="G272" s="70" t="s">
        <v>2001</v>
      </c>
      <c r="H272" s="70" t="s">
        <v>2002</v>
      </c>
      <c r="I272" s="148"/>
      <c r="J272" s="71">
        <v>1438.7627310902501</v>
      </c>
      <c r="K272" s="71">
        <v>5.486657435715018</v>
      </c>
      <c r="L272" s="71">
        <v>3.8151150533154299</v>
      </c>
      <c r="M272" s="71">
        <v>83.048813465261958</v>
      </c>
      <c r="N272" s="71">
        <v>98.180139473505605</v>
      </c>
      <c r="O272" s="71">
        <v>54.653040553098961</v>
      </c>
      <c r="P272" s="71">
        <v>32.413160502830941</v>
      </c>
      <c r="Q272" s="71">
        <v>3.8199327327170902</v>
      </c>
      <c r="R272" s="71">
        <v>37.751535456649847</v>
      </c>
      <c r="S272" s="71">
        <v>2.7210689512288369</v>
      </c>
      <c r="T272" s="72"/>
      <c r="U272" s="71">
        <v>41006389</v>
      </c>
      <c r="V272" s="71">
        <v>1818</v>
      </c>
      <c r="W272" s="71">
        <v>91</v>
      </c>
      <c r="X272" s="71">
        <v>13920</v>
      </c>
      <c r="Y272" s="71">
        <v>23166</v>
      </c>
      <c r="Z272" s="71">
        <v>31753</v>
      </c>
      <c r="AA272" s="71">
        <v>6450</v>
      </c>
      <c r="AB272" s="71">
        <v>52577</v>
      </c>
      <c r="AC272" s="71">
        <v>6453009</v>
      </c>
      <c r="AD272" s="71">
        <v>2.7210689512288369</v>
      </c>
      <c r="AE272" s="72"/>
      <c r="AF272" s="71">
        <v>420291563.77170342</v>
      </c>
      <c r="AG272" s="71">
        <v>3619757.6322671929</v>
      </c>
      <c r="AH272" s="71">
        <v>565259.94439590652</v>
      </c>
      <c r="AI272" s="71">
        <v>85819951.578994542</v>
      </c>
      <c r="AJ272" s="71">
        <v>125801491.5297462</v>
      </c>
      <c r="AK272" s="71">
        <v>0</v>
      </c>
      <c r="AL272" s="71">
        <v>0</v>
      </c>
      <c r="AM272" s="71">
        <v>7205457.2977801263</v>
      </c>
      <c r="AN272" s="71">
        <v>0</v>
      </c>
      <c r="AO272" s="71">
        <v>0</v>
      </c>
      <c r="AP272" s="71">
        <v>643303481.75488734</v>
      </c>
      <c r="AQ272" s="72"/>
      <c r="AR272" s="71">
        <v>1484</v>
      </c>
      <c r="AS272" s="71">
        <v>216</v>
      </c>
      <c r="AT272" s="71">
        <v>0</v>
      </c>
      <c r="AU272" s="71">
        <v>0</v>
      </c>
      <c r="AV272" s="71">
        <v>0</v>
      </c>
      <c r="AW272" s="71">
        <v>0</v>
      </c>
      <c r="AX272" s="71"/>
      <c r="AY272" s="72"/>
      <c r="AZ272" s="71">
        <v>6137.8689999999997</v>
      </c>
      <c r="BA272" s="71">
        <v>5054.5940000000001</v>
      </c>
      <c r="BB272" s="71">
        <v>0</v>
      </c>
      <c r="BC272" s="71">
        <v>0</v>
      </c>
      <c r="BD272" s="71">
        <v>0</v>
      </c>
      <c r="BE272" s="71">
        <v>0</v>
      </c>
      <c r="BF272" s="71"/>
      <c r="BG272" s="72"/>
      <c r="BH272" s="71">
        <v>0</v>
      </c>
      <c r="BI272" s="71">
        <v>0</v>
      </c>
      <c r="BJ272" s="71">
        <v>969.11500000000001</v>
      </c>
      <c r="BK272" s="71">
        <v>0</v>
      </c>
      <c r="BL272" s="71">
        <v>0</v>
      </c>
      <c r="BM272" s="71">
        <v>0</v>
      </c>
      <c r="BN272" s="72"/>
      <c r="BO272" s="71">
        <v>0</v>
      </c>
      <c r="BP272" s="71">
        <v>0</v>
      </c>
      <c r="BQ272" s="71">
        <v>8</v>
      </c>
      <c r="BR272" s="71">
        <v>0</v>
      </c>
      <c r="BS272" s="71">
        <v>0</v>
      </c>
      <c r="BT272" s="71">
        <v>0</v>
      </c>
      <c r="BU272"/>
      <c r="BV272" s="70">
        <v>969.11500000000001</v>
      </c>
      <c r="BW272" s="70">
        <v>0</v>
      </c>
      <c r="BX272" s="70">
        <v>0</v>
      </c>
      <c r="BY272" s="70">
        <v>0</v>
      </c>
      <c r="BZ272" s="70">
        <v>0</v>
      </c>
      <c r="CA272" s="70">
        <v>0</v>
      </c>
      <c r="CB272" s="70">
        <v>0</v>
      </c>
      <c r="CC272" s="70">
        <v>0</v>
      </c>
      <c r="CD272" s="70">
        <v>0</v>
      </c>
    </row>
    <row r="273" spans="1:82">
      <c r="A273" s="70" t="s">
        <v>2014</v>
      </c>
      <c r="B273" s="70">
        <v>132</v>
      </c>
      <c r="C273" s="70">
        <v>13</v>
      </c>
      <c r="D273" s="70">
        <v>8</v>
      </c>
      <c r="E273" s="70">
        <v>2016</v>
      </c>
      <c r="F273" s="70" t="s">
        <v>155</v>
      </c>
      <c r="G273" s="1064" t="s">
        <v>2001</v>
      </c>
      <c r="H273" s="70" t="s">
        <v>2002</v>
      </c>
      <c r="I273" s="148"/>
      <c r="J273" s="71">
        <v>1674.9590014746468</v>
      </c>
      <c r="K273" s="71">
        <v>5.2045712500521626</v>
      </c>
      <c r="L273" s="71">
        <v>4.2492212500835516</v>
      </c>
      <c r="M273" s="71">
        <v>73.118810771999208</v>
      </c>
      <c r="N273" s="71">
        <v>94.124957361623061</v>
      </c>
      <c r="O273" s="71">
        <v>54.138988055301013</v>
      </c>
      <c r="P273" s="71">
        <v>31.008363383175503</v>
      </c>
      <c r="Q273" s="71">
        <v>3.6930662082333896</v>
      </c>
      <c r="R273" s="71">
        <v>37.063202475032867</v>
      </c>
      <c r="S273" s="71">
        <v>4.0355492693647195</v>
      </c>
      <c r="T273" s="72"/>
      <c r="U273" s="71">
        <v>42927674</v>
      </c>
      <c r="V273" s="71">
        <v>1818</v>
      </c>
      <c r="W273" s="71">
        <v>91</v>
      </c>
      <c r="X273" s="71">
        <v>13920</v>
      </c>
      <c r="Y273" s="71">
        <v>23336</v>
      </c>
      <c r="Z273" s="71">
        <v>31841</v>
      </c>
      <c r="AA273" s="71">
        <v>6382</v>
      </c>
      <c r="AB273" s="71">
        <v>52286</v>
      </c>
      <c r="AC273" s="71">
        <v>6330030.1518415576</v>
      </c>
      <c r="AD273" s="71">
        <v>4.0355492693647186</v>
      </c>
      <c r="AE273" s="72"/>
      <c r="AF273" s="71">
        <v>498888283.90554309</v>
      </c>
      <c r="AG273" s="71">
        <v>3365304.1960974359</v>
      </c>
      <c r="AH273" s="71">
        <v>541411.78942418983</v>
      </c>
      <c r="AI273" s="71">
        <v>85636803.189505711</v>
      </c>
      <c r="AJ273" s="71">
        <v>118118700.4848143</v>
      </c>
      <c r="AK273" s="71">
        <v>0</v>
      </c>
      <c r="AL273" s="71">
        <v>0</v>
      </c>
      <c r="AM273" s="71">
        <v>7171143.9187036138</v>
      </c>
      <c r="AN273" s="71">
        <v>0</v>
      </c>
      <c r="AO273" s="71">
        <v>0</v>
      </c>
      <c r="AP273" s="71">
        <v>713721647.4840883</v>
      </c>
      <c r="AQ273" s="72"/>
      <c r="AR273" s="71">
        <v>1589</v>
      </c>
      <c r="AS273" s="71">
        <v>243</v>
      </c>
      <c r="AT273" s="71">
        <v>0</v>
      </c>
      <c r="AU273" s="71">
        <v>0</v>
      </c>
      <c r="AV273" s="71">
        <v>0</v>
      </c>
      <c r="AW273" s="71">
        <v>0</v>
      </c>
      <c r="AX273" s="71"/>
      <c r="AY273" s="72"/>
      <c r="AZ273" s="71">
        <v>6667.9539999999997</v>
      </c>
      <c r="BA273" s="71">
        <v>21865.993999999999</v>
      </c>
      <c r="BB273" s="71">
        <v>0</v>
      </c>
      <c r="BC273" s="71">
        <v>0</v>
      </c>
      <c r="BD273" s="71">
        <v>0</v>
      </c>
      <c r="BE273" s="71">
        <v>0</v>
      </c>
      <c r="BF273" s="71"/>
      <c r="BG273" s="72"/>
      <c r="BH273" s="71">
        <v>0</v>
      </c>
      <c r="BI273" s="71">
        <v>0</v>
      </c>
      <c r="BJ273" s="71">
        <v>987.11800000000005</v>
      </c>
      <c r="BK273" s="71">
        <v>0</v>
      </c>
      <c r="BL273" s="71">
        <v>0</v>
      </c>
      <c r="BM273" s="71">
        <v>0</v>
      </c>
      <c r="BN273" s="72"/>
      <c r="BO273" s="71">
        <v>0</v>
      </c>
      <c r="BP273" s="71">
        <v>0</v>
      </c>
      <c r="BQ273" s="71">
        <v>8</v>
      </c>
      <c r="BR273" s="71">
        <v>0</v>
      </c>
      <c r="BS273" s="71">
        <v>0</v>
      </c>
      <c r="BT273" s="71">
        <v>0</v>
      </c>
      <c r="BU273"/>
      <c r="BV273" s="70">
        <v>984.08299999999997</v>
      </c>
      <c r="BW273" s="70">
        <v>0.33600000000000002</v>
      </c>
      <c r="BX273" s="70">
        <v>2.6989999999999998</v>
      </c>
      <c r="BY273" s="70">
        <v>0</v>
      </c>
      <c r="BZ273" s="70">
        <v>0</v>
      </c>
      <c r="CA273" s="70">
        <v>0</v>
      </c>
      <c r="CB273" s="70">
        <v>0</v>
      </c>
      <c r="CC273" s="70">
        <v>0</v>
      </c>
      <c r="CD273" s="70">
        <v>0</v>
      </c>
    </row>
    <row r="274" spans="1:82">
      <c r="A274" s="70" t="s">
        <v>2015</v>
      </c>
      <c r="B274" s="70">
        <v>133</v>
      </c>
      <c r="C274" s="70">
        <v>14</v>
      </c>
      <c r="D274" s="70">
        <v>8</v>
      </c>
      <c r="E274" s="70">
        <v>2017</v>
      </c>
      <c r="F274" s="70" t="s">
        <v>156</v>
      </c>
      <c r="G274" s="1064" t="s">
        <v>2001</v>
      </c>
      <c r="H274" s="70" t="s">
        <v>2002</v>
      </c>
      <c r="I274" s="148"/>
      <c r="J274" s="71">
        <v>1862.0111475238202</v>
      </c>
      <c r="K274" s="71">
        <v>5.8846307682347518</v>
      </c>
      <c r="L274" s="71">
        <v>3.8998625202005699</v>
      </c>
      <c r="M274" s="71">
        <v>70.988319419399147</v>
      </c>
      <c r="N274" s="71">
        <v>95.072411979730887</v>
      </c>
      <c r="O274" s="71">
        <v>53.446239126656202</v>
      </c>
      <c r="P274" s="71">
        <v>30.531915741224971</v>
      </c>
      <c r="Q274" s="71">
        <v>3.5404726901551502</v>
      </c>
      <c r="R274" s="71">
        <v>36.613379006847353</v>
      </c>
      <c r="S274" s="71">
        <v>3.7823769072776483</v>
      </c>
      <c r="T274" s="72"/>
      <c r="U274" s="71">
        <v>51399805</v>
      </c>
      <c r="V274" s="71">
        <v>1818</v>
      </c>
      <c r="W274" s="71">
        <v>91</v>
      </c>
      <c r="X274" s="71">
        <v>13920</v>
      </c>
      <c r="Y274" s="71">
        <v>23334</v>
      </c>
      <c r="Z274" s="71">
        <v>31955</v>
      </c>
      <c r="AA274" s="71">
        <v>6324</v>
      </c>
      <c r="AB274" s="71">
        <v>51835</v>
      </c>
      <c r="AC274" s="71">
        <v>6377281.3333333312</v>
      </c>
      <c r="AD274" s="71">
        <v>3.7823769072776479</v>
      </c>
      <c r="AE274" s="72"/>
      <c r="AF274" s="71">
        <v>554005246.19442368</v>
      </c>
      <c r="AG274" s="71">
        <v>4214697.052267055</v>
      </c>
      <c r="AH274" s="71">
        <v>654256.59120822581</v>
      </c>
      <c r="AI274" s="71">
        <v>87886816.610401243</v>
      </c>
      <c r="AJ274" s="71">
        <v>122798183.7247986</v>
      </c>
      <c r="AK274" s="71">
        <v>0</v>
      </c>
      <c r="AL274" s="71">
        <v>0</v>
      </c>
      <c r="AM274" s="71">
        <v>7120412.3375633666</v>
      </c>
      <c r="AN274" s="71">
        <v>0</v>
      </c>
      <c r="AO274" s="71">
        <v>0</v>
      </c>
      <c r="AP274" s="71">
        <v>776679612.5106622</v>
      </c>
      <c r="AQ274" s="72"/>
      <c r="AR274" s="71">
        <v>1686</v>
      </c>
      <c r="AS274" s="71">
        <v>253</v>
      </c>
      <c r="AT274" s="71">
        <v>0</v>
      </c>
      <c r="AU274" s="71">
        <v>0</v>
      </c>
      <c r="AV274" s="71">
        <v>0</v>
      </c>
      <c r="AW274" s="71">
        <v>0</v>
      </c>
      <c r="AX274" s="71"/>
      <c r="AY274" s="72"/>
      <c r="AZ274" s="71">
        <v>7170.0320000000002</v>
      </c>
      <c r="BA274" s="71">
        <v>22105.493999999999</v>
      </c>
      <c r="BB274" s="71">
        <v>0</v>
      </c>
      <c r="BC274" s="71">
        <v>0</v>
      </c>
      <c r="BD274" s="71">
        <v>0</v>
      </c>
      <c r="BE274" s="71">
        <v>0</v>
      </c>
      <c r="BF274" s="71"/>
      <c r="BG274" s="72"/>
      <c r="BH274" s="71">
        <v>0</v>
      </c>
      <c r="BI274" s="71">
        <v>0</v>
      </c>
      <c r="BJ274" s="71">
        <v>975.53599999999994</v>
      </c>
      <c r="BK274" s="71">
        <v>0</v>
      </c>
      <c r="BL274" s="71">
        <v>0</v>
      </c>
      <c r="BM274" s="71">
        <v>0</v>
      </c>
      <c r="BN274" s="72"/>
      <c r="BO274" s="71">
        <v>0</v>
      </c>
      <c r="BP274" s="71">
        <v>0</v>
      </c>
      <c r="BQ274" s="71">
        <v>8</v>
      </c>
      <c r="BR274" s="71">
        <v>0</v>
      </c>
      <c r="BS274" s="71">
        <v>0</v>
      </c>
      <c r="BT274" s="71">
        <v>0</v>
      </c>
      <c r="BU274"/>
      <c r="BV274" s="70">
        <v>975.53599999999994</v>
      </c>
      <c r="BW274" s="70">
        <v>0</v>
      </c>
      <c r="BX274" s="70">
        <v>0</v>
      </c>
      <c r="BY274" s="70">
        <v>0</v>
      </c>
      <c r="BZ274" s="70">
        <v>0</v>
      </c>
      <c r="CA274" s="70">
        <v>0</v>
      </c>
      <c r="CB274" s="70">
        <v>0</v>
      </c>
      <c r="CC274" s="70">
        <v>0</v>
      </c>
      <c r="CD274" s="70">
        <v>0</v>
      </c>
    </row>
    <row r="275" spans="1:82">
      <c r="A275" s="70" t="s">
        <v>2016</v>
      </c>
      <c r="B275" s="70">
        <v>134</v>
      </c>
      <c r="C275" s="70">
        <v>15</v>
      </c>
      <c r="D275" s="70">
        <v>8</v>
      </c>
      <c r="E275" s="70">
        <v>2018</v>
      </c>
      <c r="F275" s="70" t="s">
        <v>183</v>
      </c>
      <c r="G275" s="70" t="s">
        <v>2001</v>
      </c>
      <c r="H275" s="70" t="s">
        <v>2002</v>
      </c>
      <c r="I275" s="148"/>
      <c r="J275" s="71">
        <v>1920.0509757812849</v>
      </c>
      <c r="K275" s="71">
        <v>4.9152076214795342</v>
      </c>
      <c r="L275" s="71">
        <v>3.5506713180909784</v>
      </c>
      <c r="M275" s="71">
        <v>63.078697532758824</v>
      </c>
      <c r="N275" s="71">
        <v>87.07627628983478</v>
      </c>
      <c r="O275" s="71">
        <v>52.573390815595779</v>
      </c>
      <c r="P275" s="71">
        <v>30.032018513071534</v>
      </c>
      <c r="Q275" s="71">
        <v>3.2529578924053402</v>
      </c>
      <c r="R275" s="71">
        <v>36.398525986386481</v>
      </c>
      <c r="S275" s="71">
        <v>3.4917804467689679</v>
      </c>
      <c r="T275" s="72"/>
      <c r="U275" s="71">
        <v>59380373</v>
      </c>
      <c r="V275" s="71">
        <v>1818</v>
      </c>
      <c r="W275" s="71">
        <v>91</v>
      </c>
      <c r="X275" s="71">
        <v>13920</v>
      </c>
      <c r="Y275" s="71">
        <v>23324</v>
      </c>
      <c r="Z275" s="71">
        <v>32035</v>
      </c>
      <c r="AA275" s="71">
        <v>6283</v>
      </c>
      <c r="AB275" s="71">
        <v>51324</v>
      </c>
      <c r="AC275" s="71">
        <v>6315011.666666666</v>
      </c>
      <c r="AD275" s="71">
        <v>3.4917804467689679</v>
      </c>
      <c r="AE275" s="72"/>
      <c r="AF275" s="71">
        <v>597315930.84206963</v>
      </c>
      <c r="AG275" s="71">
        <v>3174537.0295914169</v>
      </c>
      <c r="AH275" s="71">
        <v>608438.84032685368</v>
      </c>
      <c r="AI275" s="71">
        <v>79823458.907129318</v>
      </c>
      <c r="AJ275" s="71">
        <v>120760019.5728416</v>
      </c>
      <c r="AK275" s="71">
        <v>0</v>
      </c>
      <c r="AL275" s="71">
        <v>0</v>
      </c>
      <c r="AM275" s="71">
        <v>7064805.6061646659</v>
      </c>
      <c r="AN275" s="71">
        <v>0</v>
      </c>
      <c r="AO275" s="71">
        <v>0</v>
      </c>
      <c r="AP275" s="71">
        <v>808747190.79812348</v>
      </c>
      <c r="AQ275" s="72"/>
      <c r="AR275" s="71">
        <v>1762</v>
      </c>
      <c r="AS275" s="71">
        <v>283</v>
      </c>
      <c r="AT275" s="71">
        <v>0</v>
      </c>
      <c r="AU275" s="71">
        <v>0</v>
      </c>
      <c r="AV275" s="71">
        <v>0</v>
      </c>
      <c r="AW275" s="71">
        <v>0</v>
      </c>
      <c r="AX275" s="71"/>
      <c r="AY275" s="72"/>
      <c r="AZ275" s="71">
        <v>7536.7420000000002</v>
      </c>
      <c r="BA275" s="71">
        <v>22654.794000000002</v>
      </c>
      <c r="BB275" s="71">
        <v>0</v>
      </c>
      <c r="BC275" s="71">
        <v>0</v>
      </c>
      <c r="BD275" s="71">
        <v>0</v>
      </c>
      <c r="BE275" s="71">
        <v>0</v>
      </c>
      <c r="BF275" s="71"/>
      <c r="BG275" s="72"/>
      <c r="BH275" s="71">
        <v>0</v>
      </c>
      <c r="BI275" s="71">
        <v>0</v>
      </c>
      <c r="BJ275" s="71">
        <v>937.37199999999996</v>
      </c>
      <c r="BK275" s="71">
        <v>0</v>
      </c>
      <c r="BL275" s="71">
        <v>0</v>
      </c>
      <c r="BM275" s="71">
        <v>0</v>
      </c>
      <c r="BN275" s="72"/>
      <c r="BO275" s="71">
        <v>0</v>
      </c>
      <c r="BP275" s="71">
        <v>0</v>
      </c>
      <c r="BQ275" s="71">
        <v>7</v>
      </c>
      <c r="BR275" s="71">
        <v>0</v>
      </c>
      <c r="BS275" s="71">
        <v>0</v>
      </c>
      <c r="BT275" s="71">
        <v>0</v>
      </c>
      <c r="BU275"/>
      <c r="BV275" s="70">
        <v>937.37199999999996</v>
      </c>
      <c r="BW275" s="70">
        <v>0</v>
      </c>
      <c r="BX275" s="70">
        <v>0</v>
      </c>
      <c r="BY275" s="70">
        <v>0</v>
      </c>
      <c r="BZ275" s="70">
        <v>0</v>
      </c>
      <c r="CA275" s="70">
        <v>0</v>
      </c>
      <c r="CB275" s="70">
        <v>0</v>
      </c>
      <c r="CC275" s="70">
        <v>0</v>
      </c>
      <c r="CD275" s="70">
        <v>0</v>
      </c>
    </row>
    <row r="276" spans="1:82">
      <c r="A276" s="70" t="s">
        <v>2017</v>
      </c>
      <c r="B276" s="70">
        <v>135</v>
      </c>
      <c r="C276" s="70">
        <v>16</v>
      </c>
      <c r="D276" s="70">
        <v>8</v>
      </c>
      <c r="E276" s="70">
        <v>2019</v>
      </c>
      <c r="F276" s="70" t="s">
        <v>158</v>
      </c>
      <c r="G276" s="70" t="s">
        <v>2001</v>
      </c>
      <c r="H276" s="70" t="s">
        <v>2002</v>
      </c>
      <c r="I276" s="148"/>
      <c r="J276" s="71">
        <v>1826.9552433165613</v>
      </c>
      <c r="K276" s="71">
        <v>4.9671332922405673</v>
      </c>
      <c r="L276" s="71">
        <v>3.5529485044829081</v>
      </c>
      <c r="M276" s="71">
        <v>56.88607046931785</v>
      </c>
      <c r="N276" s="71">
        <v>69.964930889270732</v>
      </c>
      <c r="O276" s="71">
        <v>50.941830930669539</v>
      </c>
      <c r="P276" s="71">
        <v>29.695041414486507</v>
      </c>
      <c r="Q276" s="71">
        <v>3.1405564930319398</v>
      </c>
      <c r="R276" s="71">
        <v>27.748146631588305</v>
      </c>
      <c r="S276" s="71">
        <v>3.0993798003067492</v>
      </c>
      <c r="T276" s="72"/>
      <c r="U276" s="71">
        <v>61693265</v>
      </c>
      <c r="V276" s="71">
        <v>1818</v>
      </c>
      <c r="W276" s="71">
        <v>91</v>
      </c>
      <c r="X276" s="71">
        <v>13920</v>
      </c>
      <c r="Y276" s="71">
        <v>23398</v>
      </c>
      <c r="Z276" s="71">
        <v>31893</v>
      </c>
      <c r="AA276" s="71">
        <v>6166</v>
      </c>
      <c r="AB276" s="71">
        <v>50892</v>
      </c>
      <c r="AC276" s="71">
        <v>4893053.25</v>
      </c>
      <c r="AD276" s="71">
        <v>3.0993798003067492</v>
      </c>
      <c r="AE276" s="72"/>
      <c r="AF276" s="71">
        <v>606056551.54979122</v>
      </c>
      <c r="AG276" s="71">
        <v>3871629.1887769778</v>
      </c>
      <c r="AH276" s="71">
        <v>661113.28112189251</v>
      </c>
      <c r="AI276" s="71">
        <v>79856222.131847605</v>
      </c>
      <c r="AJ276" s="71">
        <v>108150857.9443928</v>
      </c>
      <c r="AK276" s="71">
        <v>0</v>
      </c>
      <c r="AL276" s="71">
        <v>0</v>
      </c>
      <c r="AM276" s="71">
        <v>6931107.2852291185</v>
      </c>
      <c r="AN276" s="71">
        <v>0</v>
      </c>
      <c r="AO276" s="71">
        <v>0</v>
      </c>
      <c r="AP276" s="71">
        <v>805527481.38115954</v>
      </c>
      <c r="AQ276" s="72"/>
      <c r="AR276" s="71">
        <v>1840</v>
      </c>
      <c r="AS276" s="71">
        <v>324</v>
      </c>
      <c r="AT276" s="71">
        <v>0</v>
      </c>
      <c r="AU276" s="71">
        <v>0</v>
      </c>
      <c r="AV276" s="71">
        <v>0</v>
      </c>
      <c r="AW276" s="71">
        <v>0</v>
      </c>
      <c r="AX276" s="71"/>
      <c r="AY276" s="72"/>
      <c r="AZ276" s="71">
        <v>7930.6800000000021</v>
      </c>
      <c r="BA276" s="71">
        <v>25223.894</v>
      </c>
      <c r="BB276" s="71">
        <v>0</v>
      </c>
      <c r="BC276" s="71">
        <v>0</v>
      </c>
      <c r="BD276" s="71">
        <v>0</v>
      </c>
      <c r="BE276" s="71">
        <v>0</v>
      </c>
      <c r="BF276" s="71"/>
      <c r="BG276" s="72"/>
      <c r="BH276" s="71">
        <v>0</v>
      </c>
      <c r="BI276" s="71">
        <v>0</v>
      </c>
      <c r="BJ276" s="71">
        <v>930.34799999999996</v>
      </c>
      <c r="BK276" s="71">
        <v>0</v>
      </c>
      <c r="BL276" s="71">
        <v>0</v>
      </c>
      <c r="BM276" s="71">
        <v>0</v>
      </c>
      <c r="BN276" s="72"/>
      <c r="BO276" s="71">
        <v>0</v>
      </c>
      <c r="BP276" s="71">
        <v>0</v>
      </c>
      <c r="BQ276" s="71">
        <v>8</v>
      </c>
      <c r="BR276" s="71">
        <v>0</v>
      </c>
      <c r="BS276" s="71">
        <v>0</v>
      </c>
      <c r="BT276" s="71">
        <v>0</v>
      </c>
      <c r="BU276"/>
      <c r="BV276" s="70">
        <v>930.34799999999996</v>
      </c>
      <c r="BW276" s="70">
        <v>0</v>
      </c>
      <c r="BX276" s="70">
        <v>0</v>
      </c>
      <c r="BY276" s="70">
        <v>0</v>
      </c>
      <c r="BZ276" s="70">
        <v>0</v>
      </c>
      <c r="CA276" s="70">
        <v>0</v>
      </c>
      <c r="CB276" s="70">
        <v>0</v>
      </c>
      <c r="CC276" s="70">
        <v>0</v>
      </c>
      <c r="CD276" s="70">
        <v>0</v>
      </c>
    </row>
    <row r="277" spans="1:82">
      <c r="A277" s="70" t="s">
        <v>2018</v>
      </c>
      <c r="B277" s="70">
        <v>136</v>
      </c>
      <c r="C277" s="70">
        <v>17</v>
      </c>
      <c r="D277" s="70">
        <v>8</v>
      </c>
      <c r="E277" s="70">
        <v>2020</v>
      </c>
      <c r="F277" s="70" t="s">
        <v>159</v>
      </c>
      <c r="G277" s="70" t="s">
        <v>2001</v>
      </c>
      <c r="H277" s="70" t="s">
        <v>2002</v>
      </c>
      <c r="I277" s="148"/>
      <c r="J277" s="71">
        <v>1787.575260592359</v>
      </c>
      <c r="K277" s="71">
        <v>3.9746154396280984</v>
      </c>
      <c r="L277" s="71">
        <v>4.7081504587668634</v>
      </c>
      <c r="M277" s="71">
        <v>50.657532481721631</v>
      </c>
      <c r="N277" s="71">
        <v>76.020918934442079</v>
      </c>
      <c r="O277" s="71">
        <v>44.595860839848676</v>
      </c>
      <c r="P277" s="71">
        <v>27.851808417981843</v>
      </c>
      <c r="Q277" s="71">
        <v>2.9734482417309298</v>
      </c>
      <c r="R277" s="71">
        <v>35.964087138666955</v>
      </c>
      <c r="S277" s="71">
        <v>3.117715587597095</v>
      </c>
      <c r="T277" s="72"/>
      <c r="U277" s="71">
        <v>56790319</v>
      </c>
      <c r="V277" s="71">
        <v>1327</v>
      </c>
      <c r="W277" s="71">
        <v>127</v>
      </c>
      <c r="X277" s="71">
        <v>13493</v>
      </c>
      <c r="Y277" s="71">
        <v>23434</v>
      </c>
      <c r="Z277" s="71">
        <v>31867</v>
      </c>
      <c r="AA277" s="71">
        <v>6147</v>
      </c>
      <c r="AB277" s="71">
        <v>50431</v>
      </c>
      <c r="AC277" s="71">
        <v>6375345.3333333321</v>
      </c>
      <c r="AD277" s="71">
        <v>3.117715587597095</v>
      </c>
      <c r="AE277" s="72"/>
      <c r="AF277" s="71">
        <v>608670952.73534083</v>
      </c>
      <c r="AG277" s="71">
        <v>3062579.909717836</v>
      </c>
      <c r="AH277" s="71">
        <v>910089.04654345196</v>
      </c>
      <c r="AI277" s="71">
        <v>73495615.28009896</v>
      </c>
      <c r="AJ277" s="71">
        <v>123110421.70310099</v>
      </c>
      <c r="AK277" s="71"/>
      <c r="AL277" s="71"/>
      <c r="AM277" s="71">
        <v>6581805.8000962054</v>
      </c>
      <c r="AN277" s="71"/>
      <c r="AO277" s="71"/>
      <c r="AP277" s="71">
        <v>815831464.47489822</v>
      </c>
      <c r="AQ277" s="72"/>
      <c r="AR277" s="71">
        <v>1926</v>
      </c>
      <c r="AS277" s="71">
        <v>338</v>
      </c>
      <c r="AT277" s="71">
        <v>0</v>
      </c>
      <c r="AU277" s="71">
        <v>0</v>
      </c>
      <c r="AV277" s="71">
        <v>0</v>
      </c>
      <c r="AW277" s="71">
        <v>0</v>
      </c>
      <c r="AX277" s="71"/>
      <c r="AY277" s="72"/>
      <c r="AZ277" s="71">
        <v>8432.2609999999986</v>
      </c>
      <c r="BA277" s="71">
        <v>25735.894000000018</v>
      </c>
      <c r="BB277" s="71">
        <v>0</v>
      </c>
      <c r="BC277" s="71">
        <v>0</v>
      </c>
      <c r="BD277" s="71">
        <v>0</v>
      </c>
      <c r="BE277" s="71">
        <v>0</v>
      </c>
      <c r="BF277" s="71"/>
      <c r="BG277" s="72"/>
      <c r="BH277" s="71">
        <v>0</v>
      </c>
      <c r="BI277" s="71">
        <v>0</v>
      </c>
      <c r="BJ277" s="71">
        <v>837.03700000000003</v>
      </c>
      <c r="BK277" s="71">
        <v>0</v>
      </c>
      <c r="BL277" s="71">
        <v>0</v>
      </c>
      <c r="BM277" s="71">
        <v>0</v>
      </c>
      <c r="BN277" s="72"/>
      <c r="BO277" s="71">
        <v>0</v>
      </c>
      <c r="BP277" s="71">
        <v>0</v>
      </c>
      <c r="BQ277" s="71">
        <v>8</v>
      </c>
      <c r="BR277" s="71">
        <v>0</v>
      </c>
      <c r="BS277" s="71">
        <v>0</v>
      </c>
      <c r="BT277" s="71">
        <v>0</v>
      </c>
      <c r="BU277"/>
      <c r="BV277" s="70">
        <v>837.03700000000003</v>
      </c>
      <c r="BW277" s="70">
        <v>0</v>
      </c>
      <c r="BX277" s="70">
        <v>0</v>
      </c>
      <c r="BY277" s="70">
        <v>0</v>
      </c>
      <c r="BZ277" s="70">
        <v>0</v>
      </c>
      <c r="CA277" s="70">
        <v>0</v>
      </c>
      <c r="CB277" s="70">
        <v>0</v>
      </c>
      <c r="CC277" s="70">
        <v>0</v>
      </c>
      <c r="CD277" s="70">
        <v>0</v>
      </c>
    </row>
    <row r="278" spans="1:82">
      <c r="A278" s="70" t="s">
        <v>2019</v>
      </c>
      <c r="B278" s="70">
        <v>136</v>
      </c>
      <c r="C278" s="70">
        <v>18</v>
      </c>
      <c r="D278" s="70">
        <v>8</v>
      </c>
      <c r="E278" s="70">
        <v>2021</v>
      </c>
      <c r="F278" s="70" t="s">
        <v>160</v>
      </c>
      <c r="G278" s="70" t="s">
        <v>2001</v>
      </c>
      <c r="H278" s="70" t="s">
        <v>2002</v>
      </c>
      <c r="I278" s="148"/>
      <c r="J278" s="71">
        <v>2053.9185400480692</v>
      </c>
      <c r="K278" s="71">
        <v>4.6111798186771322</v>
      </c>
      <c r="L278" s="71">
        <v>4.2502163298633633</v>
      </c>
      <c r="M278" s="71">
        <v>54.795969338432378</v>
      </c>
      <c r="N278" s="71">
        <v>83.911147340837758</v>
      </c>
      <c r="O278" s="71">
        <v>43.022080411057047</v>
      </c>
      <c r="P278" s="71">
        <v>28.660289873241172</v>
      </c>
      <c r="Q278" s="71">
        <v>2.9117650459101299</v>
      </c>
      <c r="R278" s="71">
        <v>36.617187552603674</v>
      </c>
      <c r="S278" s="71">
        <v>3.7193191593949679</v>
      </c>
      <c r="T278" s="72"/>
      <c r="U278" s="71">
        <v>68792579</v>
      </c>
      <c r="V278" s="71">
        <v>1327</v>
      </c>
      <c r="W278" s="71">
        <v>127</v>
      </c>
      <c r="X278" s="71">
        <v>13493</v>
      </c>
      <c r="Y278" s="71">
        <v>23490</v>
      </c>
      <c r="Z278" s="71">
        <v>31654</v>
      </c>
      <c r="AA278" s="71">
        <v>6168</v>
      </c>
      <c r="AB278" s="71">
        <v>49870</v>
      </c>
      <c r="AC278" s="71">
        <v>6297147.9999999991</v>
      </c>
      <c r="AD278" s="71">
        <v>3.7193191593949679</v>
      </c>
      <c r="AE278" s="72"/>
      <c r="AF278" s="71">
        <v>653942756.21547556</v>
      </c>
      <c r="AG278" s="71">
        <v>3436266.44739745</v>
      </c>
      <c r="AH278" s="71">
        <v>755554.58485319302</v>
      </c>
      <c r="AI278" s="71">
        <v>80856244.36401996</v>
      </c>
      <c r="AJ278" s="71">
        <v>127826678.73238499</v>
      </c>
      <c r="AK278" s="71">
        <v>0</v>
      </c>
      <c r="AL278" s="71">
        <v>0</v>
      </c>
      <c r="AM278" s="71">
        <v>6546130.0849751318</v>
      </c>
      <c r="AN278" s="71">
        <v>0</v>
      </c>
      <c r="AO278" s="71">
        <v>0</v>
      </c>
      <c r="AP278" s="71">
        <v>873363630.42910635</v>
      </c>
      <c r="AQ278" s="72"/>
      <c r="AR278" s="71">
        <v>2014</v>
      </c>
      <c r="AS278" s="71">
        <v>351</v>
      </c>
      <c r="AT278" s="71">
        <v>0</v>
      </c>
      <c r="AU278" s="71">
        <v>0</v>
      </c>
      <c r="AV278" s="71">
        <v>0</v>
      </c>
      <c r="AW278" s="71">
        <v>0</v>
      </c>
      <c r="AX278" s="71"/>
      <c r="AY278" s="72"/>
      <c r="AZ278" s="71">
        <v>8889.8299999999981</v>
      </c>
      <c r="BA278" s="71">
        <v>26351.894000000018</v>
      </c>
      <c r="BB278" s="71">
        <v>0</v>
      </c>
      <c r="BC278" s="71">
        <v>0</v>
      </c>
      <c r="BD278" s="71">
        <v>0</v>
      </c>
      <c r="BE278" s="71">
        <v>0</v>
      </c>
      <c r="BF278" s="71"/>
      <c r="BG278" s="72"/>
      <c r="BH278" s="71">
        <v>0</v>
      </c>
      <c r="BI278" s="71">
        <v>0</v>
      </c>
      <c r="BJ278" s="71">
        <v>886.49199999999996</v>
      </c>
      <c r="BK278" s="71">
        <v>0</v>
      </c>
      <c r="BL278" s="71">
        <v>0</v>
      </c>
      <c r="BM278" s="71">
        <v>0</v>
      </c>
      <c r="BN278" s="72"/>
      <c r="BO278" s="71">
        <v>0</v>
      </c>
      <c r="BP278" s="71">
        <v>0</v>
      </c>
      <c r="BQ278" s="71">
        <v>8</v>
      </c>
      <c r="BR278" s="71">
        <v>0</v>
      </c>
      <c r="BS278" s="71">
        <v>0</v>
      </c>
      <c r="BT278" s="71">
        <v>0</v>
      </c>
      <c r="BU278"/>
      <c r="BV278" s="70">
        <v>886.49199999999996</v>
      </c>
      <c r="BW278" s="70">
        <v>0</v>
      </c>
      <c r="BX278" s="70">
        <v>0</v>
      </c>
      <c r="BY278" s="70">
        <v>0</v>
      </c>
      <c r="BZ278" s="70">
        <v>0</v>
      </c>
      <c r="CA278" s="70">
        <v>0</v>
      </c>
      <c r="CB278" s="70">
        <v>0</v>
      </c>
      <c r="CC278" s="70">
        <v>0</v>
      </c>
      <c r="CD278" s="70">
        <v>0</v>
      </c>
    </row>
    <row r="279" spans="1:82">
      <c r="A279" s="70" t="s">
        <v>2020</v>
      </c>
      <c r="B279" s="70">
        <v>136</v>
      </c>
      <c r="C279" s="70">
        <v>19</v>
      </c>
      <c r="D279" s="70">
        <v>8</v>
      </c>
      <c r="E279" s="70">
        <v>2022</v>
      </c>
      <c r="F279" s="70" t="s">
        <v>161</v>
      </c>
      <c r="G279" s="70" t="s">
        <v>2001</v>
      </c>
      <c r="H279" s="70" t="s">
        <v>2002</v>
      </c>
      <c r="I279" s="148"/>
      <c r="J279" s="71">
        <v>2062.8617015970881</v>
      </c>
      <c r="K279" s="71">
        <v>3.3686652032059023</v>
      </c>
      <c r="L279" s="71">
        <v>3.3728929356204747</v>
      </c>
      <c r="M279" s="71">
        <v>54.687990443120917</v>
      </c>
      <c r="N279" s="71">
        <v>90.948363346194213</v>
      </c>
      <c r="O279" s="71">
        <v>45.106737445201667</v>
      </c>
      <c r="P279" s="71">
        <v>28.078905089449009</v>
      </c>
      <c r="Q279" s="71">
        <v>2.9117612802428949</v>
      </c>
      <c r="R279" s="71">
        <v>35.740212722678315</v>
      </c>
      <c r="S279" s="71">
        <v>3.259106040355169</v>
      </c>
      <c r="T279" s="72"/>
      <c r="U279" s="71">
        <v>81010295</v>
      </c>
      <c r="V279" s="71">
        <v>1327</v>
      </c>
      <c r="W279" s="71">
        <v>127</v>
      </c>
      <c r="X279" s="71">
        <v>13493</v>
      </c>
      <c r="Y279" s="71">
        <v>23542</v>
      </c>
      <c r="Z279" s="71">
        <v>31532</v>
      </c>
      <c r="AA279" s="71">
        <v>6135</v>
      </c>
      <c r="AB279" s="71">
        <v>49461</v>
      </c>
      <c r="AC279" s="71">
        <v>6223526.9999999991</v>
      </c>
      <c r="AD279" s="71">
        <v>3.259106040355169</v>
      </c>
      <c r="AE279" s="72"/>
      <c r="AF279" s="71">
        <v>633423486.45156193</v>
      </c>
      <c r="AG279" s="71">
        <v>2548828.5248048007</v>
      </c>
      <c r="AH279" s="71">
        <v>692551.81881996687</v>
      </c>
      <c r="AI279" s="71">
        <v>76058998.163785383</v>
      </c>
      <c r="AJ279" s="71">
        <v>143083703.70452061</v>
      </c>
      <c r="AK279" s="71">
        <v>0</v>
      </c>
      <c r="AL279" s="71">
        <v>0</v>
      </c>
      <c r="AM279" s="71">
        <v>6386765.1086703427</v>
      </c>
      <c r="AN279" s="71">
        <v>0</v>
      </c>
      <c r="AO279" s="71">
        <v>0</v>
      </c>
      <c r="AP279" s="71">
        <v>862194333.77216291</v>
      </c>
      <c r="AQ279" s="72"/>
      <c r="AR279" s="71">
        <v>2123</v>
      </c>
      <c r="AS279" s="71">
        <v>355</v>
      </c>
      <c r="AT279" s="71">
        <v>0</v>
      </c>
      <c r="AU279" s="71">
        <v>0</v>
      </c>
      <c r="AV279" s="71">
        <v>0</v>
      </c>
      <c r="AW279" s="71">
        <v>0</v>
      </c>
      <c r="AX279" s="71"/>
      <c r="AY279" s="72"/>
      <c r="AZ279" s="71">
        <v>9532.3639999999887</v>
      </c>
      <c r="BA279" s="71">
        <v>26825.194000000018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2021</v>
      </c>
      <c r="B280" s="70">
        <v>136</v>
      </c>
      <c r="C280" s="70">
        <v>20</v>
      </c>
      <c r="D280" s="70">
        <v>8</v>
      </c>
      <c r="E280" s="70">
        <v>2023</v>
      </c>
      <c r="F280" s="70" t="s">
        <v>1539</v>
      </c>
      <c r="G280" s="70" t="s">
        <v>2001</v>
      </c>
      <c r="H280" s="70" t="s">
        <v>2002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2245</v>
      </c>
      <c r="AS280" s="71">
        <v>356</v>
      </c>
      <c r="AT280" s="71">
        <v>0</v>
      </c>
      <c r="AU280" s="71">
        <v>0</v>
      </c>
      <c r="AV280" s="71">
        <v>0</v>
      </c>
      <c r="AW280" s="71">
        <v>0</v>
      </c>
      <c r="AX280" s="71"/>
      <c r="AY280" s="72"/>
      <c r="AZ280" s="71">
        <v>10230.514999999983</v>
      </c>
      <c r="BA280" s="71">
        <v>27075.094000000019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2022</v>
      </c>
      <c r="B281" s="70">
        <v>136</v>
      </c>
      <c r="C281" s="70">
        <v>21</v>
      </c>
      <c r="D281" s="70">
        <v>8</v>
      </c>
      <c r="E281" s="70">
        <v>2024</v>
      </c>
      <c r="F281" s="70" t="s">
        <v>1554</v>
      </c>
      <c r="G281" s="70" t="s">
        <v>2001</v>
      </c>
      <c r="H281" s="70" t="s">
        <v>2002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2023</v>
      </c>
      <c r="B282" s="70">
        <v>137</v>
      </c>
      <c r="C282" s="70">
        <v>1</v>
      </c>
      <c r="D282" s="70">
        <v>9</v>
      </c>
      <c r="E282" s="70">
        <v>1990</v>
      </c>
      <c r="F282" s="70" t="s">
        <v>787</v>
      </c>
      <c r="G282" s="70" t="s">
        <v>2024</v>
      </c>
      <c r="H282" s="70" t="s">
        <v>2025</v>
      </c>
      <c r="I282" s="148"/>
      <c r="J282" s="71">
        <v>393.66211934604632</v>
      </c>
      <c r="K282" s="71">
        <v>5.2836361093992448</v>
      </c>
      <c r="L282" s="71">
        <v>32.025204044128671</v>
      </c>
      <c r="M282" s="71">
        <v>29.366317280735061</v>
      </c>
      <c r="N282" s="71">
        <v>38.107466634837479</v>
      </c>
      <c r="O282" s="71">
        <v>45.009661241520128</v>
      </c>
      <c r="P282" s="71">
        <v>55.129276886310201</v>
      </c>
      <c r="Q282" s="71">
        <v>2.9686003346591101</v>
      </c>
      <c r="R282" s="71">
        <v>0</v>
      </c>
      <c r="S282" s="71">
        <v>2.893709218656757</v>
      </c>
      <c r="T282" s="72"/>
      <c r="U282" s="71">
        <v>16609864</v>
      </c>
      <c r="V282" s="71">
        <v>1869</v>
      </c>
      <c r="W282" s="71">
        <v>340</v>
      </c>
      <c r="X282" s="71">
        <v>10501</v>
      </c>
      <c r="Y282" s="71">
        <v>12568</v>
      </c>
      <c r="Z282" s="71">
        <v>18513</v>
      </c>
      <c r="AA282" s="71">
        <v>13386</v>
      </c>
      <c r="AB282" s="71">
        <v>48200</v>
      </c>
      <c r="AC282" s="71">
        <v>0</v>
      </c>
      <c r="AD282" s="71">
        <v>2.893709218656757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2026</v>
      </c>
      <c r="B283" s="70">
        <v>138</v>
      </c>
      <c r="C283" s="70">
        <v>2</v>
      </c>
      <c r="D283" s="70">
        <v>9</v>
      </c>
      <c r="E283" s="70">
        <v>2005</v>
      </c>
      <c r="F283" s="70" t="s">
        <v>789</v>
      </c>
      <c r="G283" s="70" t="s">
        <v>2024</v>
      </c>
      <c r="H283" s="70" t="s">
        <v>2025</v>
      </c>
      <c r="I283" s="148"/>
      <c r="J283" s="71">
        <v>389.74293718731508</v>
      </c>
      <c r="K283" s="71">
        <v>3.7419910239184468</v>
      </c>
      <c r="L283" s="71">
        <v>53.405975450468482</v>
      </c>
      <c r="M283" s="71">
        <v>55.490381808269127</v>
      </c>
      <c r="N283" s="71">
        <v>67.374029911824877</v>
      </c>
      <c r="O283" s="71">
        <v>76.847917305986613</v>
      </c>
      <c r="P283" s="71">
        <v>72.649101700570384</v>
      </c>
      <c r="Q283" s="71">
        <v>3.1626972763156198</v>
      </c>
      <c r="R283" s="71">
        <v>0</v>
      </c>
      <c r="S283" s="71">
        <v>5.5842266088278238</v>
      </c>
      <c r="T283" s="72"/>
      <c r="U283" s="71">
        <v>17204850</v>
      </c>
      <c r="V283" s="71">
        <v>1698</v>
      </c>
      <c r="W283" s="71">
        <v>640</v>
      </c>
      <c r="X283" s="71">
        <v>9333</v>
      </c>
      <c r="Y283" s="71">
        <v>18193</v>
      </c>
      <c r="Z283" s="71">
        <v>36577</v>
      </c>
      <c r="AA283" s="71">
        <v>14447</v>
      </c>
      <c r="AB283" s="71">
        <v>53683</v>
      </c>
      <c r="AC283" s="71">
        <v>0</v>
      </c>
      <c r="AD283" s="71">
        <v>5.5842266088278238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2027</v>
      </c>
      <c r="B284" s="70">
        <v>139</v>
      </c>
      <c r="C284" s="70">
        <v>3</v>
      </c>
      <c r="D284" s="70">
        <v>9</v>
      </c>
      <c r="E284" s="70">
        <v>2006</v>
      </c>
      <c r="F284" s="70" t="s">
        <v>790</v>
      </c>
      <c r="G284" s="70" t="s">
        <v>2024</v>
      </c>
      <c r="H284" s="70" t="s">
        <v>2025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2028</v>
      </c>
      <c r="B285" s="70">
        <v>140</v>
      </c>
      <c r="C285" s="70">
        <v>4</v>
      </c>
      <c r="D285" s="70">
        <v>9</v>
      </c>
      <c r="E285" s="70">
        <v>2007</v>
      </c>
      <c r="F285" s="70" t="s">
        <v>791</v>
      </c>
      <c r="G285" s="70" t="s">
        <v>2024</v>
      </c>
      <c r="H285" s="70" t="s">
        <v>2025</v>
      </c>
      <c r="I285" s="148"/>
      <c r="J285" s="71">
        <v>339.19856618102631</v>
      </c>
      <c r="K285" s="71">
        <v>3.5867836305431182</v>
      </c>
      <c r="L285" s="71">
        <v>54.148969408683527</v>
      </c>
      <c r="M285" s="71">
        <v>66.779625644588833</v>
      </c>
      <c r="N285" s="71">
        <v>69.192737248400775</v>
      </c>
      <c r="O285" s="71">
        <v>75.201406147859501</v>
      </c>
      <c r="P285" s="71">
        <v>73.875755904080066</v>
      </c>
      <c r="Q285" s="71">
        <v>3.2995913218917501</v>
      </c>
      <c r="R285" s="71">
        <v>0</v>
      </c>
      <c r="S285" s="71">
        <v>3.8852791786525538</v>
      </c>
      <c r="T285" s="72"/>
      <c r="U285" s="71">
        <v>16651069</v>
      </c>
      <c r="V285" s="71">
        <v>1515</v>
      </c>
      <c r="W285" s="71">
        <v>635</v>
      </c>
      <c r="X285" s="71">
        <v>13575</v>
      </c>
      <c r="Y285" s="71">
        <v>18357</v>
      </c>
      <c r="Z285" s="71">
        <v>37209</v>
      </c>
      <c r="AA285" s="71">
        <v>14467</v>
      </c>
      <c r="AB285" s="71">
        <v>53045</v>
      </c>
      <c r="AC285" s="71">
        <v>0</v>
      </c>
      <c r="AD285" s="71">
        <v>3.8852791786525538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2029</v>
      </c>
      <c r="B286" s="70">
        <v>141</v>
      </c>
      <c r="C286" s="70">
        <v>5</v>
      </c>
      <c r="D286" s="70">
        <v>9</v>
      </c>
      <c r="E286" s="70">
        <v>2008</v>
      </c>
      <c r="F286" s="70" t="s">
        <v>792</v>
      </c>
      <c r="G286" s="70" t="s">
        <v>2024</v>
      </c>
      <c r="H286" s="70" t="s">
        <v>2025</v>
      </c>
      <c r="I286" s="148"/>
      <c r="J286" s="71">
        <v>337.59732006675551</v>
      </c>
      <c r="K286" s="71">
        <v>2.6916892952104141</v>
      </c>
      <c r="L286" s="71">
        <v>48.393794029476098</v>
      </c>
      <c r="M286" s="71">
        <v>68.864794988346887</v>
      </c>
      <c r="N286" s="71">
        <v>67.951412083002779</v>
      </c>
      <c r="O286" s="71">
        <v>73.713640054743991</v>
      </c>
      <c r="P286" s="71">
        <v>71.853304462528399</v>
      </c>
      <c r="Q286" s="71">
        <v>3.2381814673748401</v>
      </c>
      <c r="R286" s="71">
        <v>0</v>
      </c>
      <c r="S286" s="71">
        <v>5.3785085997967119</v>
      </c>
      <c r="T286" s="72"/>
      <c r="U286" s="71">
        <v>17372290</v>
      </c>
      <c r="V286" s="71">
        <v>1515</v>
      </c>
      <c r="W286" s="71">
        <v>635</v>
      </c>
      <c r="X286" s="71">
        <v>13575</v>
      </c>
      <c r="Y286" s="71">
        <v>18536</v>
      </c>
      <c r="Z286" s="71">
        <v>37753</v>
      </c>
      <c r="AA286" s="71">
        <v>14087</v>
      </c>
      <c r="AB286" s="71">
        <v>52914</v>
      </c>
      <c r="AC286" s="71">
        <v>0</v>
      </c>
      <c r="AD286" s="71">
        <v>5.3785085997967119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2030</v>
      </c>
      <c r="B287" s="70">
        <v>142</v>
      </c>
      <c r="C287" s="70">
        <v>6</v>
      </c>
      <c r="D287" s="70">
        <v>9</v>
      </c>
      <c r="E287" s="70">
        <v>2009</v>
      </c>
      <c r="F287" s="70" t="s">
        <v>176</v>
      </c>
      <c r="G287" s="70" t="s">
        <v>2024</v>
      </c>
      <c r="H287" s="70" t="s">
        <v>2025</v>
      </c>
      <c r="I287" s="148"/>
      <c r="J287" s="71">
        <v>349.93300373782091</v>
      </c>
      <c r="K287" s="71">
        <v>2.7284533203922292</v>
      </c>
      <c r="L287" s="71">
        <v>33.707124630360937</v>
      </c>
      <c r="M287" s="71">
        <v>72.901984294523771</v>
      </c>
      <c r="N287" s="71">
        <v>59.201987142649223</v>
      </c>
      <c r="O287" s="71">
        <v>75.669934383520996</v>
      </c>
      <c r="P287" s="71">
        <v>69.250351970846111</v>
      </c>
      <c r="Q287" s="71">
        <v>3.08363877027206</v>
      </c>
      <c r="R287" s="71">
        <v>0</v>
      </c>
      <c r="S287" s="71">
        <v>5.5512290685182268</v>
      </c>
      <c r="T287" s="72"/>
      <c r="U287" s="71">
        <v>15714499</v>
      </c>
      <c r="V287" s="71">
        <v>1690</v>
      </c>
      <c r="W287" s="71">
        <v>688</v>
      </c>
      <c r="X287" s="71">
        <v>15567</v>
      </c>
      <c r="Y287" s="71">
        <v>18710</v>
      </c>
      <c r="Z287" s="71">
        <v>38253</v>
      </c>
      <c r="AA287" s="71">
        <v>13938</v>
      </c>
      <c r="AB287" s="71">
        <v>52895</v>
      </c>
      <c r="AC287" s="71">
        <v>0</v>
      </c>
      <c r="AD287" s="71">
        <v>5.5512290685182268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82.906000000000006</v>
      </c>
      <c r="BK287" s="71">
        <v>0</v>
      </c>
      <c r="BL287" s="71">
        <v>10.9</v>
      </c>
      <c r="BM287" s="71">
        <v>0</v>
      </c>
      <c r="BN287" s="72"/>
      <c r="BO287" s="71">
        <v>0</v>
      </c>
      <c r="BP287" s="71">
        <v>0</v>
      </c>
      <c r="BQ287" s="71">
        <v>12</v>
      </c>
      <c r="BR287" s="71">
        <v>0</v>
      </c>
      <c r="BS287" s="71">
        <v>1</v>
      </c>
      <c r="BT287" s="71">
        <v>0</v>
      </c>
      <c r="BU287"/>
      <c r="BV287" s="70">
        <v>93.805999999999997</v>
      </c>
      <c r="BW287" s="70">
        <v>0</v>
      </c>
      <c r="BX287" s="70">
        <v>0</v>
      </c>
      <c r="BY287" s="70">
        <v>0</v>
      </c>
      <c r="BZ287" s="70">
        <v>0</v>
      </c>
      <c r="CA287" s="70">
        <v>0</v>
      </c>
      <c r="CB287" s="70">
        <v>0</v>
      </c>
      <c r="CC287" s="70">
        <v>0</v>
      </c>
      <c r="CD287" s="70">
        <v>0</v>
      </c>
    </row>
    <row r="288" spans="1:82">
      <c r="A288" s="70" t="s">
        <v>2031</v>
      </c>
      <c r="B288" s="70">
        <v>143</v>
      </c>
      <c r="C288" s="70">
        <v>7</v>
      </c>
      <c r="D288" s="70">
        <v>9</v>
      </c>
      <c r="E288" s="70">
        <v>2010</v>
      </c>
      <c r="F288" s="70" t="s">
        <v>177</v>
      </c>
      <c r="G288" s="70" t="s">
        <v>2024</v>
      </c>
      <c r="H288" s="70" t="s">
        <v>2025</v>
      </c>
      <c r="I288" s="148"/>
      <c r="J288" s="71">
        <v>338.21865230823113</v>
      </c>
      <c r="K288" s="71">
        <v>2.921661794032433</v>
      </c>
      <c r="L288" s="71">
        <v>32.372343329128213</v>
      </c>
      <c r="M288" s="71">
        <v>69.745049130438261</v>
      </c>
      <c r="N288" s="71">
        <v>66.862917324359685</v>
      </c>
      <c r="O288" s="71">
        <v>74.67213861788872</v>
      </c>
      <c r="P288" s="71">
        <v>70.504322426343691</v>
      </c>
      <c r="Q288" s="71">
        <v>3.21381838956987</v>
      </c>
      <c r="R288" s="71">
        <v>0</v>
      </c>
      <c r="S288" s="71">
        <v>4.9344963934178088</v>
      </c>
      <c r="T288" s="72"/>
      <c r="U288" s="71">
        <v>16589605</v>
      </c>
      <c r="V288" s="71">
        <v>1690</v>
      </c>
      <c r="W288" s="71">
        <v>688</v>
      </c>
      <c r="X288" s="71">
        <v>15567</v>
      </c>
      <c r="Y288" s="71">
        <v>18993</v>
      </c>
      <c r="Z288" s="71">
        <v>37924</v>
      </c>
      <c r="AA288" s="71">
        <v>13836</v>
      </c>
      <c r="AB288" s="71">
        <v>52825</v>
      </c>
      <c r="AC288" s="71">
        <v>0</v>
      </c>
      <c r="AD288" s="71">
        <v>4.9344963934178088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80.563000000000002</v>
      </c>
      <c r="BK288" s="71">
        <v>0</v>
      </c>
      <c r="BL288" s="71">
        <v>10.829000000000001</v>
      </c>
      <c r="BM288" s="71">
        <v>0</v>
      </c>
      <c r="BN288" s="72"/>
      <c r="BO288" s="71">
        <v>0</v>
      </c>
      <c r="BP288" s="71">
        <v>0</v>
      </c>
      <c r="BQ288" s="71">
        <v>12</v>
      </c>
      <c r="BR288" s="71">
        <v>0</v>
      </c>
      <c r="BS288" s="71">
        <v>1</v>
      </c>
      <c r="BT288" s="71">
        <v>0</v>
      </c>
      <c r="BU288"/>
      <c r="BV288" s="70">
        <v>91.391999999999996</v>
      </c>
      <c r="BW288" s="70">
        <v>0</v>
      </c>
      <c r="BX288" s="70">
        <v>0</v>
      </c>
      <c r="BY288" s="70">
        <v>0</v>
      </c>
      <c r="BZ288" s="70">
        <v>0</v>
      </c>
      <c r="CA288" s="70">
        <v>0</v>
      </c>
      <c r="CB288" s="70">
        <v>0</v>
      </c>
      <c r="CC288" s="70">
        <v>0</v>
      </c>
      <c r="CD288" s="70">
        <v>0</v>
      </c>
    </row>
    <row r="289" spans="1:82">
      <c r="A289" s="70" t="s">
        <v>2032</v>
      </c>
      <c r="B289" s="70">
        <v>144</v>
      </c>
      <c r="C289" s="70">
        <v>8</v>
      </c>
      <c r="D289" s="70">
        <v>9</v>
      </c>
      <c r="E289" s="70">
        <v>2011</v>
      </c>
      <c r="F289" s="70" t="s">
        <v>178</v>
      </c>
      <c r="G289" s="70" t="s">
        <v>2024</v>
      </c>
      <c r="H289" s="70" t="s">
        <v>2025</v>
      </c>
      <c r="I289" s="148"/>
      <c r="J289" s="71">
        <v>341.00929093812482</v>
      </c>
      <c r="K289" s="71">
        <v>4.1956006901944889</v>
      </c>
      <c r="L289" s="71">
        <v>34.492026547592353</v>
      </c>
      <c r="M289" s="71">
        <v>84.910680441918913</v>
      </c>
      <c r="N289" s="71">
        <v>72.189080638530598</v>
      </c>
      <c r="O289" s="71">
        <v>74.951767039822784</v>
      </c>
      <c r="P289" s="71">
        <v>68.60046962457217</v>
      </c>
      <c r="Q289" s="71">
        <v>3.6864701829872901</v>
      </c>
      <c r="R289" s="71">
        <v>0</v>
      </c>
      <c r="S289" s="71">
        <v>7.4663406408043764</v>
      </c>
      <c r="T289" s="72"/>
      <c r="U289" s="71">
        <v>15514529</v>
      </c>
      <c r="V289" s="71">
        <v>1690</v>
      </c>
      <c r="W289" s="71">
        <v>688</v>
      </c>
      <c r="X289" s="71">
        <v>15567</v>
      </c>
      <c r="Y289" s="71">
        <v>19182</v>
      </c>
      <c r="Z289" s="71">
        <v>38893</v>
      </c>
      <c r="AA289" s="71">
        <v>13863</v>
      </c>
      <c r="AB289" s="71">
        <v>52531</v>
      </c>
      <c r="AC289" s="71">
        <v>0</v>
      </c>
      <c r="AD289" s="71">
        <v>7.4663406408043764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86.882000000000005</v>
      </c>
      <c r="BK289" s="71">
        <v>0</v>
      </c>
      <c r="BL289" s="71">
        <v>10.683999999999999</v>
      </c>
      <c r="BM289" s="71">
        <v>0</v>
      </c>
      <c r="BN289" s="72"/>
      <c r="BO289" s="71">
        <v>0</v>
      </c>
      <c r="BP289" s="71">
        <v>0</v>
      </c>
      <c r="BQ289" s="71">
        <v>13</v>
      </c>
      <c r="BR289" s="71">
        <v>0</v>
      </c>
      <c r="BS289" s="71">
        <v>1</v>
      </c>
      <c r="BT289" s="71">
        <v>0</v>
      </c>
      <c r="BU289"/>
      <c r="BV289" s="70">
        <v>97.566000000000003</v>
      </c>
      <c r="BW289" s="70">
        <v>0</v>
      </c>
      <c r="BX289" s="70">
        <v>0</v>
      </c>
      <c r="BY289" s="70">
        <v>0</v>
      </c>
      <c r="BZ289" s="70">
        <v>0</v>
      </c>
      <c r="CA289" s="70">
        <v>0</v>
      </c>
      <c r="CB289" s="70">
        <v>0</v>
      </c>
      <c r="CC289" s="70">
        <v>0</v>
      </c>
      <c r="CD289" s="70">
        <v>0</v>
      </c>
    </row>
    <row r="290" spans="1:82">
      <c r="A290" s="70" t="s">
        <v>2033</v>
      </c>
      <c r="B290" s="70">
        <v>145</v>
      </c>
      <c r="C290" s="70">
        <v>9</v>
      </c>
      <c r="D290" s="70">
        <v>9</v>
      </c>
      <c r="E290" s="70">
        <v>2012</v>
      </c>
      <c r="F290" s="70" t="s">
        <v>179</v>
      </c>
      <c r="G290" s="70" t="s">
        <v>2024</v>
      </c>
      <c r="H290" s="70" t="s">
        <v>2025</v>
      </c>
      <c r="I290" s="148"/>
      <c r="J290" s="71">
        <v>376.30165191636638</v>
      </c>
      <c r="K290" s="71">
        <v>3.9755654128118141</v>
      </c>
      <c r="L290" s="71">
        <v>34.561049477827133</v>
      </c>
      <c r="M290" s="71">
        <v>92.825824623938885</v>
      </c>
      <c r="N290" s="71">
        <v>82.016511989901531</v>
      </c>
      <c r="O290" s="71">
        <v>76.063606787122012</v>
      </c>
      <c r="P290" s="71">
        <v>70.264784965579423</v>
      </c>
      <c r="Q290" s="71">
        <v>4.0770230027641201</v>
      </c>
      <c r="R290" s="71">
        <v>0</v>
      </c>
      <c r="S290" s="71">
        <v>5.3313280577661697</v>
      </c>
      <c r="T290" s="72"/>
      <c r="U290" s="71">
        <v>16793654</v>
      </c>
      <c r="V290" s="71">
        <v>1690</v>
      </c>
      <c r="W290" s="71">
        <v>688</v>
      </c>
      <c r="X290" s="71">
        <v>15567</v>
      </c>
      <c r="Y290" s="71">
        <v>19957</v>
      </c>
      <c r="Z290" s="71">
        <v>39783</v>
      </c>
      <c r="AA290" s="71">
        <v>14119</v>
      </c>
      <c r="AB290" s="71">
        <v>53472</v>
      </c>
      <c r="AC290" s="71">
        <v>0</v>
      </c>
      <c r="AD290" s="71">
        <v>5.3313280577661697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94.918000000000006</v>
      </c>
      <c r="BK290" s="71">
        <v>0</v>
      </c>
      <c r="BL290" s="71">
        <v>11.278</v>
      </c>
      <c r="BM290" s="71">
        <v>0</v>
      </c>
      <c r="BN290" s="72"/>
      <c r="BO290" s="71">
        <v>0</v>
      </c>
      <c r="BP290" s="71">
        <v>0</v>
      </c>
      <c r="BQ290" s="71">
        <v>13</v>
      </c>
      <c r="BR290" s="71">
        <v>0</v>
      </c>
      <c r="BS290" s="71">
        <v>1</v>
      </c>
      <c r="BT290" s="71">
        <v>0</v>
      </c>
      <c r="BU290"/>
      <c r="BV290" s="70">
        <v>106.196</v>
      </c>
      <c r="BW290" s="70">
        <v>0</v>
      </c>
      <c r="BX290" s="70">
        <v>0</v>
      </c>
      <c r="BY290" s="70">
        <v>0</v>
      </c>
      <c r="BZ290" s="70">
        <v>0</v>
      </c>
      <c r="CA290" s="70">
        <v>0</v>
      </c>
      <c r="CB290" s="70">
        <v>0</v>
      </c>
      <c r="CC290" s="70">
        <v>0</v>
      </c>
      <c r="CD290" s="70">
        <v>0</v>
      </c>
    </row>
    <row r="291" spans="1:82">
      <c r="A291" s="70" t="s">
        <v>2034</v>
      </c>
      <c r="B291" s="70">
        <v>146</v>
      </c>
      <c r="C291" s="70">
        <v>10</v>
      </c>
      <c r="D291" s="70">
        <v>9</v>
      </c>
      <c r="E291" s="70">
        <v>2013</v>
      </c>
      <c r="F291" s="70" t="s">
        <v>180</v>
      </c>
      <c r="G291" s="70" t="s">
        <v>2024</v>
      </c>
      <c r="H291" s="70" t="s">
        <v>2025</v>
      </c>
      <c r="I291" s="148"/>
      <c r="J291" s="71">
        <v>417.31708901892881</v>
      </c>
      <c r="K291" s="71">
        <v>3.544593723193743</v>
      </c>
      <c r="L291" s="71">
        <v>33.163195740196628</v>
      </c>
      <c r="M291" s="71">
        <v>90.597777365692863</v>
      </c>
      <c r="N291" s="71">
        <v>82.075669358457318</v>
      </c>
      <c r="O291" s="71">
        <v>72.898677434535998</v>
      </c>
      <c r="P291" s="71">
        <v>69.335651208036154</v>
      </c>
      <c r="Q291" s="71">
        <v>4.1343096539279802</v>
      </c>
      <c r="R291" s="71">
        <v>0</v>
      </c>
      <c r="S291" s="71">
        <v>5.8002780731289407</v>
      </c>
      <c r="T291" s="72"/>
      <c r="U291" s="71">
        <v>17452023</v>
      </c>
      <c r="V291" s="71">
        <v>1690</v>
      </c>
      <c r="W291" s="71">
        <v>688</v>
      </c>
      <c r="X291" s="71">
        <v>15567</v>
      </c>
      <c r="Y291" s="71">
        <v>20206</v>
      </c>
      <c r="Z291" s="71">
        <v>39830</v>
      </c>
      <c r="AA291" s="71">
        <v>13880</v>
      </c>
      <c r="AB291" s="71">
        <v>53446</v>
      </c>
      <c r="AC291" s="71">
        <v>0</v>
      </c>
      <c r="AD291" s="71">
        <v>5.8002780731289407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104.187</v>
      </c>
      <c r="BK291" s="71">
        <v>0</v>
      </c>
      <c r="BL291" s="71">
        <v>12.111000000000001</v>
      </c>
      <c r="BM291" s="71">
        <v>0</v>
      </c>
      <c r="BN291" s="72"/>
      <c r="BO291" s="71">
        <v>0</v>
      </c>
      <c r="BP291" s="71">
        <v>0</v>
      </c>
      <c r="BQ291" s="71">
        <v>13</v>
      </c>
      <c r="BR291" s="71">
        <v>0</v>
      </c>
      <c r="BS291" s="71">
        <v>1</v>
      </c>
      <c r="BT291" s="71">
        <v>0</v>
      </c>
      <c r="BU291"/>
      <c r="BV291" s="70">
        <v>116.298</v>
      </c>
      <c r="BW291" s="70">
        <v>0</v>
      </c>
      <c r="BX291" s="70">
        <v>0</v>
      </c>
      <c r="BY291" s="70">
        <v>0</v>
      </c>
      <c r="BZ291" s="70">
        <v>0</v>
      </c>
      <c r="CA291" s="70">
        <v>0</v>
      </c>
      <c r="CB291" s="70">
        <v>0</v>
      </c>
      <c r="CC291" s="70">
        <v>0</v>
      </c>
      <c r="CD291" s="70">
        <v>0</v>
      </c>
    </row>
    <row r="292" spans="1:82">
      <c r="A292" s="70" t="s">
        <v>2035</v>
      </c>
      <c r="B292" s="70">
        <v>147</v>
      </c>
      <c r="C292" s="70">
        <v>11</v>
      </c>
      <c r="D292" s="70">
        <v>9</v>
      </c>
      <c r="E292" s="70">
        <v>2014</v>
      </c>
      <c r="F292" s="70" t="s">
        <v>181</v>
      </c>
      <c r="G292" s="1064" t="s">
        <v>2024</v>
      </c>
      <c r="H292" s="70" t="s">
        <v>2025</v>
      </c>
      <c r="I292" s="148"/>
      <c r="J292" s="71">
        <v>398.48532534246351</v>
      </c>
      <c r="K292" s="71">
        <v>3.537039701912061</v>
      </c>
      <c r="L292" s="71">
        <v>38.015698165374737</v>
      </c>
      <c r="M292" s="71">
        <v>82.493614884793615</v>
      </c>
      <c r="N292" s="71">
        <v>80.178107257480448</v>
      </c>
      <c r="O292" s="71">
        <v>71.696402770232027</v>
      </c>
      <c r="P292" s="71">
        <v>70.13290296154598</v>
      </c>
      <c r="Q292" s="71">
        <v>3.9258042826017299</v>
      </c>
      <c r="R292" s="71">
        <v>0</v>
      </c>
      <c r="S292" s="71">
        <v>5.3808334987947131</v>
      </c>
      <c r="T292" s="72"/>
      <c r="U292" s="71">
        <v>18523531</v>
      </c>
      <c r="V292" s="71">
        <v>1460</v>
      </c>
      <c r="W292" s="71">
        <v>668</v>
      </c>
      <c r="X292" s="71">
        <v>14633</v>
      </c>
      <c r="Y292" s="71">
        <v>20328</v>
      </c>
      <c r="Z292" s="71">
        <v>41258</v>
      </c>
      <c r="AA292" s="71">
        <v>13967</v>
      </c>
      <c r="AB292" s="71">
        <v>52896</v>
      </c>
      <c r="AC292" s="71">
        <v>0</v>
      </c>
      <c r="AD292" s="71">
        <v>5.3808334987947131</v>
      </c>
      <c r="AE292" s="72"/>
      <c r="AF292" s="71"/>
      <c r="AG292" s="71"/>
      <c r="AH292" s="71"/>
      <c r="AI292" s="71"/>
      <c r="AJ292" s="71"/>
      <c r="AK292" s="71"/>
      <c r="AL292" s="71"/>
      <c r="AM292" s="71"/>
      <c r="AN292" s="71"/>
      <c r="AO292" s="71"/>
      <c r="AP292" s="71"/>
      <c r="AQ292" s="72"/>
      <c r="AR292" s="71">
        <v>1030</v>
      </c>
      <c r="AS292" s="71">
        <v>302</v>
      </c>
      <c r="AT292" s="71">
        <v>0</v>
      </c>
      <c r="AU292" s="71">
        <v>0</v>
      </c>
      <c r="AV292" s="71">
        <v>0</v>
      </c>
      <c r="AW292" s="71">
        <v>0</v>
      </c>
      <c r="AX292" s="71"/>
      <c r="AY292" s="72"/>
      <c r="AZ292" s="71">
        <v>4052</v>
      </c>
      <c r="BA292" s="71">
        <v>25140.799999999999</v>
      </c>
      <c r="BB292" s="71">
        <v>0</v>
      </c>
      <c r="BC292" s="71">
        <v>0</v>
      </c>
      <c r="BD292" s="71">
        <v>0</v>
      </c>
      <c r="BE292" s="71">
        <v>0</v>
      </c>
      <c r="BF292" s="71"/>
      <c r="BG292" s="72"/>
      <c r="BH292" s="71">
        <v>0</v>
      </c>
      <c r="BI292" s="71">
        <v>0</v>
      </c>
      <c r="BJ292" s="71">
        <v>107.52</v>
      </c>
      <c r="BK292" s="71">
        <v>0</v>
      </c>
      <c r="BL292" s="71">
        <v>12.762</v>
      </c>
      <c r="BM292" s="71">
        <v>0</v>
      </c>
      <c r="BN292" s="72"/>
      <c r="BO292" s="71">
        <v>0</v>
      </c>
      <c r="BP292" s="71">
        <v>0</v>
      </c>
      <c r="BQ292" s="71">
        <v>13</v>
      </c>
      <c r="BR292" s="71">
        <v>0</v>
      </c>
      <c r="BS292" s="71">
        <v>1</v>
      </c>
      <c r="BT292" s="71">
        <v>0</v>
      </c>
      <c r="BU292"/>
      <c r="BV292" s="70">
        <v>120.282</v>
      </c>
      <c r="BW292" s="70">
        <v>0</v>
      </c>
      <c r="BX292" s="70">
        <v>0</v>
      </c>
      <c r="BY292" s="70">
        <v>0</v>
      </c>
      <c r="BZ292" s="70">
        <v>0</v>
      </c>
      <c r="CA292" s="70">
        <v>0</v>
      </c>
      <c r="CB292" s="70">
        <v>0</v>
      </c>
      <c r="CC292" s="70">
        <v>0</v>
      </c>
      <c r="CD292" s="70">
        <v>0</v>
      </c>
    </row>
    <row r="293" spans="1:82">
      <c r="A293" s="70" t="s">
        <v>2036</v>
      </c>
      <c r="B293" s="70">
        <v>148</v>
      </c>
      <c r="C293" s="70">
        <v>12</v>
      </c>
      <c r="D293" s="70">
        <v>9</v>
      </c>
      <c r="E293" s="70">
        <v>2015</v>
      </c>
      <c r="F293" s="70" t="s">
        <v>182</v>
      </c>
      <c r="G293" s="1064" t="s">
        <v>2024</v>
      </c>
      <c r="H293" s="70" t="s">
        <v>2025</v>
      </c>
      <c r="I293" s="148"/>
      <c r="J293" s="71">
        <v>385.62800100521071</v>
      </c>
      <c r="K293" s="71">
        <v>3.3842826152101928</v>
      </c>
      <c r="L293" s="71">
        <v>38.280791757226218</v>
      </c>
      <c r="M293" s="71">
        <v>91.789754718322683</v>
      </c>
      <c r="N293" s="71">
        <v>76.22034367003954</v>
      </c>
      <c r="O293" s="71">
        <v>70.369253612978227</v>
      </c>
      <c r="P293" s="71">
        <v>69.22848047860451</v>
      </c>
      <c r="Q293" s="71">
        <v>3.8135391750687102</v>
      </c>
      <c r="R293" s="71">
        <v>0</v>
      </c>
      <c r="S293" s="71">
        <v>6.6950374940205659</v>
      </c>
      <c r="T293" s="72"/>
      <c r="U293" s="71">
        <v>20028298</v>
      </c>
      <c r="V293" s="71">
        <v>1460</v>
      </c>
      <c r="W293" s="71">
        <v>668</v>
      </c>
      <c r="X293" s="71">
        <v>14633</v>
      </c>
      <c r="Y293" s="71">
        <v>20489</v>
      </c>
      <c r="Z293" s="71">
        <v>40884</v>
      </c>
      <c r="AA293" s="71">
        <v>13776</v>
      </c>
      <c r="AB293" s="71">
        <v>52489</v>
      </c>
      <c r="AC293" s="71">
        <v>0</v>
      </c>
      <c r="AD293" s="71">
        <v>6.6950374940205659</v>
      </c>
      <c r="AE293" s="72"/>
      <c r="AF293" s="71">
        <v>216406410.8896853</v>
      </c>
      <c r="AG293" s="71">
        <v>2651361.9048900721</v>
      </c>
      <c r="AH293" s="71">
        <v>7327172.6080411822</v>
      </c>
      <c r="AI293" s="71">
        <v>112230262.544195</v>
      </c>
      <c r="AJ293" s="71">
        <v>112328964.5144767</v>
      </c>
      <c r="AK293" s="71">
        <v>0</v>
      </c>
      <c r="AL293" s="71">
        <v>0</v>
      </c>
      <c r="AM293" s="71">
        <v>7193397.2669262439</v>
      </c>
      <c r="AN293" s="71">
        <v>0</v>
      </c>
      <c r="AO293" s="71">
        <v>0</v>
      </c>
      <c r="AP293" s="71">
        <v>458137569.7282145</v>
      </c>
      <c r="AQ293" s="72"/>
      <c r="AR293" s="71">
        <v>1146</v>
      </c>
      <c r="AS293" s="71">
        <v>553</v>
      </c>
      <c r="AT293" s="71">
        <v>0</v>
      </c>
      <c r="AU293" s="71">
        <v>0</v>
      </c>
      <c r="AV293" s="71">
        <v>0</v>
      </c>
      <c r="AW293" s="71">
        <v>0</v>
      </c>
      <c r="AX293" s="71"/>
      <c r="AY293" s="72"/>
      <c r="AZ293" s="71">
        <v>4610.8999999999996</v>
      </c>
      <c r="BA293" s="71">
        <v>52224</v>
      </c>
      <c r="BB293" s="71">
        <v>0</v>
      </c>
      <c r="BC293" s="71">
        <v>0</v>
      </c>
      <c r="BD293" s="71">
        <v>0</v>
      </c>
      <c r="BE293" s="71">
        <v>0</v>
      </c>
      <c r="BF293" s="71"/>
      <c r="BG293" s="72"/>
      <c r="BH293" s="71">
        <v>0</v>
      </c>
      <c r="BI293" s="71">
        <v>0</v>
      </c>
      <c r="BJ293" s="71">
        <v>105.41</v>
      </c>
      <c r="BK293" s="71">
        <v>0</v>
      </c>
      <c r="BL293" s="71">
        <v>10.438000000000001</v>
      </c>
      <c r="BM293" s="71">
        <v>0</v>
      </c>
      <c r="BN293" s="72"/>
      <c r="BO293" s="71">
        <v>0</v>
      </c>
      <c r="BP293" s="71">
        <v>0</v>
      </c>
      <c r="BQ293" s="71">
        <v>13</v>
      </c>
      <c r="BR293" s="71">
        <v>0</v>
      </c>
      <c r="BS293" s="71">
        <v>1</v>
      </c>
      <c r="BT293" s="71">
        <v>0</v>
      </c>
      <c r="BU293"/>
      <c r="BV293" s="70">
        <v>115.848</v>
      </c>
      <c r="BW293" s="70">
        <v>0</v>
      </c>
      <c r="BX293" s="70">
        <v>0</v>
      </c>
      <c r="BY293" s="70">
        <v>0</v>
      </c>
      <c r="BZ293" s="70">
        <v>0</v>
      </c>
      <c r="CA293" s="70">
        <v>0</v>
      </c>
      <c r="CB293" s="70">
        <v>0</v>
      </c>
      <c r="CC293" s="70">
        <v>0</v>
      </c>
      <c r="CD293" s="70">
        <v>0</v>
      </c>
    </row>
    <row r="294" spans="1:82">
      <c r="A294" s="70" t="s">
        <v>2037</v>
      </c>
      <c r="B294" s="70">
        <v>149</v>
      </c>
      <c r="C294" s="70">
        <v>13</v>
      </c>
      <c r="D294" s="70">
        <v>9</v>
      </c>
      <c r="E294" s="70">
        <v>2016</v>
      </c>
      <c r="F294" s="70" t="s">
        <v>155</v>
      </c>
      <c r="G294" s="70" t="s">
        <v>2024</v>
      </c>
      <c r="H294" s="70" t="s">
        <v>2025</v>
      </c>
      <c r="I294" s="148"/>
      <c r="J294" s="71">
        <v>435.03726522426228</v>
      </c>
      <c r="K294" s="71">
        <v>3.144003083905432</v>
      </c>
      <c r="L294" s="71">
        <v>38.011363845818067</v>
      </c>
      <c r="M294" s="71">
        <v>67.141835900894733</v>
      </c>
      <c r="N294" s="71">
        <v>68.051129005492641</v>
      </c>
      <c r="O294" s="71">
        <v>69.450114823869384</v>
      </c>
      <c r="P294" s="71">
        <v>67.822899477553563</v>
      </c>
      <c r="Q294" s="71">
        <v>3.6850141570583403</v>
      </c>
      <c r="R294" s="71">
        <v>0</v>
      </c>
      <c r="S294" s="71">
        <v>7.7893405953814181</v>
      </c>
      <c r="T294" s="72"/>
      <c r="U294" s="71">
        <v>20360416</v>
      </c>
      <c r="V294" s="71">
        <v>1460</v>
      </c>
      <c r="W294" s="71">
        <v>668</v>
      </c>
      <c r="X294" s="71">
        <v>14633</v>
      </c>
      <c r="Y294" s="71">
        <v>20777</v>
      </c>
      <c r="Z294" s="71">
        <v>40846</v>
      </c>
      <c r="AA294" s="71">
        <v>13959</v>
      </c>
      <c r="AB294" s="71">
        <v>52172</v>
      </c>
      <c r="AC294" s="71">
        <v>0</v>
      </c>
      <c r="AD294" s="71">
        <v>7.7893405953814181</v>
      </c>
      <c r="AE294" s="72"/>
      <c r="AF294" s="71">
        <v>244539542.00712749</v>
      </c>
      <c r="AG294" s="71">
        <v>2363847.0589835648</v>
      </c>
      <c r="AH294" s="71">
        <v>6570293.2607214749</v>
      </c>
      <c r="AI294" s="71">
        <v>104446435.3255561</v>
      </c>
      <c r="AJ294" s="71">
        <v>97777228.883627206</v>
      </c>
      <c r="AK294" s="71">
        <v>0</v>
      </c>
      <c r="AL294" s="71">
        <v>0</v>
      </c>
      <c r="AM294" s="71">
        <v>7155508.5592052359</v>
      </c>
      <c r="AN294" s="71">
        <v>0</v>
      </c>
      <c r="AO294" s="71">
        <v>0</v>
      </c>
      <c r="AP294" s="71">
        <v>462852855.0952211</v>
      </c>
      <c r="AQ294" s="72"/>
      <c r="AR294" s="71">
        <v>1219</v>
      </c>
      <c r="AS294" s="71">
        <v>902</v>
      </c>
      <c r="AT294" s="71">
        <v>0</v>
      </c>
      <c r="AU294" s="71">
        <v>0</v>
      </c>
      <c r="AV294" s="71">
        <v>0</v>
      </c>
      <c r="AW294" s="71">
        <v>0</v>
      </c>
      <c r="AX294" s="71"/>
      <c r="AY294" s="72"/>
      <c r="AZ294" s="71">
        <v>4987.8</v>
      </c>
      <c r="BA294" s="71">
        <v>74537.2</v>
      </c>
      <c r="BB294" s="71">
        <v>0</v>
      </c>
      <c r="BC294" s="71">
        <v>0</v>
      </c>
      <c r="BD294" s="71">
        <v>0</v>
      </c>
      <c r="BE294" s="71">
        <v>0</v>
      </c>
      <c r="BF294" s="71"/>
      <c r="BG294" s="72"/>
      <c r="BH294" s="71">
        <v>0</v>
      </c>
      <c r="BI294" s="71">
        <v>0</v>
      </c>
      <c r="BJ294" s="71">
        <v>101.42400000000001</v>
      </c>
      <c r="BK294" s="71">
        <v>0</v>
      </c>
      <c r="BL294" s="71">
        <v>12.329000000000001</v>
      </c>
      <c r="BM294" s="71">
        <v>0</v>
      </c>
      <c r="BN294" s="72"/>
      <c r="BO294" s="71">
        <v>0</v>
      </c>
      <c r="BP294" s="71">
        <v>0</v>
      </c>
      <c r="BQ294" s="71">
        <v>13</v>
      </c>
      <c r="BR294" s="71">
        <v>0</v>
      </c>
      <c r="BS294" s="71">
        <v>1</v>
      </c>
      <c r="BT294" s="71">
        <v>0</v>
      </c>
      <c r="BU294"/>
      <c r="BV294" s="70">
        <v>113.753</v>
      </c>
      <c r="BW294" s="70">
        <v>0</v>
      </c>
      <c r="BX294" s="70">
        <v>0</v>
      </c>
      <c r="BY294" s="70">
        <v>0</v>
      </c>
      <c r="BZ294" s="70">
        <v>0</v>
      </c>
      <c r="CA294" s="70">
        <v>0</v>
      </c>
      <c r="CB294" s="70">
        <v>0</v>
      </c>
      <c r="CC294" s="70">
        <v>0</v>
      </c>
      <c r="CD294" s="70">
        <v>0</v>
      </c>
    </row>
    <row r="295" spans="1:82">
      <c r="A295" s="70" t="s">
        <v>2038</v>
      </c>
      <c r="B295" s="70">
        <v>150</v>
      </c>
      <c r="C295" s="70">
        <v>14</v>
      </c>
      <c r="D295" s="70">
        <v>9</v>
      </c>
      <c r="E295" s="70">
        <v>2017</v>
      </c>
      <c r="F295" s="70" t="s">
        <v>156</v>
      </c>
      <c r="G295" s="70" t="s">
        <v>2024</v>
      </c>
      <c r="H295" s="70" t="s">
        <v>2025</v>
      </c>
      <c r="I295" s="148"/>
      <c r="J295" s="71">
        <v>372.91768550253289</v>
      </c>
      <c r="K295" s="71">
        <v>3.1303056546146486</v>
      </c>
      <c r="L295" s="71">
        <v>37.851452651490604</v>
      </c>
      <c r="M295" s="71">
        <v>61.063259460688201</v>
      </c>
      <c r="N295" s="71">
        <v>73.561185871335823</v>
      </c>
      <c r="O295" s="71">
        <v>68.385428858444442</v>
      </c>
      <c r="P295" s="71">
        <v>67.446373008366976</v>
      </c>
      <c r="Q295" s="71">
        <v>3.5344620487596901</v>
      </c>
      <c r="R295" s="71">
        <v>0</v>
      </c>
      <c r="S295" s="71">
        <v>6.3621034784568753</v>
      </c>
      <c r="T295" s="72"/>
      <c r="U295" s="71">
        <v>20591817</v>
      </c>
      <c r="V295" s="71">
        <v>1460</v>
      </c>
      <c r="W295" s="71">
        <v>668</v>
      </c>
      <c r="X295" s="71">
        <v>14633</v>
      </c>
      <c r="Y295" s="71">
        <v>20841</v>
      </c>
      <c r="Z295" s="71">
        <v>40887</v>
      </c>
      <c r="AA295" s="71">
        <v>13970</v>
      </c>
      <c r="AB295" s="71">
        <v>51747</v>
      </c>
      <c r="AC295" s="71">
        <v>0</v>
      </c>
      <c r="AD295" s="71">
        <v>6.3621034784568753</v>
      </c>
      <c r="AE295" s="72"/>
      <c r="AF295" s="71">
        <v>230712214.11553019</v>
      </c>
      <c r="AG295" s="71">
        <v>2382026.8592054639</v>
      </c>
      <c r="AH295" s="71">
        <v>7864384.5324132415</v>
      </c>
      <c r="AI295" s="71">
        <v>98836508.232076451</v>
      </c>
      <c r="AJ295" s="71">
        <v>108253289.985147</v>
      </c>
      <c r="AK295" s="71">
        <v>0</v>
      </c>
      <c r="AL295" s="71">
        <v>0</v>
      </c>
      <c r="AM295" s="71">
        <v>7108324.0519319279</v>
      </c>
      <c r="AN295" s="71">
        <v>0</v>
      </c>
      <c r="AO295" s="71">
        <v>0</v>
      </c>
      <c r="AP295" s="71">
        <v>455156747.77630424</v>
      </c>
      <c r="AQ295" s="72"/>
      <c r="AR295" s="71">
        <v>1293</v>
      </c>
      <c r="AS295" s="71">
        <v>1085</v>
      </c>
      <c r="AT295" s="71">
        <v>0</v>
      </c>
      <c r="AU295" s="71">
        <v>0</v>
      </c>
      <c r="AV295" s="71">
        <v>0</v>
      </c>
      <c r="AW295" s="71">
        <v>0</v>
      </c>
      <c r="AX295" s="71"/>
      <c r="AY295" s="72"/>
      <c r="AZ295" s="71">
        <v>5341.7</v>
      </c>
      <c r="BA295" s="71">
        <v>90295.60000000002</v>
      </c>
      <c r="BB295" s="71">
        <v>0</v>
      </c>
      <c r="BC295" s="71">
        <v>0</v>
      </c>
      <c r="BD295" s="71">
        <v>0</v>
      </c>
      <c r="BE295" s="71">
        <v>0</v>
      </c>
      <c r="BF295" s="71"/>
      <c r="BG295" s="72"/>
      <c r="BH295" s="71">
        <v>0</v>
      </c>
      <c r="BI295" s="71">
        <v>0</v>
      </c>
      <c r="BJ295" s="71">
        <v>99.73</v>
      </c>
      <c r="BK295" s="71">
        <v>0</v>
      </c>
      <c r="BL295" s="71">
        <v>12.288</v>
      </c>
      <c r="BM295" s="71">
        <v>0</v>
      </c>
      <c r="BN295" s="72"/>
      <c r="BO295" s="71">
        <v>0</v>
      </c>
      <c r="BP295" s="71">
        <v>0</v>
      </c>
      <c r="BQ295" s="71">
        <v>13</v>
      </c>
      <c r="BR295" s="71">
        <v>0</v>
      </c>
      <c r="BS295" s="71">
        <v>1</v>
      </c>
      <c r="BT295" s="71">
        <v>0</v>
      </c>
      <c r="BU295"/>
      <c r="BV295" s="70">
        <v>112.018</v>
      </c>
      <c r="BW295" s="70">
        <v>0</v>
      </c>
      <c r="BX295" s="70">
        <v>0</v>
      </c>
      <c r="BY295" s="70">
        <v>0</v>
      </c>
      <c r="BZ295" s="70">
        <v>0</v>
      </c>
      <c r="CA295" s="70">
        <v>0</v>
      </c>
      <c r="CB295" s="70">
        <v>0</v>
      </c>
      <c r="CC295" s="70">
        <v>0</v>
      </c>
      <c r="CD295" s="70">
        <v>0</v>
      </c>
    </row>
    <row r="296" spans="1:82">
      <c r="A296" s="70" t="s">
        <v>2039</v>
      </c>
      <c r="B296" s="70">
        <v>151</v>
      </c>
      <c r="C296" s="70">
        <v>15</v>
      </c>
      <c r="D296" s="70">
        <v>9</v>
      </c>
      <c r="E296" s="70">
        <v>2018</v>
      </c>
      <c r="F296" s="70" t="s">
        <v>183</v>
      </c>
      <c r="G296" s="70" t="s">
        <v>2024</v>
      </c>
      <c r="H296" s="70" t="s">
        <v>2025</v>
      </c>
      <c r="I296" s="148"/>
      <c r="J296" s="71">
        <v>396.27982401183806</v>
      </c>
      <c r="K296" s="71">
        <v>2.953675497350702</v>
      </c>
      <c r="L296" s="71">
        <v>35.503623783870914</v>
      </c>
      <c r="M296" s="71">
        <v>64.805056270126244</v>
      </c>
      <c r="N296" s="71">
        <v>70.422880311486139</v>
      </c>
      <c r="O296" s="71">
        <v>67.658597882146637</v>
      </c>
      <c r="P296" s="71">
        <v>67.434619955819372</v>
      </c>
      <c r="Q296" s="71">
        <v>3.2492818040692901</v>
      </c>
      <c r="R296" s="71">
        <v>0</v>
      </c>
      <c r="S296" s="71">
        <v>7.1874864397137586</v>
      </c>
      <c r="T296" s="72"/>
      <c r="U296" s="71">
        <v>21804628</v>
      </c>
      <c r="V296" s="71">
        <v>1460</v>
      </c>
      <c r="W296" s="71">
        <v>668</v>
      </c>
      <c r="X296" s="71">
        <v>14633</v>
      </c>
      <c r="Y296" s="71">
        <v>21008</v>
      </c>
      <c r="Z296" s="71">
        <v>41227</v>
      </c>
      <c r="AA296" s="71">
        <v>14108</v>
      </c>
      <c r="AB296" s="71">
        <v>51266</v>
      </c>
      <c r="AC296" s="71">
        <v>0</v>
      </c>
      <c r="AD296" s="71">
        <v>7.1874864397137586</v>
      </c>
      <c r="AE296" s="72"/>
      <c r="AF296" s="71">
        <v>241153431.04161921</v>
      </c>
      <c r="AG296" s="71">
        <v>2115252.4823172102</v>
      </c>
      <c r="AH296" s="71">
        <v>7555135.6043814179</v>
      </c>
      <c r="AI296" s="71">
        <v>102420429.9245254</v>
      </c>
      <c r="AJ296" s="71">
        <v>103793422.2976179</v>
      </c>
      <c r="AK296" s="71">
        <v>0</v>
      </c>
      <c r="AL296" s="71">
        <v>0</v>
      </c>
      <c r="AM296" s="71">
        <v>7056821.8417433901</v>
      </c>
      <c r="AN296" s="71">
        <v>0</v>
      </c>
      <c r="AO296" s="71">
        <v>0</v>
      </c>
      <c r="AP296" s="71">
        <v>464094493.19220454</v>
      </c>
      <c r="AQ296" s="72"/>
      <c r="AR296" s="71">
        <v>1379</v>
      </c>
      <c r="AS296" s="71">
        <v>1215</v>
      </c>
      <c r="AT296" s="71">
        <v>0</v>
      </c>
      <c r="AU296" s="71">
        <v>0</v>
      </c>
      <c r="AV296" s="71">
        <v>0</v>
      </c>
      <c r="AW296" s="71">
        <v>0</v>
      </c>
      <c r="AX296" s="71"/>
      <c r="AY296" s="72"/>
      <c r="AZ296" s="71">
        <v>5825.2</v>
      </c>
      <c r="BA296" s="71">
        <v>96005.8</v>
      </c>
      <c r="BB296" s="71">
        <v>0</v>
      </c>
      <c r="BC296" s="71">
        <v>0</v>
      </c>
      <c r="BD296" s="71">
        <v>0</v>
      </c>
      <c r="BE296" s="71">
        <v>0</v>
      </c>
      <c r="BF296" s="71"/>
      <c r="BG296" s="72"/>
      <c r="BH296" s="71">
        <v>0</v>
      </c>
      <c r="BI296" s="71">
        <v>0</v>
      </c>
      <c r="BJ296" s="71">
        <v>102.943</v>
      </c>
      <c r="BK296" s="71">
        <v>0</v>
      </c>
      <c r="BL296" s="71">
        <v>11.968999999999999</v>
      </c>
      <c r="BM296" s="71">
        <v>0</v>
      </c>
      <c r="BN296" s="72"/>
      <c r="BO296" s="71">
        <v>0</v>
      </c>
      <c r="BP296" s="71">
        <v>0</v>
      </c>
      <c r="BQ296" s="71">
        <v>14</v>
      </c>
      <c r="BR296" s="71">
        <v>0</v>
      </c>
      <c r="BS296" s="71">
        <v>1</v>
      </c>
      <c r="BT296" s="71">
        <v>0</v>
      </c>
      <c r="BU296"/>
      <c r="BV296" s="70">
        <v>114.91200000000001</v>
      </c>
      <c r="BW296" s="70">
        <v>0</v>
      </c>
      <c r="BX296" s="70">
        <v>0</v>
      </c>
      <c r="BY296" s="70">
        <v>0</v>
      </c>
      <c r="BZ296" s="70">
        <v>0</v>
      </c>
      <c r="CA296" s="70">
        <v>0</v>
      </c>
      <c r="CB296" s="70">
        <v>0</v>
      </c>
      <c r="CC296" s="70">
        <v>0</v>
      </c>
      <c r="CD296" s="70">
        <v>0</v>
      </c>
    </row>
    <row r="297" spans="1:82">
      <c r="A297" s="70" t="s">
        <v>2040</v>
      </c>
      <c r="B297" s="70">
        <v>152</v>
      </c>
      <c r="C297" s="70">
        <v>16</v>
      </c>
      <c r="D297" s="70">
        <v>9</v>
      </c>
      <c r="E297" s="70">
        <v>2019</v>
      </c>
      <c r="F297" s="70" t="s">
        <v>158</v>
      </c>
      <c r="G297" s="70" t="s">
        <v>2024</v>
      </c>
      <c r="H297" s="70" t="s">
        <v>2025</v>
      </c>
      <c r="I297" s="148"/>
      <c r="J297" s="71">
        <v>392.35027454333061</v>
      </c>
      <c r="K297" s="71">
        <v>2.6972517395266733</v>
      </c>
      <c r="L297" s="71">
        <v>35.809095225031889</v>
      </c>
      <c r="M297" s="71">
        <v>63.346791020944714</v>
      </c>
      <c r="N297" s="71">
        <v>67.791402260484361</v>
      </c>
      <c r="O297" s="71">
        <v>65.965781695222191</v>
      </c>
      <c r="P297" s="71">
        <v>67.365267483917819</v>
      </c>
      <c r="Q297" s="71">
        <v>3.1353111243707001</v>
      </c>
      <c r="R297" s="71">
        <v>0</v>
      </c>
      <c r="S297" s="71">
        <v>7.3243559994049425</v>
      </c>
      <c r="T297" s="72"/>
      <c r="U297" s="71">
        <v>21653793</v>
      </c>
      <c r="V297" s="71">
        <v>1460</v>
      </c>
      <c r="W297" s="71">
        <v>668</v>
      </c>
      <c r="X297" s="71">
        <v>14633</v>
      </c>
      <c r="Y297" s="71">
        <v>21209</v>
      </c>
      <c r="Z297" s="71">
        <v>41299</v>
      </c>
      <c r="AA297" s="71">
        <v>13988</v>
      </c>
      <c r="AB297" s="71">
        <v>50807</v>
      </c>
      <c r="AC297" s="71">
        <v>0</v>
      </c>
      <c r="AD297" s="71">
        <v>7.3243559994049434</v>
      </c>
      <c r="AE297" s="72"/>
      <c r="AF297" s="71">
        <v>237229193.44647649</v>
      </c>
      <c r="AG297" s="71">
        <v>2042476.2663578959</v>
      </c>
      <c r="AH297" s="71">
        <v>7997121.7435489083</v>
      </c>
      <c r="AI297" s="71">
        <v>104211423.8902476</v>
      </c>
      <c r="AJ297" s="71">
        <v>100536005.938097</v>
      </c>
      <c r="AK297" s="71">
        <v>0</v>
      </c>
      <c r="AL297" s="71">
        <v>0</v>
      </c>
      <c r="AM297" s="71">
        <v>6919530.9251087764</v>
      </c>
      <c r="AN297" s="71">
        <v>0</v>
      </c>
      <c r="AO297" s="71">
        <v>0</v>
      </c>
      <c r="AP297" s="71">
        <v>458935752.20983666</v>
      </c>
      <c r="AQ297" s="72"/>
      <c r="AR297" s="71">
        <v>1472</v>
      </c>
      <c r="AS297" s="71">
        <v>1337</v>
      </c>
      <c r="AT297" s="71">
        <v>0</v>
      </c>
      <c r="AU297" s="71">
        <v>0</v>
      </c>
      <c r="AV297" s="71">
        <v>0</v>
      </c>
      <c r="AW297" s="71">
        <v>0</v>
      </c>
      <c r="AX297" s="71"/>
      <c r="AY297" s="72"/>
      <c r="AZ297" s="71">
        <v>6319.5000000000045</v>
      </c>
      <c r="BA297" s="71">
        <v>102054.5000000001</v>
      </c>
      <c r="BB297" s="71">
        <v>0</v>
      </c>
      <c r="BC297" s="71">
        <v>0</v>
      </c>
      <c r="BD297" s="71">
        <v>0</v>
      </c>
      <c r="BE297" s="71">
        <v>0</v>
      </c>
      <c r="BF297" s="71"/>
      <c r="BG297" s="72"/>
      <c r="BH297" s="71">
        <v>0</v>
      </c>
      <c r="BI297" s="71">
        <v>0</v>
      </c>
      <c r="BJ297" s="71">
        <v>99.923000000000002</v>
      </c>
      <c r="BK297" s="71">
        <v>0</v>
      </c>
      <c r="BL297" s="71">
        <v>11.776</v>
      </c>
      <c r="BM297" s="71">
        <v>0</v>
      </c>
      <c r="BN297" s="72"/>
      <c r="BO297" s="71">
        <v>0</v>
      </c>
      <c r="BP297" s="71">
        <v>0</v>
      </c>
      <c r="BQ297" s="71">
        <v>14</v>
      </c>
      <c r="BR297" s="71">
        <v>0</v>
      </c>
      <c r="BS297" s="71">
        <v>1</v>
      </c>
      <c r="BT297" s="71">
        <v>0</v>
      </c>
      <c r="BU297"/>
      <c r="BV297" s="70">
        <v>111.699</v>
      </c>
      <c r="BW297" s="70">
        <v>0</v>
      </c>
      <c r="BX297" s="70">
        <v>0</v>
      </c>
      <c r="BY297" s="70">
        <v>0</v>
      </c>
      <c r="BZ297" s="70">
        <v>0</v>
      </c>
      <c r="CA297" s="70">
        <v>0</v>
      </c>
      <c r="CB297" s="70">
        <v>0</v>
      </c>
      <c r="CC297" s="70">
        <v>0</v>
      </c>
      <c r="CD297" s="70">
        <v>0</v>
      </c>
    </row>
    <row r="298" spans="1:82">
      <c r="A298" s="70" t="s">
        <v>2041</v>
      </c>
      <c r="B298" s="70">
        <v>153</v>
      </c>
      <c r="C298" s="70">
        <v>17</v>
      </c>
      <c r="D298" s="70">
        <v>9</v>
      </c>
      <c r="E298" s="70">
        <v>2020</v>
      </c>
      <c r="F298" s="70" t="s">
        <v>159</v>
      </c>
      <c r="G298" s="70" t="s">
        <v>2024</v>
      </c>
      <c r="H298" s="70" t="s">
        <v>2025</v>
      </c>
      <c r="I298" s="148"/>
      <c r="J298" s="71">
        <v>340.9083615250554</v>
      </c>
      <c r="K298" s="71">
        <v>2.9371925262419416</v>
      </c>
      <c r="L298" s="71">
        <v>52.455082399209132</v>
      </c>
      <c r="M298" s="71">
        <v>58.301381191251124</v>
      </c>
      <c r="N298" s="71">
        <v>65.074376231169751</v>
      </c>
      <c r="O298" s="71">
        <v>57.802348389528667</v>
      </c>
      <c r="P298" s="71">
        <v>63.147983393755155</v>
      </c>
      <c r="Q298" s="71">
        <v>2.9627763507957199</v>
      </c>
      <c r="R298" s="71">
        <v>0</v>
      </c>
      <c r="S298" s="71">
        <v>6.7387609454033166</v>
      </c>
      <c r="T298" s="72"/>
      <c r="U298" s="71">
        <v>22796575</v>
      </c>
      <c r="V298" s="71">
        <v>1353</v>
      </c>
      <c r="W298" s="71">
        <v>1061</v>
      </c>
      <c r="X298" s="71">
        <v>14978</v>
      </c>
      <c r="Y298" s="71">
        <v>21337</v>
      </c>
      <c r="Z298" s="71">
        <v>41304</v>
      </c>
      <c r="AA298" s="71">
        <v>13937</v>
      </c>
      <c r="AB298" s="71">
        <v>50250</v>
      </c>
      <c r="AC298" s="71">
        <v>0</v>
      </c>
      <c r="AD298" s="71">
        <v>6.7387609454033166</v>
      </c>
      <c r="AE298" s="72"/>
      <c r="AF298" s="71">
        <v>244822421.05655351</v>
      </c>
      <c r="AG298" s="71">
        <v>2098076.1245942283</v>
      </c>
      <c r="AH298" s="71">
        <v>9496725.194153022</v>
      </c>
      <c r="AI298" s="71">
        <v>97430136.6836676</v>
      </c>
      <c r="AJ298" s="71">
        <v>100984624.4205465</v>
      </c>
      <c r="AK298" s="71"/>
      <c r="AL298" s="71"/>
      <c r="AM298" s="71">
        <v>6558183.2891442627</v>
      </c>
      <c r="AN298" s="71"/>
      <c r="AO298" s="71"/>
      <c r="AP298" s="71">
        <v>461390166.76865911</v>
      </c>
      <c r="AQ298" s="72"/>
      <c r="AR298" s="71">
        <v>1539</v>
      </c>
      <c r="AS298" s="71">
        <v>1481</v>
      </c>
      <c r="AT298" s="71">
        <v>0</v>
      </c>
      <c r="AU298" s="71">
        <v>0</v>
      </c>
      <c r="AV298" s="71">
        <v>0</v>
      </c>
      <c r="AW298" s="71">
        <v>0</v>
      </c>
      <c r="AX298" s="71"/>
      <c r="AY298" s="72"/>
      <c r="AZ298" s="71">
        <v>6682.4000000000005</v>
      </c>
      <c r="BA298" s="71">
        <v>111917.5999999998</v>
      </c>
      <c r="BB298" s="71">
        <v>0</v>
      </c>
      <c r="BC298" s="71">
        <v>0</v>
      </c>
      <c r="BD298" s="71">
        <v>0</v>
      </c>
      <c r="BE298" s="71">
        <v>0</v>
      </c>
      <c r="BF298" s="71"/>
      <c r="BG298" s="72"/>
      <c r="BH298" s="71">
        <v>0</v>
      </c>
      <c r="BI298" s="71">
        <v>0</v>
      </c>
      <c r="BJ298" s="71">
        <v>93.287999999999997</v>
      </c>
      <c r="BK298" s="71">
        <v>0</v>
      </c>
      <c r="BL298" s="71">
        <v>9.8759999999999994</v>
      </c>
      <c r="BM298" s="71">
        <v>0</v>
      </c>
      <c r="BN298" s="72"/>
      <c r="BO298" s="71">
        <v>0</v>
      </c>
      <c r="BP298" s="71">
        <v>0</v>
      </c>
      <c r="BQ298" s="71">
        <v>13</v>
      </c>
      <c r="BR298" s="71">
        <v>0</v>
      </c>
      <c r="BS298" s="71">
        <v>1</v>
      </c>
      <c r="BT298" s="71">
        <v>0</v>
      </c>
      <c r="BU298"/>
      <c r="BV298" s="70">
        <v>103.164</v>
      </c>
      <c r="BW298" s="70">
        <v>0</v>
      </c>
      <c r="BX298" s="70">
        <v>0</v>
      </c>
      <c r="BY298" s="70">
        <v>0</v>
      </c>
      <c r="BZ298" s="70">
        <v>0</v>
      </c>
      <c r="CA298" s="70">
        <v>0</v>
      </c>
      <c r="CB298" s="70">
        <v>0</v>
      </c>
      <c r="CC298" s="70">
        <v>0</v>
      </c>
      <c r="CD298" s="70">
        <v>0</v>
      </c>
    </row>
    <row r="299" spans="1:82">
      <c r="A299" s="70" t="s">
        <v>2042</v>
      </c>
      <c r="B299" s="70">
        <v>153</v>
      </c>
      <c r="C299" s="70">
        <v>18</v>
      </c>
      <c r="D299" s="70">
        <v>9</v>
      </c>
      <c r="E299" s="70">
        <v>2021</v>
      </c>
      <c r="F299" s="70" t="s">
        <v>160</v>
      </c>
      <c r="G299" s="70" t="s">
        <v>2024</v>
      </c>
      <c r="H299" s="70" t="s">
        <v>2025</v>
      </c>
      <c r="I299" s="148"/>
      <c r="J299" s="71">
        <v>401.24992890003904</v>
      </c>
      <c r="K299" s="71">
        <v>3.1278733806315335</v>
      </c>
      <c r="L299" s="71">
        <v>43.455300944226224</v>
      </c>
      <c r="M299" s="71">
        <v>62.010925602410744</v>
      </c>
      <c r="N299" s="71">
        <v>68.225262341011273</v>
      </c>
      <c r="O299" s="71">
        <v>55.277406722629081</v>
      </c>
      <c r="P299" s="71">
        <v>64.787681858398457</v>
      </c>
      <c r="Q299" s="71">
        <v>2.88695052526622</v>
      </c>
      <c r="R299" s="71">
        <v>0</v>
      </c>
      <c r="S299" s="71">
        <v>6.7617022810648821</v>
      </c>
      <c r="T299" s="72"/>
      <c r="U299" s="71">
        <v>24276894</v>
      </c>
      <c r="V299" s="71">
        <v>1353</v>
      </c>
      <c r="W299" s="71">
        <v>1061</v>
      </c>
      <c r="X299" s="71">
        <v>14978</v>
      </c>
      <c r="Y299" s="71">
        <v>21203</v>
      </c>
      <c r="Z299" s="71">
        <v>40671</v>
      </c>
      <c r="AA299" s="71">
        <v>13943</v>
      </c>
      <c r="AB299" s="71">
        <v>49445</v>
      </c>
      <c r="AC299" s="71">
        <v>0</v>
      </c>
      <c r="AD299" s="71">
        <v>6.7617022810648821</v>
      </c>
      <c r="AE299" s="72"/>
      <c r="AF299" s="71">
        <v>245577391.11395881</v>
      </c>
      <c r="AG299" s="71">
        <v>2223463.5449051391</v>
      </c>
      <c r="AH299" s="71">
        <v>7577238.083298808</v>
      </c>
      <c r="AI299" s="71">
        <v>102405330.7949229</v>
      </c>
      <c r="AJ299" s="71">
        <v>100345295.7003455</v>
      </c>
      <c r="AK299" s="71">
        <v>0</v>
      </c>
      <c r="AL299" s="71">
        <v>0</v>
      </c>
      <c r="AM299" s="71">
        <v>6490342.9326568162</v>
      </c>
      <c r="AN299" s="71">
        <v>0</v>
      </c>
      <c r="AO299" s="71">
        <v>0</v>
      </c>
      <c r="AP299" s="71">
        <v>464619062.17008799</v>
      </c>
      <c r="AQ299" s="72"/>
      <c r="AR299" s="71">
        <v>1603</v>
      </c>
      <c r="AS299" s="71">
        <v>1634</v>
      </c>
      <c r="AT299" s="71">
        <v>0</v>
      </c>
      <c r="AU299" s="71">
        <v>0</v>
      </c>
      <c r="AV299" s="71">
        <v>0</v>
      </c>
      <c r="AW299" s="71">
        <v>1</v>
      </c>
      <c r="AX299" s="71"/>
      <c r="AY299" s="72"/>
      <c r="AZ299" s="71">
        <v>7027.3999999999978</v>
      </c>
      <c r="BA299" s="71">
        <v>122336.7999999997</v>
      </c>
      <c r="BB299" s="71">
        <v>0</v>
      </c>
      <c r="BC299" s="71">
        <v>0</v>
      </c>
      <c r="BD299" s="71">
        <v>0</v>
      </c>
      <c r="BE299" s="71">
        <v>2181.864</v>
      </c>
      <c r="BF299" s="71"/>
      <c r="BG299" s="72"/>
      <c r="BH299" s="71">
        <v>0</v>
      </c>
      <c r="BI299" s="71">
        <v>0</v>
      </c>
      <c r="BJ299" s="71">
        <v>95.048000000000002</v>
      </c>
      <c r="BK299" s="71">
        <v>0</v>
      </c>
      <c r="BL299" s="71">
        <v>5.6369999999999996</v>
      </c>
      <c r="BM299" s="71">
        <v>0</v>
      </c>
      <c r="BN299" s="72"/>
      <c r="BO299" s="71">
        <v>0</v>
      </c>
      <c r="BP299" s="71">
        <v>0</v>
      </c>
      <c r="BQ299" s="71">
        <v>14</v>
      </c>
      <c r="BR299" s="71">
        <v>0</v>
      </c>
      <c r="BS299" s="71">
        <v>1</v>
      </c>
      <c r="BT299" s="71">
        <v>0</v>
      </c>
      <c r="BU299"/>
      <c r="BV299" s="70">
        <v>100.685</v>
      </c>
      <c r="BW299" s="70">
        <v>0</v>
      </c>
      <c r="BX299" s="70">
        <v>0</v>
      </c>
      <c r="BY299" s="70">
        <v>0</v>
      </c>
      <c r="BZ299" s="70">
        <v>0</v>
      </c>
      <c r="CA299" s="70">
        <v>0</v>
      </c>
      <c r="CB299" s="70">
        <v>0</v>
      </c>
      <c r="CC299" s="70">
        <v>0</v>
      </c>
      <c r="CD299" s="70">
        <v>0</v>
      </c>
    </row>
    <row r="300" spans="1:82">
      <c r="A300" s="70" t="s">
        <v>2043</v>
      </c>
      <c r="B300" s="70">
        <v>153</v>
      </c>
      <c r="C300" s="70">
        <v>19</v>
      </c>
      <c r="D300" s="70">
        <v>9</v>
      </c>
      <c r="E300" s="70">
        <v>2022</v>
      </c>
      <c r="F300" s="70" t="s">
        <v>161</v>
      </c>
      <c r="G300" s="70" t="s">
        <v>2024</v>
      </c>
      <c r="H300" s="70" t="s">
        <v>2025</v>
      </c>
      <c r="I300" s="148"/>
      <c r="J300" s="71">
        <v>373.57329750958957</v>
      </c>
      <c r="K300" s="71">
        <v>2.8062472744950995</v>
      </c>
      <c r="L300" s="71">
        <v>39.973244540882</v>
      </c>
      <c r="M300" s="71">
        <v>59.606619822312176</v>
      </c>
      <c r="N300" s="71">
        <v>72.439477503457823</v>
      </c>
      <c r="O300" s="71">
        <v>58.264538124542177</v>
      </c>
      <c r="P300" s="71">
        <v>63.677556073268796</v>
      </c>
      <c r="Q300" s="71">
        <v>2.8978091275687157</v>
      </c>
      <c r="R300" s="71">
        <v>0</v>
      </c>
      <c r="S300" s="71">
        <v>6.8078115058329356</v>
      </c>
      <c r="T300" s="72"/>
      <c r="U300" s="71">
        <v>26078646</v>
      </c>
      <c r="V300" s="71">
        <v>1353</v>
      </c>
      <c r="W300" s="71">
        <v>1061</v>
      </c>
      <c r="X300" s="71">
        <v>14978</v>
      </c>
      <c r="Y300" s="71">
        <v>21541</v>
      </c>
      <c r="Z300" s="71">
        <v>40730</v>
      </c>
      <c r="AA300" s="71">
        <v>13913</v>
      </c>
      <c r="AB300" s="71">
        <v>49224</v>
      </c>
      <c r="AC300" s="71">
        <v>0</v>
      </c>
      <c r="AD300" s="71">
        <v>6.8078115058329356</v>
      </c>
      <c r="AE300" s="72"/>
      <c r="AF300" s="71">
        <v>235991177.11505216</v>
      </c>
      <c r="AG300" s="71">
        <v>2109585.1784843309</v>
      </c>
      <c r="AH300" s="71">
        <v>8256305.9861498028</v>
      </c>
      <c r="AI300" s="71">
        <v>96588067.383755982</v>
      </c>
      <c r="AJ300" s="71">
        <v>110223722.05287342</v>
      </c>
      <c r="AK300" s="71">
        <v>0</v>
      </c>
      <c r="AL300" s="71">
        <v>0</v>
      </c>
      <c r="AM300" s="71">
        <v>6356161.9398958562</v>
      </c>
      <c r="AN300" s="71">
        <v>0</v>
      </c>
      <c r="AO300" s="71">
        <v>0</v>
      </c>
      <c r="AP300" s="71">
        <v>459525019.65621156</v>
      </c>
      <c r="AQ300" s="72"/>
      <c r="AR300" s="71">
        <v>1696</v>
      </c>
      <c r="AS300" s="71">
        <v>1741</v>
      </c>
      <c r="AT300" s="71">
        <v>0</v>
      </c>
      <c r="AU300" s="71">
        <v>0</v>
      </c>
      <c r="AV300" s="71">
        <v>0</v>
      </c>
      <c r="AW300" s="71">
        <v>1</v>
      </c>
      <c r="AX300" s="71"/>
      <c r="AY300" s="72"/>
      <c r="AZ300" s="71">
        <v>7638.4999999999882</v>
      </c>
      <c r="BA300" s="71">
        <v>126935.09999999963</v>
      </c>
      <c r="BB300" s="71">
        <v>0</v>
      </c>
      <c r="BC300" s="71">
        <v>0</v>
      </c>
      <c r="BD300" s="71">
        <v>0</v>
      </c>
      <c r="BE300" s="71">
        <v>2181.864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2044</v>
      </c>
      <c r="B301" s="70">
        <v>153</v>
      </c>
      <c r="C301" s="70">
        <v>20</v>
      </c>
      <c r="D301" s="70">
        <v>9</v>
      </c>
      <c r="E301" s="70">
        <v>2023</v>
      </c>
      <c r="F301" s="70" t="s">
        <v>1539</v>
      </c>
      <c r="G301" s="70" t="s">
        <v>2024</v>
      </c>
      <c r="H301" s="70" t="s">
        <v>2025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1787</v>
      </c>
      <c r="AS301" s="71">
        <v>1779</v>
      </c>
      <c r="AT301" s="71">
        <v>0</v>
      </c>
      <c r="AU301" s="71">
        <v>0</v>
      </c>
      <c r="AV301" s="71">
        <v>0</v>
      </c>
      <c r="AW301" s="71">
        <v>1</v>
      </c>
      <c r="AX301" s="71"/>
      <c r="AY301" s="72"/>
      <c r="AZ301" s="71">
        <v>8243.4999999999745</v>
      </c>
      <c r="BA301" s="71">
        <v>130062.79999999961</v>
      </c>
      <c r="BB301" s="71">
        <v>0</v>
      </c>
      <c r="BC301" s="71">
        <v>0</v>
      </c>
      <c r="BD301" s="71">
        <v>0</v>
      </c>
      <c r="BE301" s="71">
        <v>2181.864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2045</v>
      </c>
      <c r="B302" s="70">
        <v>153</v>
      </c>
      <c r="C302" s="70">
        <v>21</v>
      </c>
      <c r="D302" s="70">
        <v>9</v>
      </c>
      <c r="E302" s="70">
        <v>2024</v>
      </c>
      <c r="F302" s="70" t="s">
        <v>1554</v>
      </c>
      <c r="G302" s="70" t="s">
        <v>2024</v>
      </c>
      <c r="H302" s="70" t="s">
        <v>2025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2046</v>
      </c>
      <c r="B303" s="70">
        <v>341</v>
      </c>
      <c r="C303" s="70">
        <v>1</v>
      </c>
      <c r="D303" s="70">
        <v>21</v>
      </c>
      <c r="E303" s="70">
        <v>1990</v>
      </c>
      <c r="F303" s="70" t="s">
        <v>787</v>
      </c>
      <c r="G303" s="70" t="s">
        <v>2047</v>
      </c>
      <c r="H303" s="70" t="s">
        <v>2048</v>
      </c>
      <c r="I303" s="148"/>
      <c r="J303" s="71">
        <v>172.27843993205741</v>
      </c>
      <c r="K303" s="71">
        <v>5.1573176211174099</v>
      </c>
      <c r="L303" s="71">
        <v>0</v>
      </c>
      <c r="M303" s="71">
        <v>25.696293972467121</v>
      </c>
      <c r="N303" s="71">
        <v>21.265947617095719</v>
      </c>
      <c r="O303" s="71">
        <v>25.941397150489919</v>
      </c>
      <c r="P303" s="71">
        <v>32.58912057383629</v>
      </c>
      <c r="Q303" s="71">
        <v>1.8290150236176701</v>
      </c>
      <c r="R303" s="71">
        <v>0</v>
      </c>
      <c r="S303" s="71">
        <v>1.881456133997776</v>
      </c>
      <c r="T303" s="72"/>
      <c r="U303" s="71">
        <v>4553239</v>
      </c>
      <c r="V303" s="71">
        <v>1253</v>
      </c>
      <c r="W303" s="71">
        <v>0</v>
      </c>
      <c r="X303" s="71">
        <v>9221</v>
      </c>
      <c r="Y303" s="71">
        <v>9324</v>
      </c>
      <c r="Z303" s="71">
        <v>10670</v>
      </c>
      <c r="AA303" s="71">
        <v>7913</v>
      </c>
      <c r="AB303" s="71">
        <v>29697</v>
      </c>
      <c r="AC303" s="71">
        <v>0</v>
      </c>
      <c r="AD303" s="71">
        <v>1.881456133997776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2049</v>
      </c>
      <c r="B304" s="70">
        <v>342</v>
      </c>
      <c r="C304" s="70">
        <v>2</v>
      </c>
      <c r="D304" s="70">
        <v>21</v>
      </c>
      <c r="E304" s="70">
        <v>2005</v>
      </c>
      <c r="F304" s="70" t="s">
        <v>789</v>
      </c>
      <c r="G304" s="70" t="s">
        <v>2047</v>
      </c>
      <c r="H304" s="70" t="s">
        <v>2048</v>
      </c>
      <c r="I304" s="148"/>
      <c r="J304" s="71">
        <v>90.345490434763803</v>
      </c>
      <c r="K304" s="71">
        <v>3.5694750813255371</v>
      </c>
      <c r="L304" s="71">
        <v>0</v>
      </c>
      <c r="M304" s="71">
        <v>45.768442111968447</v>
      </c>
      <c r="N304" s="71">
        <v>41.161866331840741</v>
      </c>
      <c r="O304" s="71">
        <v>43.885482589809122</v>
      </c>
      <c r="P304" s="71">
        <v>43.226391515062161</v>
      </c>
      <c r="Q304" s="71">
        <v>2.2704988605690302</v>
      </c>
      <c r="R304" s="71">
        <v>0</v>
      </c>
      <c r="S304" s="71">
        <v>0</v>
      </c>
      <c r="T304" s="72"/>
      <c r="U304" s="71">
        <v>3484961</v>
      </c>
      <c r="V304" s="71">
        <v>1718</v>
      </c>
      <c r="W304" s="71">
        <v>0</v>
      </c>
      <c r="X304" s="71">
        <v>10153</v>
      </c>
      <c r="Y304" s="71">
        <v>14965</v>
      </c>
      <c r="Z304" s="71">
        <v>20888</v>
      </c>
      <c r="AA304" s="71">
        <v>8596</v>
      </c>
      <c r="AB304" s="71">
        <v>38539</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2050</v>
      </c>
      <c r="B305" s="70">
        <v>343</v>
      </c>
      <c r="C305" s="70">
        <v>3</v>
      </c>
      <c r="D305" s="70">
        <v>21</v>
      </c>
      <c r="E305" s="70">
        <v>2006</v>
      </c>
      <c r="F305" s="70" t="s">
        <v>790</v>
      </c>
      <c r="G305" s="70" t="s">
        <v>2047</v>
      </c>
      <c r="H305" s="70" t="s">
        <v>2048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2051</v>
      </c>
      <c r="B306" s="70">
        <v>344</v>
      </c>
      <c r="C306" s="70">
        <v>4</v>
      </c>
      <c r="D306" s="70">
        <v>21</v>
      </c>
      <c r="E306" s="70">
        <v>2007</v>
      </c>
      <c r="F306" s="70" t="s">
        <v>791</v>
      </c>
      <c r="G306" s="70" t="s">
        <v>2047</v>
      </c>
      <c r="H306" s="70" t="s">
        <v>2048</v>
      </c>
      <c r="I306" s="148"/>
      <c r="J306" s="71">
        <v>89.995406261302833</v>
      </c>
      <c r="K306" s="71">
        <v>3.4321120445336422</v>
      </c>
      <c r="L306" s="71">
        <v>0</v>
      </c>
      <c r="M306" s="71">
        <v>55.5343516410611</v>
      </c>
      <c r="N306" s="71">
        <v>43.183541250824092</v>
      </c>
      <c r="O306" s="71">
        <v>43.608286716986868</v>
      </c>
      <c r="P306" s="71">
        <v>43.165256422007943</v>
      </c>
      <c r="Q306" s="71">
        <v>2.4964803112980198</v>
      </c>
      <c r="R306" s="71">
        <v>0</v>
      </c>
      <c r="S306" s="71">
        <v>0</v>
      </c>
      <c r="T306" s="72"/>
      <c r="U306" s="71">
        <v>3844870</v>
      </c>
      <c r="V306" s="71">
        <v>1536</v>
      </c>
      <c r="W306" s="71">
        <v>0</v>
      </c>
      <c r="X306" s="71">
        <v>14675</v>
      </c>
      <c r="Y306" s="71">
        <v>15903</v>
      </c>
      <c r="Z306" s="71">
        <v>21577</v>
      </c>
      <c r="AA306" s="71">
        <v>8453</v>
      </c>
      <c r="AB306" s="71">
        <v>40134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2052</v>
      </c>
      <c r="B307" s="70">
        <v>345</v>
      </c>
      <c r="C307" s="70">
        <v>5</v>
      </c>
      <c r="D307" s="70">
        <v>21</v>
      </c>
      <c r="E307" s="70">
        <v>2008</v>
      </c>
      <c r="F307" s="70" t="s">
        <v>792</v>
      </c>
      <c r="G307" s="70" t="s">
        <v>2047</v>
      </c>
      <c r="H307" s="70" t="s">
        <v>2048</v>
      </c>
      <c r="I307" s="148"/>
      <c r="J307" s="71">
        <v>87.95616714724801</v>
      </c>
      <c r="K307" s="71">
        <v>2.6805474824460909</v>
      </c>
      <c r="L307" s="71">
        <v>0</v>
      </c>
      <c r="M307" s="71">
        <v>58.11623701842398</v>
      </c>
      <c r="N307" s="71">
        <v>41.653620801250163</v>
      </c>
      <c r="O307" s="71">
        <v>44.132900859729773</v>
      </c>
      <c r="P307" s="71">
        <v>42.641699815910933</v>
      </c>
      <c r="Q307" s="71">
        <v>2.51213949494911</v>
      </c>
      <c r="R307" s="71">
        <v>0</v>
      </c>
      <c r="S307" s="71">
        <v>0</v>
      </c>
      <c r="T307" s="72"/>
      <c r="U307" s="71">
        <v>3881533</v>
      </c>
      <c r="V307" s="71">
        <v>1536</v>
      </c>
      <c r="W307" s="71">
        <v>0</v>
      </c>
      <c r="X307" s="71">
        <v>14675</v>
      </c>
      <c r="Y307" s="71">
        <v>16388</v>
      </c>
      <c r="Z307" s="71">
        <v>22603</v>
      </c>
      <c r="AA307" s="71">
        <v>8360</v>
      </c>
      <c r="AB307" s="71">
        <v>41050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2053</v>
      </c>
      <c r="B308" s="70">
        <v>346</v>
      </c>
      <c r="C308" s="70">
        <v>6</v>
      </c>
      <c r="D308" s="70">
        <v>21</v>
      </c>
      <c r="E308" s="70">
        <v>2009</v>
      </c>
      <c r="F308" s="70" t="s">
        <v>176</v>
      </c>
      <c r="G308" s="70" t="s">
        <v>2047</v>
      </c>
      <c r="H308" s="70" t="s">
        <v>2048</v>
      </c>
      <c r="I308" s="148"/>
      <c r="J308" s="71">
        <v>78.257435540671935</v>
      </c>
      <c r="K308" s="71">
        <v>1.9548291633262389</v>
      </c>
      <c r="L308" s="71">
        <v>0.72116934039292224</v>
      </c>
      <c r="M308" s="71">
        <v>61.632301086947713</v>
      </c>
      <c r="N308" s="71">
        <v>41.778014816009481</v>
      </c>
      <c r="O308" s="71">
        <v>44.488453828075897</v>
      </c>
      <c r="P308" s="71">
        <v>39.96129867280208</v>
      </c>
      <c r="Q308" s="71">
        <v>2.4640544456581699</v>
      </c>
      <c r="R308" s="71">
        <v>0</v>
      </c>
      <c r="S308" s="71">
        <v>0</v>
      </c>
      <c r="T308" s="72"/>
      <c r="U308" s="71">
        <v>3534214</v>
      </c>
      <c r="V308" s="71">
        <v>1409</v>
      </c>
      <c r="W308" s="71">
        <v>17</v>
      </c>
      <c r="X308" s="71">
        <v>16411</v>
      </c>
      <c r="Y308" s="71">
        <v>16898</v>
      </c>
      <c r="Z308" s="71">
        <v>22490</v>
      </c>
      <c r="AA308" s="71">
        <v>8043</v>
      </c>
      <c r="AB308" s="71">
        <v>42267</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7.45</v>
      </c>
      <c r="BK308" s="71">
        <v>0</v>
      </c>
      <c r="BL308" s="71">
        <v>18.5</v>
      </c>
      <c r="BM308" s="71">
        <v>0</v>
      </c>
      <c r="BN308" s="72"/>
      <c r="BO308" s="71">
        <v>0</v>
      </c>
      <c r="BP308" s="71">
        <v>0</v>
      </c>
      <c r="BQ308" s="71">
        <v>1</v>
      </c>
      <c r="BR308" s="71">
        <v>0</v>
      </c>
      <c r="BS308" s="71">
        <v>5</v>
      </c>
      <c r="BT308" s="71">
        <v>0</v>
      </c>
      <c r="BU308"/>
      <c r="BV308" s="70">
        <v>25.95</v>
      </c>
      <c r="BW308" s="70">
        <v>0</v>
      </c>
      <c r="BX308" s="70">
        <v>0</v>
      </c>
      <c r="BY308" s="70">
        <v>0</v>
      </c>
      <c r="BZ308" s="70">
        <v>0</v>
      </c>
      <c r="CA308" s="70">
        <v>0</v>
      </c>
      <c r="CB308" s="70">
        <v>0</v>
      </c>
      <c r="CC308" s="70">
        <v>0</v>
      </c>
      <c r="CD308" s="70">
        <v>0</v>
      </c>
    </row>
    <row r="309" spans="1:82">
      <c r="A309" s="70" t="s">
        <v>2054</v>
      </c>
      <c r="B309" s="70">
        <v>347</v>
      </c>
      <c r="C309" s="70">
        <v>7</v>
      </c>
      <c r="D309" s="70">
        <v>21</v>
      </c>
      <c r="E309" s="70">
        <v>2010</v>
      </c>
      <c r="F309" s="70" t="s">
        <v>177</v>
      </c>
      <c r="G309" s="70" t="s">
        <v>2047</v>
      </c>
      <c r="H309" s="70" t="s">
        <v>2048</v>
      </c>
      <c r="I309" s="148"/>
      <c r="J309" s="71">
        <v>84.524596046559623</v>
      </c>
      <c r="K309" s="71">
        <v>2.1903954458815429</v>
      </c>
      <c r="L309" s="71">
        <v>0.68143540116243018</v>
      </c>
      <c r="M309" s="71">
        <v>64.82674039342406</v>
      </c>
      <c r="N309" s="71">
        <v>42.934708416806387</v>
      </c>
      <c r="O309" s="71">
        <v>44.233456229587333</v>
      </c>
      <c r="P309" s="71">
        <v>40.393738354555254</v>
      </c>
      <c r="Q309" s="71">
        <v>2.5934434512178801</v>
      </c>
      <c r="R309" s="71">
        <v>0</v>
      </c>
      <c r="S309" s="71">
        <v>0</v>
      </c>
      <c r="T309" s="72"/>
      <c r="U309" s="71">
        <v>3523848</v>
      </c>
      <c r="V309" s="71">
        <v>1409</v>
      </c>
      <c r="W309" s="71">
        <v>17</v>
      </c>
      <c r="X309" s="71">
        <v>16411</v>
      </c>
      <c r="Y309" s="71">
        <v>17128</v>
      </c>
      <c r="Z309" s="71">
        <v>22465</v>
      </c>
      <c r="AA309" s="71">
        <v>7927</v>
      </c>
      <c r="AB309" s="71">
        <v>42628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14.933</v>
      </c>
      <c r="BK309" s="71">
        <v>0</v>
      </c>
      <c r="BL309" s="71">
        <v>17.581</v>
      </c>
      <c r="BM309" s="71">
        <v>0</v>
      </c>
      <c r="BN309" s="72"/>
      <c r="BO309" s="71">
        <v>0</v>
      </c>
      <c r="BP309" s="71">
        <v>0</v>
      </c>
      <c r="BQ309" s="71">
        <v>3</v>
      </c>
      <c r="BR309" s="71">
        <v>0</v>
      </c>
      <c r="BS309" s="71">
        <v>5</v>
      </c>
      <c r="BT309" s="71">
        <v>0</v>
      </c>
      <c r="BU309"/>
      <c r="BV309" s="70">
        <v>32.514000000000003</v>
      </c>
      <c r="BW309" s="70">
        <v>0</v>
      </c>
      <c r="BX309" s="70">
        <v>0</v>
      </c>
      <c r="BY309" s="70">
        <v>0</v>
      </c>
      <c r="BZ309" s="70">
        <v>0</v>
      </c>
      <c r="CA309" s="70">
        <v>0</v>
      </c>
      <c r="CB309" s="70">
        <v>0</v>
      </c>
      <c r="CC309" s="70">
        <v>0</v>
      </c>
      <c r="CD309" s="70">
        <v>0</v>
      </c>
    </row>
    <row r="310" spans="1:82">
      <c r="A310" s="70" t="s">
        <v>2055</v>
      </c>
      <c r="B310" s="70">
        <v>348</v>
      </c>
      <c r="C310" s="70">
        <v>8</v>
      </c>
      <c r="D310" s="70">
        <v>21</v>
      </c>
      <c r="E310" s="70">
        <v>2011</v>
      </c>
      <c r="F310" s="70" t="s">
        <v>178</v>
      </c>
      <c r="G310" s="70" t="s">
        <v>2047</v>
      </c>
      <c r="H310" s="70" t="s">
        <v>2048</v>
      </c>
      <c r="I310" s="148"/>
      <c r="J310" s="71">
        <v>100.4957412565043</v>
      </c>
      <c r="K310" s="71">
        <v>3.5506808111983919</v>
      </c>
      <c r="L310" s="71">
        <v>0.76631690480379899</v>
      </c>
      <c r="M310" s="71">
        <v>78.447586441384956</v>
      </c>
      <c r="N310" s="71">
        <v>53.194595843015449</v>
      </c>
      <c r="O310" s="71">
        <v>44.271898393177395</v>
      </c>
      <c r="P310" s="71">
        <v>39.087867673988001</v>
      </c>
      <c r="Q310" s="71">
        <v>3.0284200619945101</v>
      </c>
      <c r="R310" s="71">
        <v>0</v>
      </c>
      <c r="S310" s="71">
        <v>0</v>
      </c>
      <c r="T310" s="72"/>
      <c r="U310" s="71">
        <v>3956202</v>
      </c>
      <c r="V310" s="71">
        <v>1409</v>
      </c>
      <c r="W310" s="71">
        <v>17</v>
      </c>
      <c r="X310" s="71">
        <v>16411</v>
      </c>
      <c r="Y310" s="71">
        <v>17392</v>
      </c>
      <c r="Z310" s="71">
        <v>22973</v>
      </c>
      <c r="AA310" s="71">
        <v>7899</v>
      </c>
      <c r="AB310" s="71">
        <v>43154</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14.077</v>
      </c>
      <c r="BK310" s="71">
        <v>0</v>
      </c>
      <c r="BL310" s="71">
        <v>14.689</v>
      </c>
      <c r="BM310" s="71">
        <v>0</v>
      </c>
      <c r="BN310" s="72"/>
      <c r="BO310" s="71">
        <v>0</v>
      </c>
      <c r="BP310" s="71">
        <v>0</v>
      </c>
      <c r="BQ310" s="71">
        <v>3</v>
      </c>
      <c r="BR310" s="71">
        <v>0</v>
      </c>
      <c r="BS310" s="71">
        <v>4</v>
      </c>
      <c r="BT310" s="71">
        <v>0</v>
      </c>
      <c r="BU310"/>
      <c r="BV310" s="70">
        <v>28.765999999999998</v>
      </c>
      <c r="BW310" s="70">
        <v>0</v>
      </c>
      <c r="BX310" s="70">
        <v>0</v>
      </c>
      <c r="BY310" s="70">
        <v>0</v>
      </c>
      <c r="BZ310" s="70">
        <v>0</v>
      </c>
      <c r="CA310" s="70">
        <v>0</v>
      </c>
      <c r="CB310" s="70">
        <v>0</v>
      </c>
      <c r="CC310" s="70">
        <v>0</v>
      </c>
      <c r="CD310" s="70">
        <v>0</v>
      </c>
    </row>
    <row r="311" spans="1:82">
      <c r="A311" s="70" t="s">
        <v>2056</v>
      </c>
      <c r="B311" s="70">
        <v>349</v>
      </c>
      <c r="C311" s="70">
        <v>9</v>
      </c>
      <c r="D311" s="70">
        <v>21</v>
      </c>
      <c r="E311" s="70">
        <v>2012</v>
      </c>
      <c r="F311" s="70" t="s">
        <v>179</v>
      </c>
      <c r="G311" s="1064" t="s">
        <v>2047</v>
      </c>
      <c r="H311" s="70" t="s">
        <v>2048</v>
      </c>
      <c r="I311" s="148"/>
      <c r="J311" s="71">
        <v>104.4604510518095</v>
      </c>
      <c r="K311" s="71">
        <v>3.316870537928188</v>
      </c>
      <c r="L311" s="71">
        <v>0.78436687966716168</v>
      </c>
      <c r="M311" s="71">
        <v>87.028990077583245</v>
      </c>
      <c r="N311" s="71">
        <v>63.128643202088988</v>
      </c>
      <c r="O311" s="71">
        <v>45.003774892674713</v>
      </c>
      <c r="P311" s="71">
        <v>38.464234223313504</v>
      </c>
      <c r="Q311" s="71">
        <v>3.3517716038582899</v>
      </c>
      <c r="R311" s="71">
        <v>0</v>
      </c>
      <c r="S311" s="71">
        <v>0</v>
      </c>
      <c r="T311" s="72"/>
      <c r="U311" s="71">
        <v>3956014</v>
      </c>
      <c r="V311" s="71">
        <v>1409</v>
      </c>
      <c r="W311" s="71">
        <v>17</v>
      </c>
      <c r="X311" s="71">
        <v>16411</v>
      </c>
      <c r="Y311" s="71">
        <v>17857</v>
      </c>
      <c r="Z311" s="71">
        <v>23538</v>
      </c>
      <c r="AA311" s="71">
        <v>7729</v>
      </c>
      <c r="AB311" s="71">
        <v>43960</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17.462</v>
      </c>
      <c r="BK311" s="71">
        <v>0</v>
      </c>
      <c r="BL311" s="71">
        <v>22.058999999999997</v>
      </c>
      <c r="BM311" s="71">
        <v>0</v>
      </c>
      <c r="BN311" s="72"/>
      <c r="BO311" s="71">
        <v>0</v>
      </c>
      <c r="BP311" s="71">
        <v>0</v>
      </c>
      <c r="BQ311" s="71">
        <v>3</v>
      </c>
      <c r="BR311" s="71">
        <v>0</v>
      </c>
      <c r="BS311" s="71">
        <v>5</v>
      </c>
      <c r="BT311" s="71">
        <v>0</v>
      </c>
      <c r="BU311"/>
      <c r="BV311" s="70">
        <v>39.521000000000001</v>
      </c>
      <c r="BW311" s="70">
        <v>0</v>
      </c>
      <c r="BX311" s="70">
        <v>0</v>
      </c>
      <c r="BY311" s="70">
        <v>0</v>
      </c>
      <c r="BZ311" s="70">
        <v>0</v>
      </c>
      <c r="CA311" s="70">
        <v>0</v>
      </c>
      <c r="CB311" s="70">
        <v>0</v>
      </c>
      <c r="CC311" s="70">
        <v>0</v>
      </c>
      <c r="CD311" s="70">
        <v>0</v>
      </c>
    </row>
    <row r="312" spans="1:82">
      <c r="A312" s="70" t="s">
        <v>2057</v>
      </c>
      <c r="B312" s="70">
        <v>350</v>
      </c>
      <c r="C312" s="70">
        <v>10</v>
      </c>
      <c r="D312" s="70">
        <v>21</v>
      </c>
      <c r="E312" s="70">
        <v>2013</v>
      </c>
      <c r="F312" s="70" t="s">
        <v>180</v>
      </c>
      <c r="G312" s="1064" t="s">
        <v>2047</v>
      </c>
      <c r="H312" s="70" t="s">
        <v>2048</v>
      </c>
      <c r="I312" s="148"/>
      <c r="J312" s="71">
        <v>127.78664528887001</v>
      </c>
      <c r="K312" s="71">
        <v>2.762374528934282</v>
      </c>
      <c r="L312" s="71">
        <v>0.7537702870283236</v>
      </c>
      <c r="M312" s="71">
        <v>86.223661859442032</v>
      </c>
      <c r="N312" s="71">
        <v>61.350866460085307</v>
      </c>
      <c r="O312" s="71">
        <v>44.352338696236785</v>
      </c>
      <c r="P312" s="71">
        <v>38.214533987138076</v>
      </c>
      <c r="Q312" s="71">
        <v>3.45281303956759</v>
      </c>
      <c r="R312" s="71">
        <v>0</v>
      </c>
      <c r="S312" s="71">
        <v>0</v>
      </c>
      <c r="T312" s="72"/>
      <c r="U312" s="71">
        <v>4860900</v>
      </c>
      <c r="V312" s="71">
        <v>1409</v>
      </c>
      <c r="W312" s="71">
        <v>17</v>
      </c>
      <c r="X312" s="71">
        <v>16411</v>
      </c>
      <c r="Y312" s="71">
        <v>18211</v>
      </c>
      <c r="Z312" s="71">
        <v>24233</v>
      </c>
      <c r="AA312" s="71">
        <v>7650</v>
      </c>
      <c r="AB312" s="71">
        <v>44636</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19.678000000000001</v>
      </c>
      <c r="BK312" s="71">
        <v>0</v>
      </c>
      <c r="BL312" s="71">
        <v>24.684999999999999</v>
      </c>
      <c r="BM312" s="71">
        <v>0</v>
      </c>
      <c r="BN312" s="72"/>
      <c r="BO312" s="71">
        <v>0</v>
      </c>
      <c r="BP312" s="71">
        <v>0</v>
      </c>
      <c r="BQ312" s="71">
        <v>3</v>
      </c>
      <c r="BR312" s="71">
        <v>0</v>
      </c>
      <c r="BS312" s="71">
        <v>5</v>
      </c>
      <c r="BT312" s="71">
        <v>0</v>
      </c>
      <c r="BU312"/>
      <c r="BV312" s="70">
        <v>44.363</v>
      </c>
      <c r="BW312" s="70">
        <v>0</v>
      </c>
      <c r="BX312" s="70">
        <v>0</v>
      </c>
      <c r="BY312" s="70">
        <v>0</v>
      </c>
      <c r="BZ312" s="70">
        <v>0</v>
      </c>
      <c r="CA312" s="70">
        <v>0</v>
      </c>
      <c r="CB312" s="70">
        <v>0</v>
      </c>
      <c r="CC312" s="70">
        <v>0</v>
      </c>
      <c r="CD312" s="70">
        <v>0</v>
      </c>
    </row>
    <row r="313" spans="1:82">
      <c r="A313" s="70" t="s">
        <v>2058</v>
      </c>
      <c r="B313" s="70">
        <v>351</v>
      </c>
      <c r="C313" s="70">
        <v>11</v>
      </c>
      <c r="D313" s="70">
        <v>21</v>
      </c>
      <c r="E313" s="70">
        <v>2014</v>
      </c>
      <c r="F313" s="70" t="s">
        <v>181</v>
      </c>
      <c r="G313" s="70" t="s">
        <v>2047</v>
      </c>
      <c r="H313" s="70" t="s">
        <v>2048</v>
      </c>
      <c r="I313" s="148"/>
      <c r="J313" s="71">
        <v>139.190149584236</v>
      </c>
      <c r="K313" s="71">
        <v>2.9807064801668202</v>
      </c>
      <c r="L313" s="71">
        <v>1.7432728368889061</v>
      </c>
      <c r="M313" s="71">
        <v>92.987722179475384</v>
      </c>
      <c r="N313" s="71">
        <v>54.559956068133793</v>
      </c>
      <c r="O313" s="71">
        <v>44.03651516313078</v>
      </c>
      <c r="P313" s="71">
        <v>38.930364191370074</v>
      </c>
      <c r="Q313" s="71">
        <v>3.3478732869003598</v>
      </c>
      <c r="R313" s="71">
        <v>0</v>
      </c>
      <c r="S313" s="71">
        <v>0</v>
      </c>
      <c r="T313" s="72"/>
      <c r="U313" s="71">
        <v>5401350</v>
      </c>
      <c r="V313" s="71">
        <v>1166</v>
      </c>
      <c r="W313" s="71">
        <v>40</v>
      </c>
      <c r="X313" s="71">
        <v>18093</v>
      </c>
      <c r="Y313" s="71">
        <v>18522</v>
      </c>
      <c r="Z313" s="71">
        <v>25341</v>
      </c>
      <c r="AA313" s="71">
        <v>7753</v>
      </c>
      <c r="AB313" s="71">
        <v>45109</v>
      </c>
      <c r="AC313" s="71">
        <v>0</v>
      </c>
      <c r="AD313" s="71">
        <v>0</v>
      </c>
      <c r="AE313" s="72"/>
      <c r="AF313" s="71"/>
      <c r="AG313" s="71"/>
      <c r="AH313" s="71"/>
      <c r="AI313" s="71"/>
      <c r="AJ313" s="71"/>
      <c r="AK313" s="71"/>
      <c r="AL313" s="71"/>
      <c r="AM313" s="71"/>
      <c r="AN313" s="71"/>
      <c r="AO313" s="71"/>
      <c r="AP313" s="71"/>
      <c r="AQ313" s="72"/>
      <c r="AR313" s="71">
        <v>825</v>
      </c>
      <c r="AS313" s="71">
        <v>84</v>
      </c>
      <c r="AT313" s="71">
        <v>0</v>
      </c>
      <c r="AU313" s="71">
        <v>0</v>
      </c>
      <c r="AV313" s="71">
        <v>0</v>
      </c>
      <c r="AW313" s="71">
        <v>0</v>
      </c>
      <c r="AX313" s="71"/>
      <c r="AY313" s="72"/>
      <c r="AZ313" s="71">
        <v>3283.2179999999998</v>
      </c>
      <c r="BA313" s="71">
        <v>3831.8</v>
      </c>
      <c r="BB313" s="71">
        <v>0</v>
      </c>
      <c r="BC313" s="71">
        <v>0</v>
      </c>
      <c r="BD313" s="71">
        <v>0</v>
      </c>
      <c r="BE313" s="71">
        <v>0</v>
      </c>
      <c r="BF313" s="71"/>
      <c r="BG313" s="72"/>
      <c r="BH313" s="71">
        <v>0</v>
      </c>
      <c r="BI313" s="71">
        <v>0</v>
      </c>
      <c r="BJ313" s="71">
        <v>24.12</v>
      </c>
      <c r="BK313" s="71">
        <v>0</v>
      </c>
      <c r="BL313" s="71">
        <v>23.497000000000003</v>
      </c>
      <c r="BM313" s="71">
        <v>0</v>
      </c>
      <c r="BN313" s="72"/>
      <c r="BO313" s="71">
        <v>0</v>
      </c>
      <c r="BP313" s="71">
        <v>0</v>
      </c>
      <c r="BQ313" s="71">
        <v>3</v>
      </c>
      <c r="BR313" s="71">
        <v>0</v>
      </c>
      <c r="BS313" s="71">
        <v>5</v>
      </c>
      <c r="BT313" s="71">
        <v>0</v>
      </c>
      <c r="BU313"/>
      <c r="BV313" s="70">
        <v>47.616999999999997</v>
      </c>
      <c r="BW313" s="70">
        <v>0</v>
      </c>
      <c r="BX313" s="70">
        <v>0</v>
      </c>
      <c r="BY313" s="70">
        <v>0</v>
      </c>
      <c r="BZ313" s="70">
        <v>0</v>
      </c>
      <c r="CA313" s="70">
        <v>0</v>
      </c>
      <c r="CB313" s="70">
        <v>0</v>
      </c>
      <c r="CC313" s="70">
        <v>0</v>
      </c>
      <c r="CD313" s="70">
        <v>0</v>
      </c>
    </row>
    <row r="314" spans="1:82">
      <c r="A314" s="70" t="s">
        <v>2059</v>
      </c>
      <c r="B314" s="70">
        <v>352</v>
      </c>
      <c r="C314" s="70">
        <v>12</v>
      </c>
      <c r="D314" s="70">
        <v>21</v>
      </c>
      <c r="E314" s="70">
        <v>2015</v>
      </c>
      <c r="F314" s="70" t="s">
        <v>182</v>
      </c>
      <c r="G314" s="70" t="s">
        <v>2047</v>
      </c>
      <c r="H314" s="70" t="s">
        <v>2048</v>
      </c>
      <c r="I314" s="148"/>
      <c r="J314" s="71">
        <v>113.7857949574542</v>
      </c>
      <c r="K314" s="71">
        <v>2.6763264206538269</v>
      </c>
      <c r="L314" s="71">
        <v>1.743669662390479</v>
      </c>
      <c r="M314" s="71">
        <v>88.990783664711799</v>
      </c>
      <c r="N314" s="71">
        <v>49.365648625199341</v>
      </c>
      <c r="O314" s="71">
        <v>43.620193579730632</v>
      </c>
      <c r="P314" s="71">
        <v>38.714881940125515</v>
      </c>
      <c r="Q314" s="71">
        <v>3.3218164686565999</v>
      </c>
      <c r="R314" s="71">
        <v>0</v>
      </c>
      <c r="S314" s="71">
        <v>0</v>
      </c>
      <c r="T314" s="72"/>
      <c r="U314" s="71">
        <v>5040350</v>
      </c>
      <c r="V314" s="71">
        <v>1166</v>
      </c>
      <c r="W314" s="71">
        <v>40</v>
      </c>
      <c r="X314" s="71">
        <v>18093</v>
      </c>
      <c r="Y314" s="71">
        <v>18907</v>
      </c>
      <c r="Z314" s="71">
        <v>25343</v>
      </c>
      <c r="AA314" s="71">
        <v>7704</v>
      </c>
      <c r="AB314" s="71">
        <v>45721</v>
      </c>
      <c r="AC314" s="71">
        <v>0</v>
      </c>
      <c r="AD314" s="71">
        <v>0</v>
      </c>
      <c r="AE314" s="72"/>
      <c r="AF314" s="71">
        <v>57834509.040161543</v>
      </c>
      <c r="AG314" s="71">
        <v>2146389.2778343591</v>
      </c>
      <c r="AH314" s="71">
        <v>327506.65887811303</v>
      </c>
      <c r="AI314" s="71">
        <v>111842190.59649301</v>
      </c>
      <c r="AJ314" s="71">
        <v>78801649.931511864</v>
      </c>
      <c r="AK314" s="71">
        <v>0</v>
      </c>
      <c r="AL314" s="71">
        <v>0</v>
      </c>
      <c r="AM314" s="71">
        <v>6265871.2576184496</v>
      </c>
      <c r="AN314" s="71">
        <v>0</v>
      </c>
      <c r="AO314" s="71">
        <v>0</v>
      </c>
      <c r="AP314" s="71">
        <v>257218116.76249734</v>
      </c>
      <c r="AQ314" s="72"/>
      <c r="AR314" s="71">
        <v>884</v>
      </c>
      <c r="AS314" s="71">
        <v>101</v>
      </c>
      <c r="AT314" s="71">
        <v>0</v>
      </c>
      <c r="AU314" s="71">
        <v>0</v>
      </c>
      <c r="AV314" s="71">
        <v>0</v>
      </c>
      <c r="AW314" s="71">
        <v>0</v>
      </c>
      <c r="AX314" s="71"/>
      <c r="AY314" s="72"/>
      <c r="AZ314" s="71">
        <v>3587.748</v>
      </c>
      <c r="BA314" s="71">
        <v>4081.3</v>
      </c>
      <c r="BB314" s="71">
        <v>0</v>
      </c>
      <c r="BC314" s="71">
        <v>0</v>
      </c>
      <c r="BD314" s="71">
        <v>0</v>
      </c>
      <c r="BE314" s="71">
        <v>0</v>
      </c>
      <c r="BF314" s="71"/>
      <c r="BG314" s="72"/>
      <c r="BH314" s="71">
        <v>0</v>
      </c>
      <c r="BI314" s="71">
        <v>0</v>
      </c>
      <c r="BJ314" s="71">
        <v>22.733000000000001</v>
      </c>
      <c r="BK314" s="71">
        <v>0</v>
      </c>
      <c r="BL314" s="71">
        <v>23.116</v>
      </c>
      <c r="BM314" s="71">
        <v>0</v>
      </c>
      <c r="BN314" s="72"/>
      <c r="BO314" s="71">
        <v>0</v>
      </c>
      <c r="BP314" s="71">
        <v>0</v>
      </c>
      <c r="BQ314" s="71">
        <v>3</v>
      </c>
      <c r="BR314" s="71">
        <v>0</v>
      </c>
      <c r="BS314" s="71">
        <v>5</v>
      </c>
      <c r="BT314" s="71">
        <v>0</v>
      </c>
      <c r="BU314"/>
      <c r="BV314" s="70">
        <v>45.848999999999997</v>
      </c>
      <c r="BW314" s="70">
        <v>0</v>
      </c>
      <c r="BX314" s="70">
        <v>0</v>
      </c>
      <c r="BY314" s="70">
        <v>0</v>
      </c>
      <c r="BZ314" s="70">
        <v>0</v>
      </c>
      <c r="CA314" s="70">
        <v>0</v>
      </c>
      <c r="CB314" s="70">
        <v>0</v>
      </c>
      <c r="CC314" s="70">
        <v>0</v>
      </c>
      <c r="CD314" s="70">
        <v>0</v>
      </c>
    </row>
    <row r="315" spans="1:82">
      <c r="A315" s="70" t="s">
        <v>2060</v>
      </c>
      <c r="B315" s="70">
        <v>353</v>
      </c>
      <c r="C315" s="70">
        <v>13</v>
      </c>
      <c r="D315" s="70">
        <v>21</v>
      </c>
      <c r="E315" s="70">
        <v>2016</v>
      </c>
      <c r="F315" s="70" t="s">
        <v>155</v>
      </c>
      <c r="G315" s="70" t="s">
        <v>2047</v>
      </c>
      <c r="H315" s="70" t="s">
        <v>2048</v>
      </c>
      <c r="I315" s="148"/>
      <c r="J315" s="71">
        <v>112.30870073133273</v>
      </c>
      <c r="K315" s="71">
        <v>2.6033124236191125</v>
      </c>
      <c r="L315" s="71">
        <v>1.6461022233475142</v>
      </c>
      <c r="M315" s="71">
        <v>72.369566769837164</v>
      </c>
      <c r="N315" s="71">
        <v>50.129044589997456</v>
      </c>
      <c r="O315" s="71">
        <v>44.632657154349786</v>
      </c>
      <c r="P315" s="71">
        <v>38.325598615870945</v>
      </c>
      <c r="Q315" s="71">
        <v>3.275489659576468</v>
      </c>
      <c r="R315" s="71">
        <v>0</v>
      </c>
      <c r="S315" s="71">
        <v>0</v>
      </c>
      <c r="T315" s="72"/>
      <c r="U315" s="71">
        <v>5262055</v>
      </c>
      <c r="V315" s="71">
        <v>1166</v>
      </c>
      <c r="W315" s="71">
        <v>40</v>
      </c>
      <c r="X315" s="71">
        <v>18093</v>
      </c>
      <c r="Y315" s="71">
        <v>19308</v>
      </c>
      <c r="Z315" s="71">
        <v>26250</v>
      </c>
      <c r="AA315" s="71">
        <v>7888</v>
      </c>
      <c r="AB315" s="71">
        <v>46374</v>
      </c>
      <c r="AC315" s="71">
        <v>0</v>
      </c>
      <c r="AD315" s="71">
        <v>0</v>
      </c>
      <c r="AE315" s="72"/>
      <c r="AF315" s="71">
        <v>58824712.742040843</v>
      </c>
      <c r="AG315" s="71">
        <v>2162796.7712687082</v>
      </c>
      <c r="AH315" s="71">
        <v>242907.2077893161</v>
      </c>
      <c r="AI315" s="71">
        <v>116286000.5343996</v>
      </c>
      <c r="AJ315" s="71">
        <v>83890169.112896904</v>
      </c>
      <c r="AK315" s="71">
        <v>0</v>
      </c>
      <c r="AL315" s="71">
        <v>0</v>
      </c>
      <c r="AM315" s="71">
        <v>6360299.6612087637</v>
      </c>
      <c r="AN315" s="71">
        <v>0</v>
      </c>
      <c r="AO315" s="71">
        <v>0</v>
      </c>
      <c r="AP315" s="71">
        <v>267766886.02960414</v>
      </c>
      <c r="AQ315" s="72"/>
      <c r="AR315" s="71">
        <v>949</v>
      </c>
      <c r="AS315" s="71">
        <v>109</v>
      </c>
      <c r="AT315" s="71">
        <v>0</v>
      </c>
      <c r="AU315" s="71">
        <v>0</v>
      </c>
      <c r="AV315" s="71">
        <v>0</v>
      </c>
      <c r="AW315" s="71">
        <v>0</v>
      </c>
      <c r="AX315" s="71"/>
      <c r="AY315" s="72"/>
      <c r="AZ315" s="71">
        <v>3922.558</v>
      </c>
      <c r="BA315" s="71">
        <v>4234.6000000000004</v>
      </c>
      <c r="BB315" s="71">
        <v>0</v>
      </c>
      <c r="BC315" s="71">
        <v>0</v>
      </c>
      <c r="BD315" s="71">
        <v>0</v>
      </c>
      <c r="BE315" s="71">
        <v>0</v>
      </c>
      <c r="BF315" s="71"/>
      <c r="BG315" s="72"/>
      <c r="BH315" s="71">
        <v>0</v>
      </c>
      <c r="BI315" s="71">
        <v>0</v>
      </c>
      <c r="BJ315" s="71">
        <v>21.361000000000001</v>
      </c>
      <c r="BK315" s="71">
        <v>0</v>
      </c>
      <c r="BL315" s="71">
        <v>17.858000000000001</v>
      </c>
      <c r="BM315" s="71">
        <v>0</v>
      </c>
      <c r="BN315" s="72"/>
      <c r="BO315" s="71">
        <v>0</v>
      </c>
      <c r="BP315" s="71">
        <v>0</v>
      </c>
      <c r="BQ315" s="71">
        <v>3</v>
      </c>
      <c r="BR315" s="71">
        <v>0</v>
      </c>
      <c r="BS315" s="71">
        <v>4</v>
      </c>
      <c r="BT315" s="71">
        <v>0</v>
      </c>
      <c r="BU315"/>
      <c r="BV315" s="70">
        <v>39.219000000000001</v>
      </c>
      <c r="BW315" s="70">
        <v>0</v>
      </c>
      <c r="BX315" s="70">
        <v>0</v>
      </c>
      <c r="BY315" s="70">
        <v>0</v>
      </c>
      <c r="BZ315" s="70">
        <v>0</v>
      </c>
      <c r="CA315" s="70">
        <v>0</v>
      </c>
      <c r="CB315" s="70">
        <v>0</v>
      </c>
      <c r="CC315" s="70">
        <v>0</v>
      </c>
      <c r="CD315" s="70">
        <v>0</v>
      </c>
    </row>
    <row r="316" spans="1:82">
      <c r="A316" s="70" t="s">
        <v>2061</v>
      </c>
      <c r="B316" s="70">
        <v>354</v>
      </c>
      <c r="C316" s="70">
        <v>14</v>
      </c>
      <c r="D316" s="70">
        <v>21</v>
      </c>
      <c r="E316" s="70">
        <v>2017</v>
      </c>
      <c r="F316" s="70" t="s">
        <v>156</v>
      </c>
      <c r="G316" s="70" t="s">
        <v>2047</v>
      </c>
      <c r="H316" s="70" t="s">
        <v>2048</v>
      </c>
      <c r="I316" s="148"/>
      <c r="J316" s="71">
        <v>109.13098912762069</v>
      </c>
      <c r="K316" s="71">
        <v>2.674706727385403</v>
      </c>
      <c r="L316" s="71">
        <v>1.6328088654038002</v>
      </c>
      <c r="M316" s="71">
        <v>67.380763466620877</v>
      </c>
      <c r="N316" s="71">
        <v>47.369413439603711</v>
      </c>
      <c r="O316" s="71">
        <v>44.620208650318702</v>
      </c>
      <c r="P316" s="71">
        <v>38.300077099167886</v>
      </c>
      <c r="Q316" s="71">
        <v>3.2154199355984101</v>
      </c>
      <c r="R316" s="71">
        <v>0</v>
      </c>
      <c r="S316" s="71">
        <v>0</v>
      </c>
      <c r="T316" s="72"/>
      <c r="U316" s="71">
        <v>5499253</v>
      </c>
      <c r="V316" s="71">
        <v>1166</v>
      </c>
      <c r="W316" s="71">
        <v>40</v>
      </c>
      <c r="X316" s="71">
        <v>18093</v>
      </c>
      <c r="Y316" s="71">
        <v>19713</v>
      </c>
      <c r="Z316" s="71">
        <v>26678</v>
      </c>
      <c r="AA316" s="71">
        <v>7933</v>
      </c>
      <c r="AB316" s="71">
        <v>47076</v>
      </c>
      <c r="AC316" s="71">
        <v>0</v>
      </c>
      <c r="AD316" s="71">
        <v>0</v>
      </c>
      <c r="AE316" s="72"/>
      <c r="AF316" s="71">
        <v>58544908.943546563</v>
      </c>
      <c r="AG316" s="71">
        <v>2189491.0960156699</v>
      </c>
      <c r="AH316" s="71">
        <v>325960.12866217352</v>
      </c>
      <c r="AI316" s="71">
        <v>110488642.2877053</v>
      </c>
      <c r="AJ316" s="71">
        <v>87345882.494563147</v>
      </c>
      <c r="AK316" s="71">
        <v>0</v>
      </c>
      <c r="AL316" s="71">
        <v>0</v>
      </c>
      <c r="AM316" s="71">
        <v>6466683.3452904988</v>
      </c>
      <c r="AN316" s="71">
        <v>0</v>
      </c>
      <c r="AO316" s="71">
        <v>0</v>
      </c>
      <c r="AP316" s="71">
        <v>265361568.29578337</v>
      </c>
      <c r="AQ316" s="72"/>
      <c r="AR316" s="71">
        <v>995</v>
      </c>
      <c r="AS316" s="71">
        <v>121</v>
      </c>
      <c r="AT316" s="71">
        <v>0</v>
      </c>
      <c r="AU316" s="71">
        <v>0</v>
      </c>
      <c r="AV316" s="71">
        <v>0</v>
      </c>
      <c r="AW316" s="71">
        <v>0</v>
      </c>
      <c r="AX316" s="71"/>
      <c r="AY316" s="72"/>
      <c r="AZ316" s="71">
        <v>4171.2579999999998</v>
      </c>
      <c r="BA316" s="71">
        <v>4463.8</v>
      </c>
      <c r="BB316" s="71">
        <v>0</v>
      </c>
      <c r="BC316" s="71">
        <v>0</v>
      </c>
      <c r="BD316" s="71">
        <v>0</v>
      </c>
      <c r="BE316" s="71">
        <v>0</v>
      </c>
      <c r="BF316" s="71"/>
      <c r="BG316" s="72"/>
      <c r="BH316" s="71">
        <v>0</v>
      </c>
      <c r="BI316" s="71">
        <v>0</v>
      </c>
      <c r="BJ316" s="71">
        <v>21.751000000000001</v>
      </c>
      <c r="BK316" s="71">
        <v>0</v>
      </c>
      <c r="BL316" s="71">
        <v>15.908999999999999</v>
      </c>
      <c r="BM316" s="71">
        <v>0</v>
      </c>
      <c r="BN316" s="72"/>
      <c r="BO316" s="71">
        <v>0</v>
      </c>
      <c r="BP316" s="71">
        <v>0</v>
      </c>
      <c r="BQ316" s="71">
        <v>3</v>
      </c>
      <c r="BR316" s="71">
        <v>0</v>
      </c>
      <c r="BS316" s="71">
        <v>4</v>
      </c>
      <c r="BT316" s="71">
        <v>0</v>
      </c>
      <c r="BU316"/>
      <c r="BV316" s="70">
        <v>37.659999999999997</v>
      </c>
      <c r="BW316" s="70">
        <v>0</v>
      </c>
      <c r="BX316" s="70">
        <v>0</v>
      </c>
      <c r="BY316" s="70">
        <v>0</v>
      </c>
      <c r="BZ316" s="70">
        <v>0</v>
      </c>
      <c r="CA316" s="70">
        <v>0</v>
      </c>
      <c r="CB316" s="70">
        <v>0</v>
      </c>
      <c r="CC316" s="70">
        <v>0</v>
      </c>
      <c r="CD316" s="70">
        <v>0</v>
      </c>
    </row>
    <row r="317" spans="1:82">
      <c r="A317" s="70" t="s">
        <v>2062</v>
      </c>
      <c r="B317" s="70">
        <v>355</v>
      </c>
      <c r="C317" s="70">
        <v>15</v>
      </c>
      <c r="D317" s="70">
        <v>21</v>
      </c>
      <c r="E317" s="70">
        <v>2018</v>
      </c>
      <c r="F317" s="70" t="s">
        <v>183</v>
      </c>
      <c r="G317" s="70" t="s">
        <v>2047</v>
      </c>
      <c r="H317" s="70" t="s">
        <v>2048</v>
      </c>
      <c r="I317" s="148"/>
      <c r="J317" s="71">
        <v>95.725910828759595</v>
      </c>
      <c r="K317" s="71">
        <v>2.2571835785334131</v>
      </c>
      <c r="L317" s="71">
        <v>1.4746104189672213</v>
      </c>
      <c r="M317" s="71">
        <v>61.47750263614823</v>
      </c>
      <c r="N317" s="71">
        <v>33.449082689025069</v>
      </c>
      <c r="O317" s="71">
        <v>44.172479700096027</v>
      </c>
      <c r="P317" s="71">
        <v>38.836566993268534</v>
      </c>
      <c r="Q317" s="71">
        <v>3.02060375723353</v>
      </c>
      <c r="R317" s="71">
        <v>0</v>
      </c>
      <c r="S317" s="71">
        <v>0</v>
      </c>
      <c r="T317" s="72"/>
      <c r="U317" s="71">
        <v>5323288</v>
      </c>
      <c r="V317" s="71">
        <v>1166</v>
      </c>
      <c r="W317" s="71">
        <v>40</v>
      </c>
      <c r="X317" s="71">
        <v>18093</v>
      </c>
      <c r="Y317" s="71">
        <v>20137</v>
      </c>
      <c r="Z317" s="71">
        <v>26916</v>
      </c>
      <c r="AA317" s="71">
        <v>8125</v>
      </c>
      <c r="AB317" s="71">
        <v>47658</v>
      </c>
      <c r="AC317" s="71">
        <v>0</v>
      </c>
      <c r="AD317" s="71">
        <v>0</v>
      </c>
      <c r="AE317" s="72"/>
      <c r="AF317" s="71">
        <v>52004994.090143234</v>
      </c>
      <c r="AG317" s="71">
        <v>1980657.9099687929</v>
      </c>
      <c r="AH317" s="71">
        <v>309577.50850187638</v>
      </c>
      <c r="AI317" s="71">
        <v>106121048.7109184</v>
      </c>
      <c r="AJ317" s="71">
        <v>74963875.280047432</v>
      </c>
      <c r="AK317" s="71">
        <v>0</v>
      </c>
      <c r="AL317" s="71">
        <v>0</v>
      </c>
      <c r="AM317" s="71">
        <v>6560176.6342957616</v>
      </c>
      <c r="AN317" s="71">
        <v>0</v>
      </c>
      <c r="AO317" s="71">
        <v>0</v>
      </c>
      <c r="AP317" s="71">
        <v>241940330.13387549</v>
      </c>
      <c r="AQ317" s="72"/>
      <c r="AR317" s="71">
        <v>1030</v>
      </c>
      <c r="AS317" s="71">
        <v>125</v>
      </c>
      <c r="AT317" s="71">
        <v>0</v>
      </c>
      <c r="AU317" s="71">
        <v>0</v>
      </c>
      <c r="AV317" s="71">
        <v>0</v>
      </c>
      <c r="AW317" s="71">
        <v>0</v>
      </c>
      <c r="AX317" s="71"/>
      <c r="AY317" s="72"/>
      <c r="AZ317" s="71">
        <v>4343.7579999999998</v>
      </c>
      <c r="BA317" s="71">
        <v>4531</v>
      </c>
      <c r="BB317" s="71">
        <v>0</v>
      </c>
      <c r="BC317" s="71">
        <v>0</v>
      </c>
      <c r="BD317" s="71">
        <v>0</v>
      </c>
      <c r="BE317" s="71">
        <v>0</v>
      </c>
      <c r="BF317" s="71"/>
      <c r="BG317" s="72"/>
      <c r="BH317" s="71">
        <v>0</v>
      </c>
      <c r="BI317" s="71">
        <v>0</v>
      </c>
      <c r="BJ317" s="71">
        <v>19.344999999999999</v>
      </c>
      <c r="BK317" s="71">
        <v>0</v>
      </c>
      <c r="BL317" s="71">
        <v>15.093</v>
      </c>
      <c r="BM317" s="71">
        <v>0</v>
      </c>
      <c r="BN317" s="72"/>
      <c r="BO317" s="71">
        <v>0</v>
      </c>
      <c r="BP317" s="71">
        <v>0</v>
      </c>
      <c r="BQ317" s="71">
        <v>2</v>
      </c>
      <c r="BR317" s="71">
        <v>0</v>
      </c>
      <c r="BS317" s="71">
        <v>4</v>
      </c>
      <c r="BT317" s="71">
        <v>0</v>
      </c>
      <c r="BU317"/>
      <c r="BV317" s="70">
        <v>34.438000000000002</v>
      </c>
      <c r="BW317" s="70">
        <v>0</v>
      </c>
      <c r="BX317" s="70">
        <v>0</v>
      </c>
      <c r="BY317" s="70">
        <v>0</v>
      </c>
      <c r="BZ317" s="70">
        <v>0</v>
      </c>
      <c r="CA317" s="70">
        <v>0</v>
      </c>
      <c r="CB317" s="70">
        <v>0</v>
      </c>
      <c r="CC317" s="70">
        <v>0</v>
      </c>
      <c r="CD317" s="70">
        <v>0</v>
      </c>
    </row>
    <row r="318" spans="1:82">
      <c r="A318" s="70" t="s">
        <v>2063</v>
      </c>
      <c r="B318" s="70">
        <v>356</v>
      </c>
      <c r="C318" s="70">
        <v>16</v>
      </c>
      <c r="D318" s="70">
        <v>21</v>
      </c>
      <c r="E318" s="70">
        <v>2019</v>
      </c>
      <c r="F318" s="70" t="s">
        <v>158</v>
      </c>
      <c r="G318" s="70" t="s">
        <v>2047</v>
      </c>
      <c r="H318" s="70" t="s">
        <v>2048</v>
      </c>
      <c r="I318" s="148"/>
      <c r="J318" s="71">
        <v>95.28453863926056</v>
      </c>
      <c r="K318" s="71">
        <v>2.144731748709189</v>
      </c>
      <c r="L318" s="71">
        <v>1.4995645699899423</v>
      </c>
      <c r="M318" s="71">
        <v>64.560847253301134</v>
      </c>
      <c r="N318" s="71">
        <v>33.446840855920463</v>
      </c>
      <c r="O318" s="71">
        <v>43.940982939915308</v>
      </c>
      <c r="P318" s="71">
        <v>40.020401257603446</v>
      </c>
      <c r="Q318" s="71">
        <v>2.9520317723251002</v>
      </c>
      <c r="R318" s="71">
        <v>0</v>
      </c>
      <c r="S318" s="71">
        <v>0</v>
      </c>
      <c r="T318" s="72"/>
      <c r="U318" s="71">
        <v>5287649</v>
      </c>
      <c r="V318" s="71">
        <v>1166</v>
      </c>
      <c r="W318" s="71">
        <v>40</v>
      </c>
      <c r="X318" s="71">
        <v>18093</v>
      </c>
      <c r="Y318" s="71">
        <v>20516</v>
      </c>
      <c r="Z318" s="71">
        <v>27510</v>
      </c>
      <c r="AA318" s="71">
        <v>8310</v>
      </c>
      <c r="AB318" s="71">
        <v>47837</v>
      </c>
      <c r="AC318" s="71">
        <v>0</v>
      </c>
      <c r="AD318" s="71">
        <v>0</v>
      </c>
      <c r="AE318" s="72"/>
      <c r="AF318" s="71">
        <v>52874219.945009261</v>
      </c>
      <c r="AG318" s="71">
        <v>1919495.5951592119</v>
      </c>
      <c r="AH318" s="71">
        <v>328985.67199105257</v>
      </c>
      <c r="AI318" s="71">
        <v>108500087.3436026</v>
      </c>
      <c r="AJ318" s="71">
        <v>68899359.661250785</v>
      </c>
      <c r="AK318" s="71">
        <v>0</v>
      </c>
      <c r="AL318" s="71">
        <v>0</v>
      </c>
      <c r="AM318" s="71">
        <v>6515039.2832568055</v>
      </c>
      <c r="AN318" s="71">
        <v>0</v>
      </c>
      <c r="AO318" s="71">
        <v>0</v>
      </c>
      <c r="AP318" s="71">
        <v>239037187.50026968</v>
      </c>
      <c r="AQ318" s="72"/>
      <c r="AR318" s="71">
        <v>1094</v>
      </c>
      <c r="AS318" s="71">
        <v>130</v>
      </c>
      <c r="AT318" s="71">
        <v>0</v>
      </c>
      <c r="AU318" s="71">
        <v>0</v>
      </c>
      <c r="AV318" s="71">
        <v>0</v>
      </c>
      <c r="AW318" s="71">
        <v>0</v>
      </c>
      <c r="AX318" s="71"/>
      <c r="AY318" s="72"/>
      <c r="AZ318" s="71">
        <v>4655.5480000000016</v>
      </c>
      <c r="BA318" s="71">
        <v>6378.9000000000005</v>
      </c>
      <c r="BB318" s="71">
        <v>0</v>
      </c>
      <c r="BC318" s="71">
        <v>0</v>
      </c>
      <c r="BD318" s="71">
        <v>0</v>
      </c>
      <c r="BE318" s="71">
        <v>0</v>
      </c>
      <c r="BF318" s="71"/>
      <c r="BG318" s="72"/>
      <c r="BH318" s="71">
        <v>0</v>
      </c>
      <c r="BI318" s="71">
        <v>0</v>
      </c>
      <c r="BJ318" s="71">
        <v>16.484999999999999</v>
      </c>
      <c r="BK318" s="71">
        <v>0</v>
      </c>
      <c r="BL318" s="71">
        <v>10.872000000000002</v>
      </c>
      <c r="BM318" s="71">
        <v>0</v>
      </c>
      <c r="BN318" s="72"/>
      <c r="BO318" s="71">
        <v>0</v>
      </c>
      <c r="BP318" s="71">
        <v>0</v>
      </c>
      <c r="BQ318" s="71">
        <v>2</v>
      </c>
      <c r="BR318" s="71">
        <v>0</v>
      </c>
      <c r="BS318" s="71">
        <v>4</v>
      </c>
      <c r="BT318" s="71">
        <v>0</v>
      </c>
      <c r="BU318"/>
      <c r="BV318" s="70">
        <v>27.356999999999999</v>
      </c>
      <c r="BW318" s="70">
        <v>0</v>
      </c>
      <c r="BX318" s="70">
        <v>0</v>
      </c>
      <c r="BY318" s="70">
        <v>0</v>
      </c>
      <c r="BZ318" s="70">
        <v>0</v>
      </c>
      <c r="CA318" s="70">
        <v>0</v>
      </c>
      <c r="CB318" s="70">
        <v>0</v>
      </c>
      <c r="CC318" s="70">
        <v>0</v>
      </c>
      <c r="CD318" s="70">
        <v>0</v>
      </c>
    </row>
    <row r="319" spans="1:82">
      <c r="A319" s="70" t="s">
        <v>2064</v>
      </c>
      <c r="B319" s="70">
        <v>357</v>
      </c>
      <c r="C319" s="70">
        <v>17</v>
      </c>
      <c r="D319" s="70">
        <v>21</v>
      </c>
      <c r="E319" s="70">
        <v>2020</v>
      </c>
      <c r="F319" s="70" t="s">
        <v>159</v>
      </c>
      <c r="G319" s="70" t="s">
        <v>2047</v>
      </c>
      <c r="H319" s="70" t="s">
        <v>2048</v>
      </c>
      <c r="I319" s="148"/>
      <c r="J319" s="71">
        <v>87.332498287428123</v>
      </c>
      <c r="K319" s="71">
        <v>2.6874582667942013</v>
      </c>
      <c r="L319" s="71">
        <v>0.17010418541239142</v>
      </c>
      <c r="M319" s="71">
        <v>67.070840439796456</v>
      </c>
      <c r="N319" s="71">
        <v>39.522867087219495</v>
      </c>
      <c r="O319" s="71">
        <v>39.194033782334145</v>
      </c>
      <c r="P319" s="71">
        <v>38.137086620164823</v>
      </c>
      <c r="Q319" s="71">
        <v>2.8446190611042801</v>
      </c>
      <c r="R319" s="71">
        <v>0</v>
      </c>
      <c r="S319" s="71">
        <v>0</v>
      </c>
      <c r="T319" s="72"/>
      <c r="U319" s="71">
        <v>4930054</v>
      </c>
      <c r="V319" s="71">
        <v>1444</v>
      </c>
      <c r="W319" s="71">
        <v>6</v>
      </c>
      <c r="X319" s="71">
        <v>19793</v>
      </c>
      <c r="Y319" s="71">
        <v>20900</v>
      </c>
      <c r="Z319" s="71">
        <v>28007</v>
      </c>
      <c r="AA319" s="71">
        <v>8417</v>
      </c>
      <c r="AB319" s="71">
        <v>48246</v>
      </c>
      <c r="AC319" s="71">
        <v>0</v>
      </c>
      <c r="AD319" s="71">
        <v>0</v>
      </c>
      <c r="AE319" s="72"/>
      <c r="AF319" s="71">
        <v>50129470.921730101</v>
      </c>
      <c r="AG319" s="71">
        <v>2170116.3593728524</v>
      </c>
      <c r="AH319" s="71">
        <v>38707.625610743795</v>
      </c>
      <c r="AI319" s="71">
        <v>111694873.79908682</v>
      </c>
      <c r="AJ319" s="71">
        <v>82492447.294302553</v>
      </c>
      <c r="AK319" s="71"/>
      <c r="AL319" s="71"/>
      <c r="AM319" s="71">
        <v>6296639.0242398819</v>
      </c>
      <c r="AN319" s="71"/>
      <c r="AO319" s="71"/>
      <c r="AP319" s="71">
        <v>252822255.02434295</v>
      </c>
      <c r="AQ319" s="72"/>
      <c r="AR319" s="71">
        <v>1156</v>
      </c>
      <c r="AS319" s="71">
        <v>132</v>
      </c>
      <c r="AT319" s="71">
        <v>0</v>
      </c>
      <c r="AU319" s="71">
        <v>0</v>
      </c>
      <c r="AV319" s="71">
        <v>0</v>
      </c>
      <c r="AW319" s="71">
        <v>0</v>
      </c>
      <c r="AX319" s="71"/>
      <c r="AY319" s="72"/>
      <c r="AZ319" s="71">
        <v>4953.368000000004</v>
      </c>
      <c r="BA319" s="71">
        <v>6429.3</v>
      </c>
      <c r="BB319" s="71">
        <v>0</v>
      </c>
      <c r="BC319" s="71">
        <v>0</v>
      </c>
      <c r="BD319" s="71">
        <v>0</v>
      </c>
      <c r="BE319" s="71">
        <v>0</v>
      </c>
      <c r="BF319" s="71"/>
      <c r="BG319" s="72"/>
      <c r="BH319" s="71">
        <v>0</v>
      </c>
      <c r="BI319" s="71">
        <v>0</v>
      </c>
      <c r="BJ319" s="71">
        <v>16.984000000000002</v>
      </c>
      <c r="BK319" s="71">
        <v>0</v>
      </c>
      <c r="BL319" s="71">
        <v>11.210999999999999</v>
      </c>
      <c r="BM319" s="71">
        <v>0</v>
      </c>
      <c r="BN319" s="72"/>
      <c r="BO319" s="71">
        <v>0</v>
      </c>
      <c r="BP319" s="71">
        <v>0</v>
      </c>
      <c r="BQ319" s="71">
        <v>2</v>
      </c>
      <c r="BR319" s="71">
        <v>0</v>
      </c>
      <c r="BS319" s="71">
        <v>4</v>
      </c>
      <c r="BT319" s="71">
        <v>0</v>
      </c>
      <c r="BU319"/>
      <c r="BV319" s="70">
        <v>28.195</v>
      </c>
      <c r="BW319" s="70">
        <v>0</v>
      </c>
      <c r="BX319" s="70">
        <v>0</v>
      </c>
      <c r="BY319" s="70">
        <v>0</v>
      </c>
      <c r="BZ319" s="70">
        <v>0</v>
      </c>
      <c r="CA319" s="70">
        <v>0</v>
      </c>
      <c r="CB319" s="70">
        <v>0</v>
      </c>
      <c r="CC319" s="70">
        <v>0</v>
      </c>
      <c r="CD319" s="70">
        <v>0</v>
      </c>
    </row>
    <row r="320" spans="1:82">
      <c r="A320" s="70" t="s">
        <v>2065</v>
      </c>
      <c r="B320" s="70">
        <v>357</v>
      </c>
      <c r="C320" s="70">
        <v>18</v>
      </c>
      <c r="D320" s="70">
        <v>21</v>
      </c>
      <c r="E320" s="70">
        <v>2021</v>
      </c>
      <c r="F320" s="70" t="s">
        <v>160</v>
      </c>
      <c r="G320" s="70" t="s">
        <v>2047</v>
      </c>
      <c r="H320" s="70" t="s">
        <v>2048</v>
      </c>
      <c r="I320" s="148"/>
      <c r="J320" s="71">
        <v>81.366056415930245</v>
      </c>
      <c r="K320" s="71">
        <v>2.9047348425289128</v>
      </c>
      <c r="L320" s="71">
        <v>0.15456704087067363</v>
      </c>
      <c r="M320" s="71">
        <v>61.717598472877981</v>
      </c>
      <c r="N320" s="71">
        <v>38.49545460075236</v>
      </c>
      <c r="O320" s="71">
        <v>38.085699667613589</v>
      </c>
      <c r="P320" s="71">
        <v>39.807507027246615</v>
      </c>
      <c r="Q320" s="71">
        <v>2.8364456773674398</v>
      </c>
      <c r="R320" s="71">
        <v>0</v>
      </c>
      <c r="S320" s="71">
        <v>0</v>
      </c>
      <c r="T320" s="72"/>
      <c r="U320" s="71">
        <v>5007630</v>
      </c>
      <c r="V320" s="71">
        <v>1444</v>
      </c>
      <c r="W320" s="71">
        <v>6</v>
      </c>
      <c r="X320" s="71">
        <v>19793</v>
      </c>
      <c r="Y320" s="71">
        <v>21259</v>
      </c>
      <c r="Z320" s="71">
        <v>28022</v>
      </c>
      <c r="AA320" s="71">
        <v>8567</v>
      </c>
      <c r="AB320" s="71">
        <v>48580</v>
      </c>
      <c r="AC320" s="71">
        <v>0</v>
      </c>
      <c r="AD320" s="71">
        <v>0</v>
      </c>
      <c r="AE320" s="72"/>
      <c r="AF320" s="71">
        <v>48566598.757462695</v>
      </c>
      <c r="AG320" s="71">
        <v>2419751.7828138471</v>
      </c>
      <c r="AH320" s="71">
        <v>34643.495098176929</v>
      </c>
      <c r="AI320" s="71">
        <v>118798318.42182083</v>
      </c>
      <c r="AJ320" s="71">
        <v>88387904.058878735</v>
      </c>
      <c r="AK320" s="71">
        <v>0</v>
      </c>
      <c r="AL320" s="71">
        <v>0</v>
      </c>
      <c r="AM320" s="71">
        <v>6376799.6697030654</v>
      </c>
      <c r="AN320" s="71">
        <v>0</v>
      </c>
      <c r="AO320" s="71">
        <v>0</v>
      </c>
      <c r="AP320" s="71">
        <v>264584016.18577737</v>
      </c>
      <c r="AQ320" s="72"/>
      <c r="AR320" s="71">
        <v>1263</v>
      </c>
      <c r="AS320" s="71">
        <v>134</v>
      </c>
      <c r="AT320" s="71">
        <v>0</v>
      </c>
      <c r="AU320" s="71">
        <v>0</v>
      </c>
      <c r="AV320" s="71">
        <v>0</v>
      </c>
      <c r="AW320" s="71">
        <v>0</v>
      </c>
      <c r="AX320" s="71"/>
      <c r="AY320" s="72"/>
      <c r="AZ320" s="71">
        <v>5462.3380000000052</v>
      </c>
      <c r="BA320" s="71">
        <v>6702.2</v>
      </c>
      <c r="BB320" s="71">
        <v>0</v>
      </c>
      <c r="BC320" s="71">
        <v>0</v>
      </c>
      <c r="BD320" s="71">
        <v>0</v>
      </c>
      <c r="BE320" s="71">
        <v>0</v>
      </c>
      <c r="BF320" s="71"/>
      <c r="BG320" s="72"/>
      <c r="BH320" s="71">
        <v>0</v>
      </c>
      <c r="BI320" s="71">
        <v>0</v>
      </c>
      <c r="BJ320" s="71">
        <v>17.190000000000001</v>
      </c>
      <c r="BK320" s="71">
        <v>0</v>
      </c>
      <c r="BL320" s="71">
        <v>9.3949999999999996</v>
      </c>
      <c r="BM320" s="71">
        <v>0</v>
      </c>
      <c r="BN320" s="72"/>
      <c r="BO320" s="71">
        <v>0</v>
      </c>
      <c r="BP320" s="71">
        <v>0</v>
      </c>
      <c r="BQ320" s="71">
        <v>2</v>
      </c>
      <c r="BR320" s="71">
        <v>0</v>
      </c>
      <c r="BS320" s="71">
        <v>3</v>
      </c>
      <c r="BT320" s="71">
        <v>0</v>
      </c>
      <c r="BU320"/>
      <c r="BV320" s="70">
        <v>26.585000000000001</v>
      </c>
      <c r="BW320" s="70">
        <v>0</v>
      </c>
      <c r="BX320" s="70">
        <v>0</v>
      </c>
      <c r="BY320" s="70">
        <v>0</v>
      </c>
      <c r="BZ320" s="70">
        <v>0</v>
      </c>
      <c r="CA320" s="70">
        <v>0</v>
      </c>
      <c r="CB320" s="70">
        <v>0</v>
      </c>
      <c r="CC320" s="70">
        <v>0</v>
      </c>
      <c r="CD320" s="70">
        <v>0</v>
      </c>
    </row>
    <row r="321" spans="1:82">
      <c r="A321" s="70" t="s">
        <v>2066</v>
      </c>
      <c r="B321" s="70">
        <v>357</v>
      </c>
      <c r="C321" s="70">
        <v>19</v>
      </c>
      <c r="D321" s="70">
        <v>21</v>
      </c>
      <c r="E321" s="70">
        <v>2022</v>
      </c>
      <c r="F321" s="70" t="s">
        <v>161</v>
      </c>
      <c r="G321" s="70" t="s">
        <v>2047</v>
      </c>
      <c r="H321" s="70" t="s">
        <v>2048</v>
      </c>
      <c r="I321" s="148"/>
      <c r="J321" s="71">
        <v>78.155911299589121</v>
      </c>
      <c r="K321" s="71">
        <v>2.8900208072312021</v>
      </c>
      <c r="L321" s="71">
        <v>0.13118092049411309</v>
      </c>
      <c r="M321" s="71">
        <v>69.851020424816582</v>
      </c>
      <c r="N321" s="71">
        <v>49.606363470804951</v>
      </c>
      <c r="O321" s="71">
        <v>41.214328698899699</v>
      </c>
      <c r="P321" s="71">
        <v>39.182315643157779</v>
      </c>
      <c r="Q321" s="71">
        <v>2.8806780033991544</v>
      </c>
      <c r="R321" s="71">
        <v>0</v>
      </c>
      <c r="S321" s="71">
        <v>0</v>
      </c>
      <c r="T321" s="72"/>
      <c r="U321" s="71">
        <v>5168494</v>
      </c>
      <c r="V321" s="71">
        <v>1444</v>
      </c>
      <c r="W321" s="71">
        <v>6</v>
      </c>
      <c r="X321" s="71">
        <v>19793</v>
      </c>
      <c r="Y321" s="71">
        <v>21634</v>
      </c>
      <c r="Z321" s="71">
        <v>28811</v>
      </c>
      <c r="AA321" s="71">
        <v>8561</v>
      </c>
      <c r="AB321" s="71">
        <v>48933</v>
      </c>
      <c r="AC321" s="71">
        <v>0</v>
      </c>
      <c r="AD321" s="71">
        <v>0</v>
      </c>
      <c r="AE321" s="72"/>
      <c r="AF321" s="71">
        <v>46573301.482177399</v>
      </c>
      <c r="AG321" s="71">
        <v>2417581.4591066702</v>
      </c>
      <c r="AH321" s="71">
        <v>34286.838283809782</v>
      </c>
      <c r="AI321" s="71">
        <v>118973207.14392425</v>
      </c>
      <c r="AJ321" s="71">
        <v>94918442.181881398</v>
      </c>
      <c r="AK321" s="71">
        <v>0</v>
      </c>
      <c r="AL321" s="71">
        <v>0</v>
      </c>
      <c r="AM321" s="71">
        <v>6318585.897223386</v>
      </c>
      <c r="AN321" s="71">
        <v>0</v>
      </c>
      <c r="AO321" s="71">
        <v>0</v>
      </c>
      <c r="AP321" s="71">
        <v>269235405.00259691</v>
      </c>
      <c r="AQ321" s="72"/>
      <c r="AR321" s="71">
        <v>1344</v>
      </c>
      <c r="AS321" s="71">
        <v>134</v>
      </c>
      <c r="AT321" s="71">
        <v>0</v>
      </c>
      <c r="AU321" s="71">
        <v>0</v>
      </c>
      <c r="AV321" s="71">
        <v>0</v>
      </c>
      <c r="AW321" s="71">
        <v>0</v>
      </c>
      <c r="AX321" s="71"/>
      <c r="AY321" s="72"/>
      <c r="AZ321" s="71">
        <v>5885.2500000000055</v>
      </c>
      <c r="BA321" s="71">
        <v>6702.2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2067</v>
      </c>
      <c r="B322" s="70">
        <v>357</v>
      </c>
      <c r="C322" s="70">
        <v>20</v>
      </c>
      <c r="D322" s="70">
        <v>21</v>
      </c>
      <c r="E322" s="70">
        <v>2023</v>
      </c>
      <c r="F322" s="70" t="s">
        <v>1539</v>
      </c>
      <c r="G322" s="70" t="s">
        <v>2047</v>
      </c>
      <c r="H322" s="70" t="s">
        <v>2048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1408</v>
      </c>
      <c r="AS322" s="71">
        <v>134</v>
      </c>
      <c r="AT322" s="71">
        <v>0</v>
      </c>
      <c r="AU322" s="71">
        <v>0</v>
      </c>
      <c r="AV322" s="71">
        <v>0</v>
      </c>
      <c r="AW322" s="71">
        <v>0</v>
      </c>
      <c r="AX322" s="71"/>
      <c r="AY322" s="72"/>
      <c r="AZ322" s="71">
        <v>6230.5300000000007</v>
      </c>
      <c r="BA322" s="71">
        <v>6702.2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2068</v>
      </c>
      <c r="B323" s="70">
        <v>357</v>
      </c>
      <c r="C323" s="70">
        <v>21</v>
      </c>
      <c r="D323" s="70">
        <v>21</v>
      </c>
      <c r="E323" s="70">
        <v>2024</v>
      </c>
      <c r="F323" s="70" t="s">
        <v>1554</v>
      </c>
      <c r="G323" s="70" t="s">
        <v>2047</v>
      </c>
      <c r="H323" s="70" t="s">
        <v>2048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2069</v>
      </c>
      <c r="B324" s="70">
        <v>443</v>
      </c>
      <c r="C324" s="70">
        <v>1</v>
      </c>
      <c r="D324" s="70">
        <v>27</v>
      </c>
      <c r="E324" s="70">
        <v>1990</v>
      </c>
      <c r="F324" s="70" t="s">
        <v>787</v>
      </c>
      <c r="G324" s="70" t="s">
        <v>2070</v>
      </c>
      <c r="H324" s="70" t="s">
        <v>2071</v>
      </c>
      <c r="I324" s="148"/>
      <c r="J324" s="71">
        <v>535.48053392942347</v>
      </c>
      <c r="K324" s="71">
        <v>11.37337270582387</v>
      </c>
      <c r="L324" s="71">
        <v>41.624894151596621</v>
      </c>
      <c r="M324" s="71">
        <v>62.106202157320148</v>
      </c>
      <c r="N324" s="71">
        <v>66.012751558337357</v>
      </c>
      <c r="O324" s="71">
        <v>51.792838190898493</v>
      </c>
      <c r="P324" s="71">
        <v>89.341058082677961</v>
      </c>
      <c r="Q324" s="71">
        <v>3.9168279436303099</v>
      </c>
      <c r="R324" s="71">
        <v>0</v>
      </c>
      <c r="S324" s="71">
        <v>3.7296437151889199</v>
      </c>
      <c r="T324" s="72"/>
      <c r="U324" s="71">
        <v>12735313</v>
      </c>
      <c r="V324" s="71">
        <v>3499</v>
      </c>
      <c r="W324" s="71">
        <v>453</v>
      </c>
      <c r="X324" s="71">
        <v>19411</v>
      </c>
      <c r="Y324" s="71">
        <v>20355</v>
      </c>
      <c r="Z324" s="71">
        <v>21303</v>
      </c>
      <c r="AA324" s="71">
        <v>21693</v>
      </c>
      <c r="AB324" s="71">
        <v>63596</v>
      </c>
      <c r="AC324" s="71">
        <v>0</v>
      </c>
      <c r="AD324" s="71">
        <v>3.7296437151889199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2072</v>
      </c>
      <c r="B325" s="70">
        <v>444</v>
      </c>
      <c r="C325" s="70">
        <v>2</v>
      </c>
      <c r="D325" s="70">
        <v>27</v>
      </c>
      <c r="E325" s="70">
        <v>2005</v>
      </c>
      <c r="F325" s="70" t="s">
        <v>789</v>
      </c>
      <c r="G325" s="70" t="s">
        <v>2070</v>
      </c>
      <c r="H325" s="70" t="s">
        <v>2071</v>
      </c>
      <c r="I325" s="148"/>
      <c r="J325" s="71">
        <v>563.84278166364629</v>
      </c>
      <c r="K325" s="71">
        <v>7.8850195885400378</v>
      </c>
      <c r="L325" s="71">
        <v>58.065533930737573</v>
      </c>
      <c r="M325" s="71">
        <v>114.63788122647129</v>
      </c>
      <c r="N325" s="71">
        <v>97.752867325696911</v>
      </c>
      <c r="O325" s="71">
        <v>71.858065661463598</v>
      </c>
      <c r="P325" s="71">
        <v>83.465756906351999</v>
      </c>
      <c r="Q325" s="71">
        <v>3.55247439719381</v>
      </c>
      <c r="R325" s="71">
        <v>0</v>
      </c>
      <c r="S325" s="71">
        <v>4.5033354930000007</v>
      </c>
      <c r="T325" s="72"/>
      <c r="U325" s="71">
        <v>13100989</v>
      </c>
      <c r="V325" s="71">
        <v>2644</v>
      </c>
      <c r="W325" s="71">
        <v>537</v>
      </c>
      <c r="X325" s="71">
        <v>16010</v>
      </c>
      <c r="Y325" s="71">
        <v>23536</v>
      </c>
      <c r="Z325" s="71">
        <v>34202</v>
      </c>
      <c r="AA325" s="71">
        <v>16598</v>
      </c>
      <c r="AB325" s="71">
        <v>60299</v>
      </c>
      <c r="AC325" s="71">
        <v>0</v>
      </c>
      <c r="AD325" s="71">
        <v>4.5033354930000007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2073</v>
      </c>
      <c r="B326" s="70">
        <v>445</v>
      </c>
      <c r="C326" s="70">
        <v>3</v>
      </c>
      <c r="D326" s="70">
        <v>27</v>
      </c>
      <c r="E326" s="70">
        <v>2006</v>
      </c>
      <c r="F326" s="70" t="s">
        <v>790</v>
      </c>
      <c r="G326" s="70" t="s">
        <v>2070</v>
      </c>
      <c r="H326" s="70" t="s">
        <v>2071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2074</v>
      </c>
      <c r="B327" s="70">
        <v>446</v>
      </c>
      <c r="C327" s="70">
        <v>4</v>
      </c>
      <c r="D327" s="70">
        <v>27</v>
      </c>
      <c r="E327" s="70">
        <v>2007</v>
      </c>
      <c r="F327" s="70" t="s">
        <v>791</v>
      </c>
      <c r="G327" s="70" t="s">
        <v>2070</v>
      </c>
      <c r="H327" s="70" t="s">
        <v>2071</v>
      </c>
      <c r="I327" s="148"/>
      <c r="J327" s="71">
        <v>476.18339925689929</v>
      </c>
      <c r="K327" s="71">
        <v>7.5831249777461753</v>
      </c>
      <c r="L327" s="71">
        <v>43.705387915781458</v>
      </c>
      <c r="M327" s="71">
        <v>128.11467980889901</v>
      </c>
      <c r="N327" s="71">
        <v>93.749188100134674</v>
      </c>
      <c r="O327" s="71">
        <v>69.03516974921618</v>
      </c>
      <c r="P327" s="71">
        <v>81.275076447731976</v>
      </c>
      <c r="Q327" s="71">
        <v>3.6800286962849902</v>
      </c>
      <c r="R327" s="71">
        <v>0</v>
      </c>
      <c r="S327" s="71">
        <v>3.6533807648000001</v>
      </c>
      <c r="T327" s="72"/>
      <c r="U327" s="71">
        <v>13445467</v>
      </c>
      <c r="V327" s="71">
        <v>2560</v>
      </c>
      <c r="W327" s="71">
        <v>759</v>
      </c>
      <c r="X327" s="71">
        <v>20521</v>
      </c>
      <c r="Y327" s="71">
        <v>23763</v>
      </c>
      <c r="Z327" s="71">
        <v>34158</v>
      </c>
      <c r="AA327" s="71">
        <v>15916</v>
      </c>
      <c r="AB327" s="71">
        <v>59161</v>
      </c>
      <c r="AC327" s="71">
        <v>0</v>
      </c>
      <c r="AD327" s="71">
        <v>3.6533807648000001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2075</v>
      </c>
      <c r="B328" s="70">
        <v>447</v>
      </c>
      <c r="C328" s="70">
        <v>5</v>
      </c>
      <c r="D328" s="70">
        <v>27</v>
      </c>
      <c r="E328" s="70">
        <v>2008</v>
      </c>
      <c r="F328" s="70" t="s">
        <v>792</v>
      </c>
      <c r="G328" s="70" t="s">
        <v>2070</v>
      </c>
      <c r="H328" s="70" t="s">
        <v>2071</v>
      </c>
      <c r="I328" s="148"/>
      <c r="J328" s="71">
        <v>386.63544987349462</v>
      </c>
      <c r="K328" s="71">
        <v>5.7116394735639249</v>
      </c>
      <c r="L328" s="71">
        <v>38.690795384599078</v>
      </c>
      <c r="M328" s="71">
        <v>129.29414050965801</v>
      </c>
      <c r="N328" s="71">
        <v>101.1395339386506</v>
      </c>
      <c r="O328" s="71">
        <v>66.11441649388621</v>
      </c>
      <c r="P328" s="71">
        <v>78.698419432977261</v>
      </c>
      <c r="Q328" s="71">
        <v>3.57488771588178</v>
      </c>
      <c r="R328" s="71">
        <v>0</v>
      </c>
      <c r="S328" s="71">
        <v>3.993086516</v>
      </c>
      <c r="T328" s="72"/>
      <c r="U328" s="71">
        <v>12405380</v>
      </c>
      <c r="V328" s="71">
        <v>2560</v>
      </c>
      <c r="W328" s="71">
        <v>759</v>
      </c>
      <c r="X328" s="71">
        <v>20521</v>
      </c>
      <c r="Y328" s="71">
        <v>23680</v>
      </c>
      <c r="Z328" s="71">
        <v>33861</v>
      </c>
      <c r="AA328" s="71">
        <v>15429</v>
      </c>
      <c r="AB328" s="71">
        <v>58416</v>
      </c>
      <c r="AC328" s="71">
        <v>0</v>
      </c>
      <c r="AD328" s="71">
        <v>3.993086516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2076</v>
      </c>
      <c r="B329" s="70">
        <v>448</v>
      </c>
      <c r="C329" s="70">
        <v>6</v>
      </c>
      <c r="D329" s="70">
        <v>27</v>
      </c>
      <c r="E329" s="70">
        <v>2009</v>
      </c>
      <c r="F329" s="70" t="s">
        <v>176</v>
      </c>
      <c r="G329" s="1064" t="s">
        <v>2070</v>
      </c>
      <c r="H329" s="70" t="s">
        <v>2071</v>
      </c>
      <c r="I329" s="148"/>
      <c r="J329" s="71">
        <v>294.23135364936599</v>
      </c>
      <c r="K329" s="71">
        <v>6.1865763516812509</v>
      </c>
      <c r="L329" s="71">
        <v>38.807435561490259</v>
      </c>
      <c r="M329" s="71">
        <v>115.1758011091591</v>
      </c>
      <c r="N329" s="71">
        <v>92.138171069469294</v>
      </c>
      <c r="O329" s="71">
        <v>66.970057996865691</v>
      </c>
      <c r="P329" s="71">
        <v>75.42117541379281</v>
      </c>
      <c r="Q329" s="71">
        <v>3.3719192073454201</v>
      </c>
      <c r="R329" s="71">
        <v>0</v>
      </c>
      <c r="S329" s="71">
        <v>5.3316506090400013</v>
      </c>
      <c r="T329" s="72"/>
      <c r="U329" s="71">
        <v>7810314</v>
      </c>
      <c r="V329" s="71">
        <v>2257</v>
      </c>
      <c r="W329" s="71">
        <v>1038</v>
      </c>
      <c r="X329" s="71">
        <v>21018</v>
      </c>
      <c r="Y329" s="71">
        <v>23609</v>
      </c>
      <c r="Z329" s="71">
        <v>33855</v>
      </c>
      <c r="AA329" s="71">
        <v>15180</v>
      </c>
      <c r="AB329" s="71">
        <v>57840</v>
      </c>
      <c r="AC329" s="71">
        <v>0</v>
      </c>
      <c r="AD329" s="71">
        <v>5.3316506090400013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4.0860000000000003</v>
      </c>
      <c r="BI329" s="71">
        <v>0</v>
      </c>
      <c r="BJ329" s="71">
        <v>106.756</v>
      </c>
      <c r="BK329" s="71">
        <v>0</v>
      </c>
      <c r="BL329" s="71">
        <v>0</v>
      </c>
      <c r="BM329" s="71">
        <v>0</v>
      </c>
      <c r="BN329" s="72"/>
      <c r="BO329" s="71">
        <v>1</v>
      </c>
      <c r="BP329" s="71">
        <v>0</v>
      </c>
      <c r="BQ329" s="71">
        <v>8</v>
      </c>
      <c r="BR329" s="71">
        <v>0</v>
      </c>
      <c r="BS329" s="71">
        <v>0</v>
      </c>
      <c r="BT329" s="71">
        <v>0</v>
      </c>
      <c r="BU329"/>
      <c r="BV329" s="70">
        <v>110.842</v>
      </c>
      <c r="BW329" s="70">
        <v>0</v>
      </c>
      <c r="BX329" s="70">
        <v>0</v>
      </c>
      <c r="BY329" s="70">
        <v>0</v>
      </c>
      <c r="BZ329" s="70">
        <v>0</v>
      </c>
      <c r="CA329" s="70">
        <v>0</v>
      </c>
      <c r="CB329" s="70">
        <v>0</v>
      </c>
      <c r="CC329" s="70">
        <v>0</v>
      </c>
      <c r="CD329" s="70">
        <v>0</v>
      </c>
    </row>
    <row r="330" spans="1:82">
      <c r="A330" s="70" t="s">
        <v>2077</v>
      </c>
      <c r="B330" s="70">
        <v>449</v>
      </c>
      <c r="C330" s="70">
        <v>7</v>
      </c>
      <c r="D330" s="70">
        <v>27</v>
      </c>
      <c r="E330" s="70">
        <v>2010</v>
      </c>
      <c r="F330" s="70" t="s">
        <v>177</v>
      </c>
      <c r="G330" s="1064" t="s">
        <v>2070</v>
      </c>
      <c r="H330" s="70" t="s">
        <v>2071</v>
      </c>
      <c r="I330" s="148"/>
      <c r="J330" s="71">
        <v>423.49964982011687</v>
      </c>
      <c r="K330" s="71">
        <v>5.3842032190102431</v>
      </c>
      <c r="L330" s="71">
        <v>38.31160719820835</v>
      </c>
      <c r="M330" s="71">
        <v>131.47137211400511</v>
      </c>
      <c r="N330" s="71">
        <v>116.95259389397749</v>
      </c>
      <c r="O330" s="71">
        <v>66.790254563268732</v>
      </c>
      <c r="P330" s="71">
        <v>76.114705412134711</v>
      </c>
      <c r="Q330" s="71">
        <v>3.48923638956198</v>
      </c>
      <c r="R330" s="71">
        <v>0</v>
      </c>
      <c r="S330" s="71">
        <v>3.2186493097499991</v>
      </c>
      <c r="T330" s="72"/>
      <c r="U330" s="71">
        <v>11317060</v>
      </c>
      <c r="V330" s="71">
        <v>2257</v>
      </c>
      <c r="W330" s="71">
        <v>1038</v>
      </c>
      <c r="X330" s="71">
        <v>21018</v>
      </c>
      <c r="Y330" s="71">
        <v>23622</v>
      </c>
      <c r="Z330" s="71">
        <v>33921</v>
      </c>
      <c r="AA330" s="71">
        <v>14937</v>
      </c>
      <c r="AB330" s="71">
        <v>57352</v>
      </c>
      <c r="AC330" s="71">
        <v>0</v>
      </c>
      <c r="AD330" s="71">
        <v>3.2186493097499991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3.9039999999999999</v>
      </c>
      <c r="BI330" s="71">
        <v>0</v>
      </c>
      <c r="BJ330" s="71">
        <v>119.176</v>
      </c>
      <c r="BK330" s="71">
        <v>0</v>
      </c>
      <c r="BL330" s="71">
        <v>0</v>
      </c>
      <c r="BM330" s="71">
        <v>0</v>
      </c>
      <c r="BN330" s="72"/>
      <c r="BO330" s="71">
        <v>1</v>
      </c>
      <c r="BP330" s="71">
        <v>0</v>
      </c>
      <c r="BQ330" s="71">
        <v>8</v>
      </c>
      <c r="BR330" s="71">
        <v>0</v>
      </c>
      <c r="BS330" s="71">
        <v>0</v>
      </c>
      <c r="BT330" s="71">
        <v>0</v>
      </c>
      <c r="BU330"/>
      <c r="BV330" s="70">
        <v>123.08</v>
      </c>
      <c r="BW330" s="70">
        <v>0</v>
      </c>
      <c r="BX330" s="70">
        <v>0</v>
      </c>
      <c r="BY330" s="70">
        <v>0</v>
      </c>
      <c r="BZ330" s="70">
        <v>0</v>
      </c>
      <c r="CA330" s="70">
        <v>0</v>
      </c>
      <c r="CB330" s="70">
        <v>0</v>
      </c>
      <c r="CC330" s="70">
        <v>0</v>
      </c>
      <c r="CD330" s="70">
        <v>0</v>
      </c>
    </row>
    <row r="331" spans="1:82">
      <c r="A331" s="70" t="s">
        <v>2078</v>
      </c>
      <c r="B331" s="70">
        <v>450</v>
      </c>
      <c r="C331" s="70">
        <v>8</v>
      </c>
      <c r="D331" s="70">
        <v>27</v>
      </c>
      <c r="E331" s="70">
        <v>2011</v>
      </c>
      <c r="F331" s="70" t="s">
        <v>178</v>
      </c>
      <c r="G331" s="70" t="s">
        <v>2070</v>
      </c>
      <c r="H331" s="70" t="s">
        <v>2071</v>
      </c>
      <c r="I331" s="148"/>
      <c r="J331" s="71">
        <v>385.27087656169027</v>
      </c>
      <c r="K331" s="71">
        <v>6.0867886343522741</v>
      </c>
      <c r="L331" s="71">
        <v>41.737602310858563</v>
      </c>
      <c r="M331" s="71">
        <v>123.1654828221526</v>
      </c>
      <c r="N331" s="71">
        <v>107.1241243435563</v>
      </c>
      <c r="O331" s="71">
        <v>66.061928216520329</v>
      </c>
      <c r="P331" s="71">
        <v>72.965009349658558</v>
      </c>
      <c r="Q331" s="71">
        <v>3.9807926963117799</v>
      </c>
      <c r="R331" s="71">
        <v>0</v>
      </c>
      <c r="S331" s="71">
        <v>3.1154583910799998</v>
      </c>
      <c r="T331" s="72"/>
      <c r="U331" s="71">
        <v>10622068</v>
      </c>
      <c r="V331" s="71">
        <v>2257</v>
      </c>
      <c r="W331" s="71">
        <v>1038</v>
      </c>
      <c r="X331" s="71">
        <v>21018</v>
      </c>
      <c r="Y331" s="71">
        <v>23622</v>
      </c>
      <c r="Z331" s="71">
        <v>34280</v>
      </c>
      <c r="AA331" s="71">
        <v>14745</v>
      </c>
      <c r="AB331" s="71">
        <v>56725</v>
      </c>
      <c r="AC331" s="71">
        <v>0</v>
      </c>
      <c r="AD331" s="71">
        <v>3.1154583910799998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4.5730000000000004</v>
      </c>
      <c r="BI331" s="71">
        <v>0</v>
      </c>
      <c r="BJ331" s="71">
        <v>137.988</v>
      </c>
      <c r="BK331" s="71">
        <v>0</v>
      </c>
      <c r="BL331" s="71">
        <v>0</v>
      </c>
      <c r="BM331" s="71">
        <v>0</v>
      </c>
      <c r="BN331" s="72"/>
      <c r="BO331" s="71">
        <v>1</v>
      </c>
      <c r="BP331" s="71">
        <v>0</v>
      </c>
      <c r="BQ331" s="71">
        <v>9</v>
      </c>
      <c r="BR331" s="71">
        <v>0</v>
      </c>
      <c r="BS331" s="71">
        <v>0</v>
      </c>
      <c r="BT331" s="71">
        <v>0</v>
      </c>
      <c r="BU331"/>
      <c r="BV331" s="70">
        <v>142.56100000000001</v>
      </c>
      <c r="BW331" s="70">
        <v>0</v>
      </c>
      <c r="BX331" s="70">
        <v>0</v>
      </c>
      <c r="BY331" s="70">
        <v>0</v>
      </c>
      <c r="BZ331" s="70">
        <v>0</v>
      </c>
      <c r="CA331" s="70">
        <v>0</v>
      </c>
      <c r="CB331" s="70">
        <v>0</v>
      </c>
      <c r="CC331" s="70">
        <v>0</v>
      </c>
      <c r="CD331" s="70">
        <v>0</v>
      </c>
    </row>
    <row r="332" spans="1:82">
      <c r="A332" s="70" t="s">
        <v>2079</v>
      </c>
      <c r="B332" s="70">
        <v>451</v>
      </c>
      <c r="C332" s="70">
        <v>9</v>
      </c>
      <c r="D332" s="70">
        <v>27</v>
      </c>
      <c r="E332" s="70">
        <v>2012</v>
      </c>
      <c r="F332" s="70" t="s">
        <v>179</v>
      </c>
      <c r="G332" s="70" t="s">
        <v>2070</v>
      </c>
      <c r="H332" s="70" t="s">
        <v>2071</v>
      </c>
      <c r="I332" s="148"/>
      <c r="J332" s="71">
        <v>417.1254795316774</v>
      </c>
      <c r="K332" s="71">
        <v>5.6401915228922332</v>
      </c>
      <c r="L332" s="71">
        <v>43.171723320618533</v>
      </c>
      <c r="M332" s="71">
        <v>135.04974901991849</v>
      </c>
      <c r="N332" s="71">
        <v>103.7454660255144</v>
      </c>
      <c r="O332" s="71">
        <v>65.739008927471943</v>
      </c>
      <c r="P332" s="71">
        <v>72.484353921925376</v>
      </c>
      <c r="Q332" s="71">
        <v>4.3069045174509402</v>
      </c>
      <c r="R332" s="71">
        <v>0</v>
      </c>
      <c r="S332" s="71">
        <v>3.5251379737700002</v>
      </c>
      <c r="T332" s="72"/>
      <c r="U332" s="71">
        <v>10859508</v>
      </c>
      <c r="V332" s="71">
        <v>2257</v>
      </c>
      <c r="W332" s="71">
        <v>1038</v>
      </c>
      <c r="X332" s="71">
        <v>21018</v>
      </c>
      <c r="Y332" s="71">
        <v>23792</v>
      </c>
      <c r="Z332" s="71">
        <v>34383</v>
      </c>
      <c r="AA332" s="71">
        <v>14565</v>
      </c>
      <c r="AB332" s="71">
        <v>56487</v>
      </c>
      <c r="AC332" s="71">
        <v>0</v>
      </c>
      <c r="AD332" s="71">
        <v>3.5251379737700002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3.927</v>
      </c>
      <c r="BI332" s="71">
        <v>0</v>
      </c>
      <c r="BJ332" s="71">
        <v>122.523</v>
      </c>
      <c r="BK332" s="71">
        <v>0</v>
      </c>
      <c r="BL332" s="71">
        <v>4.5090000000000003</v>
      </c>
      <c r="BM332" s="71">
        <v>0</v>
      </c>
      <c r="BN332" s="72"/>
      <c r="BO332" s="71">
        <v>1</v>
      </c>
      <c r="BP332" s="71">
        <v>0</v>
      </c>
      <c r="BQ332" s="71">
        <v>8</v>
      </c>
      <c r="BR332" s="71">
        <v>0</v>
      </c>
      <c r="BS332" s="71">
        <v>1</v>
      </c>
      <c r="BT332" s="71">
        <v>0</v>
      </c>
      <c r="BU332"/>
      <c r="BV332" s="70">
        <v>130.959</v>
      </c>
      <c r="BW332" s="70">
        <v>0</v>
      </c>
      <c r="BX332" s="70">
        <v>0</v>
      </c>
      <c r="BY332" s="70">
        <v>0</v>
      </c>
      <c r="BZ332" s="70">
        <v>0</v>
      </c>
      <c r="CA332" s="70">
        <v>0</v>
      </c>
      <c r="CB332" s="70">
        <v>0</v>
      </c>
      <c r="CC332" s="70">
        <v>0</v>
      </c>
      <c r="CD332" s="70">
        <v>0</v>
      </c>
    </row>
    <row r="333" spans="1:82">
      <c r="A333" s="70" t="s">
        <v>2080</v>
      </c>
      <c r="B333" s="70">
        <v>452</v>
      </c>
      <c r="C333" s="70">
        <v>10</v>
      </c>
      <c r="D333" s="70">
        <v>27</v>
      </c>
      <c r="E333" s="70">
        <v>2013</v>
      </c>
      <c r="F333" s="70" t="s">
        <v>180</v>
      </c>
      <c r="G333" s="70" t="s">
        <v>2070</v>
      </c>
      <c r="H333" s="70" t="s">
        <v>2071</v>
      </c>
      <c r="I333" s="148"/>
      <c r="J333" s="71">
        <v>413.09124176502451</v>
      </c>
      <c r="K333" s="71">
        <v>4.5758051352174656</v>
      </c>
      <c r="L333" s="71">
        <v>38.946842795296078</v>
      </c>
      <c r="M333" s="71">
        <v>131.96558063153159</v>
      </c>
      <c r="N333" s="71">
        <v>99.952946272907553</v>
      </c>
      <c r="O333" s="71">
        <v>63.575406963746993</v>
      </c>
      <c r="P333" s="71">
        <v>72.382823199167419</v>
      </c>
      <c r="Q333" s="71">
        <v>4.3392227675988897</v>
      </c>
      <c r="R333" s="71">
        <v>0</v>
      </c>
      <c r="S333" s="71">
        <v>4.0909087595200004</v>
      </c>
      <c r="T333" s="72"/>
      <c r="U333" s="71">
        <v>10760714</v>
      </c>
      <c r="V333" s="71">
        <v>2257</v>
      </c>
      <c r="W333" s="71">
        <v>1038</v>
      </c>
      <c r="X333" s="71">
        <v>21018</v>
      </c>
      <c r="Y333" s="71">
        <v>23754</v>
      </c>
      <c r="Z333" s="71">
        <v>34736</v>
      </c>
      <c r="AA333" s="71">
        <v>14490</v>
      </c>
      <c r="AB333" s="71">
        <v>56095</v>
      </c>
      <c r="AC333" s="71">
        <v>0</v>
      </c>
      <c r="AD333" s="71">
        <v>4.0909087595200004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4.4450000000000003</v>
      </c>
      <c r="BI333" s="71">
        <v>0</v>
      </c>
      <c r="BJ333" s="71">
        <v>135.96700000000001</v>
      </c>
      <c r="BK333" s="71">
        <v>0</v>
      </c>
      <c r="BL333" s="71">
        <v>8.5500000000000007</v>
      </c>
      <c r="BM333" s="71">
        <v>0</v>
      </c>
      <c r="BN333" s="72"/>
      <c r="BO333" s="71">
        <v>1</v>
      </c>
      <c r="BP333" s="71">
        <v>0</v>
      </c>
      <c r="BQ333" s="71">
        <v>9</v>
      </c>
      <c r="BR333" s="71">
        <v>0</v>
      </c>
      <c r="BS333" s="71">
        <v>2</v>
      </c>
      <c r="BT333" s="71">
        <v>0</v>
      </c>
      <c r="BU333"/>
      <c r="BV333" s="70">
        <v>145.30600000000001</v>
      </c>
      <c r="BW333" s="70">
        <v>0</v>
      </c>
      <c r="BX333" s="70">
        <v>3.6560000000000001</v>
      </c>
      <c r="BY333" s="70">
        <v>0</v>
      </c>
      <c r="BZ333" s="70">
        <v>0</v>
      </c>
      <c r="CA333" s="70">
        <v>0</v>
      </c>
      <c r="CB333" s="70">
        <v>0</v>
      </c>
      <c r="CC333" s="70">
        <v>0</v>
      </c>
      <c r="CD333" s="70">
        <v>0</v>
      </c>
    </row>
    <row r="334" spans="1:82">
      <c r="A334" s="70" t="s">
        <v>2081</v>
      </c>
      <c r="B334" s="70">
        <v>453</v>
      </c>
      <c r="C334" s="70">
        <v>11</v>
      </c>
      <c r="D334" s="70">
        <v>27</v>
      </c>
      <c r="E334" s="70">
        <v>2014</v>
      </c>
      <c r="F334" s="70" t="s">
        <v>181</v>
      </c>
      <c r="G334" s="70" t="s">
        <v>2070</v>
      </c>
      <c r="H334" s="70" t="s">
        <v>2071</v>
      </c>
      <c r="I334" s="148"/>
      <c r="J334" s="71">
        <v>416.40954844250638</v>
      </c>
      <c r="K334" s="71">
        <v>4.8238088289886996</v>
      </c>
      <c r="L334" s="71">
        <v>24.383954072427368</v>
      </c>
      <c r="M334" s="71">
        <v>124.0122017063081</v>
      </c>
      <c r="N334" s="71">
        <v>94.86480611021436</v>
      </c>
      <c r="O334" s="71">
        <v>61.886761157988104</v>
      </c>
      <c r="P334" s="71">
        <v>72.804250020724197</v>
      </c>
      <c r="Q334" s="71">
        <v>4.1043713784868601</v>
      </c>
      <c r="R334" s="71">
        <v>0</v>
      </c>
      <c r="S334" s="71">
        <v>0</v>
      </c>
      <c r="T334" s="72"/>
      <c r="U334" s="71">
        <v>12180447</v>
      </c>
      <c r="V334" s="71">
        <v>1968</v>
      </c>
      <c r="W334" s="71">
        <v>936</v>
      </c>
      <c r="X334" s="71">
        <v>20554</v>
      </c>
      <c r="Y334" s="71">
        <v>23669</v>
      </c>
      <c r="Z334" s="71">
        <v>35613</v>
      </c>
      <c r="AA334" s="71">
        <v>14499</v>
      </c>
      <c r="AB334" s="71">
        <v>55302</v>
      </c>
      <c r="AC334" s="71">
        <v>0</v>
      </c>
      <c r="AD334" s="71">
        <v>0</v>
      </c>
      <c r="AE334" s="72"/>
      <c r="AF334" s="71"/>
      <c r="AG334" s="71"/>
      <c r="AH334" s="71"/>
      <c r="AI334" s="71"/>
      <c r="AJ334" s="71"/>
      <c r="AK334" s="71"/>
      <c r="AL334" s="71"/>
      <c r="AM334" s="71"/>
      <c r="AN334" s="71"/>
      <c r="AO334" s="71"/>
      <c r="AP334" s="71"/>
      <c r="AQ334" s="72"/>
      <c r="AR334" s="71">
        <v>1717</v>
      </c>
      <c r="AS334" s="71">
        <v>254</v>
      </c>
      <c r="AT334" s="71">
        <v>0</v>
      </c>
      <c r="AU334" s="71">
        <v>2</v>
      </c>
      <c r="AV334" s="71">
        <v>0</v>
      </c>
      <c r="AW334" s="71">
        <v>0</v>
      </c>
      <c r="AX334" s="71"/>
      <c r="AY334" s="72"/>
      <c r="AZ334" s="71">
        <v>7659.9949999999999</v>
      </c>
      <c r="BA334" s="71">
        <v>14903.129000000001</v>
      </c>
      <c r="BB334" s="71">
        <v>0</v>
      </c>
      <c r="BC334" s="71">
        <v>1020</v>
      </c>
      <c r="BD334" s="71">
        <v>0</v>
      </c>
      <c r="BE334" s="71">
        <v>0</v>
      </c>
      <c r="BF334" s="71"/>
      <c r="BG334" s="72"/>
      <c r="BH334" s="71">
        <v>4.1459999999999999</v>
      </c>
      <c r="BI334" s="71">
        <v>0</v>
      </c>
      <c r="BJ334" s="71">
        <v>133.25200000000001</v>
      </c>
      <c r="BK334" s="71">
        <v>0</v>
      </c>
      <c r="BL334" s="71">
        <v>4.7869999999999999</v>
      </c>
      <c r="BM334" s="71">
        <v>0</v>
      </c>
      <c r="BN334" s="72"/>
      <c r="BO334" s="71">
        <v>1</v>
      </c>
      <c r="BP334" s="71">
        <v>0</v>
      </c>
      <c r="BQ334" s="71">
        <v>9</v>
      </c>
      <c r="BR334" s="71">
        <v>0</v>
      </c>
      <c r="BS334" s="71">
        <v>1</v>
      </c>
      <c r="BT334" s="71">
        <v>0</v>
      </c>
      <c r="BU334"/>
      <c r="BV334" s="70">
        <v>142.185</v>
      </c>
      <c r="BW334" s="70">
        <v>0</v>
      </c>
      <c r="BX334" s="70">
        <v>0</v>
      </c>
      <c r="BY334" s="70">
        <v>0</v>
      </c>
      <c r="BZ334" s="70">
        <v>0</v>
      </c>
      <c r="CA334" s="70">
        <v>0</v>
      </c>
      <c r="CB334" s="70">
        <v>0</v>
      </c>
      <c r="CC334" s="70">
        <v>0</v>
      </c>
      <c r="CD334" s="70">
        <v>0</v>
      </c>
    </row>
    <row r="335" spans="1:82">
      <c r="A335" s="70" t="s">
        <v>2082</v>
      </c>
      <c r="B335" s="70">
        <v>454</v>
      </c>
      <c r="C335" s="70">
        <v>12</v>
      </c>
      <c r="D335" s="70">
        <v>27</v>
      </c>
      <c r="E335" s="70">
        <v>2015</v>
      </c>
      <c r="F335" s="70" t="s">
        <v>182</v>
      </c>
      <c r="G335" s="70" t="s">
        <v>2070</v>
      </c>
      <c r="H335" s="70" t="s">
        <v>2071</v>
      </c>
      <c r="I335" s="148"/>
      <c r="J335" s="71">
        <v>352.77448325935092</v>
      </c>
      <c r="K335" s="71">
        <v>4.6427704637167917</v>
      </c>
      <c r="L335" s="71">
        <v>26.063300801106529</v>
      </c>
      <c r="M335" s="71">
        <v>119.9527529413494</v>
      </c>
      <c r="N335" s="71">
        <v>86.963566366057009</v>
      </c>
      <c r="O335" s="71">
        <v>59.766704883501035</v>
      </c>
      <c r="P335" s="71">
        <v>70.76622111641322</v>
      </c>
      <c r="Q335" s="71">
        <v>3.9685102939778401</v>
      </c>
      <c r="R335" s="71">
        <v>0</v>
      </c>
      <c r="S335" s="71">
        <v>4.4725458769599999</v>
      </c>
      <c r="T335" s="72"/>
      <c r="U335" s="71">
        <v>11283522</v>
      </c>
      <c r="V335" s="71">
        <v>1968</v>
      </c>
      <c r="W335" s="71">
        <v>936</v>
      </c>
      <c r="X335" s="71">
        <v>20554</v>
      </c>
      <c r="Y335" s="71">
        <v>23652</v>
      </c>
      <c r="Z335" s="71">
        <v>34724</v>
      </c>
      <c r="AA335" s="71">
        <v>14082</v>
      </c>
      <c r="AB335" s="71">
        <v>54622</v>
      </c>
      <c r="AC335" s="71">
        <v>0</v>
      </c>
      <c r="AD335" s="71">
        <v>4.4725458769599999</v>
      </c>
      <c r="AE335" s="72"/>
      <c r="AF335" s="71">
        <v>99487089.102747038</v>
      </c>
      <c r="AG335" s="71">
        <v>3256436.2091640509</v>
      </c>
      <c r="AH335" s="71">
        <v>5706510.0625326065</v>
      </c>
      <c r="AI335" s="71">
        <v>132027900.65473241</v>
      </c>
      <c r="AJ335" s="71">
        <v>107103477.2084332</v>
      </c>
      <c r="AK335" s="71">
        <v>0</v>
      </c>
      <c r="AL335" s="71">
        <v>0</v>
      </c>
      <c r="AM335" s="71">
        <v>7485715.9693277683</v>
      </c>
      <c r="AN335" s="71">
        <v>0</v>
      </c>
      <c r="AO335" s="71">
        <v>0</v>
      </c>
      <c r="AP335" s="71">
        <v>355067129.20693707</v>
      </c>
      <c r="AQ335" s="72"/>
      <c r="AR335" s="71">
        <v>1808</v>
      </c>
      <c r="AS335" s="71">
        <v>384</v>
      </c>
      <c r="AT335" s="71">
        <v>0</v>
      </c>
      <c r="AU335" s="71">
        <v>2</v>
      </c>
      <c r="AV335" s="71">
        <v>0</v>
      </c>
      <c r="AW335" s="71">
        <v>0</v>
      </c>
      <c r="AX335" s="71"/>
      <c r="AY335" s="72"/>
      <c r="AZ335" s="71">
        <v>8164.7690000000002</v>
      </c>
      <c r="BA335" s="71">
        <v>21474.028999999999</v>
      </c>
      <c r="BB335" s="71">
        <v>0</v>
      </c>
      <c r="BC335" s="71">
        <v>1020</v>
      </c>
      <c r="BD335" s="71">
        <v>0</v>
      </c>
      <c r="BE335" s="71">
        <v>0</v>
      </c>
      <c r="BF335" s="71"/>
      <c r="BG335" s="72"/>
      <c r="BH335" s="71">
        <v>4.2750000000000004</v>
      </c>
      <c r="BI335" s="71">
        <v>0</v>
      </c>
      <c r="BJ335" s="71">
        <v>124.01</v>
      </c>
      <c r="BK335" s="71">
        <v>0</v>
      </c>
      <c r="BL335" s="71">
        <v>8.3369999999999997</v>
      </c>
      <c r="BM335" s="71">
        <v>0</v>
      </c>
      <c r="BN335" s="72"/>
      <c r="BO335" s="71">
        <v>1</v>
      </c>
      <c r="BP335" s="71">
        <v>0</v>
      </c>
      <c r="BQ335" s="71">
        <v>9</v>
      </c>
      <c r="BR335" s="71">
        <v>0</v>
      </c>
      <c r="BS335" s="71">
        <v>2</v>
      </c>
      <c r="BT335" s="71">
        <v>0</v>
      </c>
      <c r="BU335"/>
      <c r="BV335" s="70">
        <v>132.779</v>
      </c>
      <c r="BW335" s="70">
        <v>0</v>
      </c>
      <c r="BX335" s="70">
        <v>3.843</v>
      </c>
      <c r="BY335" s="70">
        <v>0</v>
      </c>
      <c r="BZ335" s="70">
        <v>0</v>
      </c>
      <c r="CA335" s="70">
        <v>0</v>
      </c>
      <c r="CB335" s="70">
        <v>0</v>
      </c>
      <c r="CC335" s="70">
        <v>0</v>
      </c>
      <c r="CD335" s="70">
        <v>0</v>
      </c>
    </row>
    <row r="336" spans="1:82">
      <c r="A336" s="70" t="s">
        <v>2083</v>
      </c>
      <c r="B336" s="70">
        <v>455</v>
      </c>
      <c r="C336" s="70">
        <v>13</v>
      </c>
      <c r="D336" s="70">
        <v>27</v>
      </c>
      <c r="E336" s="70">
        <v>2016</v>
      </c>
      <c r="F336" s="70" t="s">
        <v>155</v>
      </c>
      <c r="G336" s="70" t="s">
        <v>2070</v>
      </c>
      <c r="H336" s="70" t="s">
        <v>2071</v>
      </c>
      <c r="I336" s="148"/>
      <c r="J336" s="71">
        <v>360.4384704872956</v>
      </c>
      <c r="K336" s="71">
        <v>4.5443320296768972</v>
      </c>
      <c r="L336" s="71">
        <v>26.912776910863169</v>
      </c>
      <c r="M336" s="71">
        <v>105.42512426964527</v>
      </c>
      <c r="N336" s="71">
        <v>83.861475917349381</v>
      </c>
      <c r="O336" s="71">
        <v>59.105540114266944</v>
      </c>
      <c r="P336" s="71">
        <v>70.116216230430226</v>
      </c>
      <c r="Q336" s="71">
        <v>3.8137763438312713</v>
      </c>
      <c r="R336" s="71">
        <v>0</v>
      </c>
      <c r="S336" s="71">
        <v>3.9365425008000012</v>
      </c>
      <c r="T336" s="72"/>
      <c r="U336" s="71">
        <v>10874493</v>
      </c>
      <c r="V336" s="71">
        <v>1968</v>
      </c>
      <c r="W336" s="71">
        <v>936</v>
      </c>
      <c r="X336" s="71">
        <v>20554</v>
      </c>
      <c r="Y336" s="71">
        <v>23647</v>
      </c>
      <c r="Z336" s="71">
        <v>34762</v>
      </c>
      <c r="AA336" s="71">
        <v>14431</v>
      </c>
      <c r="AB336" s="71">
        <v>53995</v>
      </c>
      <c r="AC336" s="71">
        <v>0</v>
      </c>
      <c r="AD336" s="71">
        <v>3.9365425008000008</v>
      </c>
      <c r="AE336" s="72"/>
      <c r="AF336" s="71">
        <v>99964188.727383792</v>
      </c>
      <c r="AG336" s="71">
        <v>3035535.742791893</v>
      </c>
      <c r="AH336" s="71">
        <v>5374627.5098746568</v>
      </c>
      <c r="AI336" s="71">
        <v>123243761.2766097</v>
      </c>
      <c r="AJ336" s="71">
        <v>101559619.4961693</v>
      </c>
      <c r="AK336" s="71">
        <v>0</v>
      </c>
      <c r="AL336" s="71">
        <v>0</v>
      </c>
      <c r="AM336" s="71">
        <v>7405537.1589029888</v>
      </c>
      <c r="AN336" s="71">
        <v>0</v>
      </c>
      <c r="AO336" s="71">
        <v>0</v>
      </c>
      <c r="AP336" s="71">
        <v>340583269.91173232</v>
      </c>
      <c r="AQ336" s="72"/>
      <c r="AR336" s="71">
        <v>1906</v>
      </c>
      <c r="AS336" s="71">
        <v>470</v>
      </c>
      <c r="AT336" s="71">
        <v>0</v>
      </c>
      <c r="AU336" s="71">
        <v>2</v>
      </c>
      <c r="AV336" s="71">
        <v>0</v>
      </c>
      <c r="AW336" s="71">
        <v>0</v>
      </c>
      <c r="AX336" s="71"/>
      <c r="AY336" s="72"/>
      <c r="AZ336" s="71">
        <v>8733.5789999999997</v>
      </c>
      <c r="BA336" s="71">
        <v>33914.029000000002</v>
      </c>
      <c r="BB336" s="71">
        <v>0</v>
      </c>
      <c r="BC336" s="71">
        <v>1020</v>
      </c>
      <c r="BD336" s="71">
        <v>0</v>
      </c>
      <c r="BE336" s="71">
        <v>0</v>
      </c>
      <c r="BF336" s="71"/>
      <c r="BG336" s="72"/>
      <c r="BH336" s="71">
        <v>6.093</v>
      </c>
      <c r="BI336" s="71">
        <v>0</v>
      </c>
      <c r="BJ336" s="71">
        <v>97.885999999999996</v>
      </c>
      <c r="BK336" s="71">
        <v>0</v>
      </c>
      <c r="BL336" s="71">
        <v>7.8119999999999994</v>
      </c>
      <c r="BM336" s="71">
        <v>0</v>
      </c>
      <c r="BN336" s="72"/>
      <c r="BO336" s="71">
        <v>1</v>
      </c>
      <c r="BP336" s="71">
        <v>0</v>
      </c>
      <c r="BQ336" s="71">
        <v>8</v>
      </c>
      <c r="BR336" s="71">
        <v>0</v>
      </c>
      <c r="BS336" s="71">
        <v>2</v>
      </c>
      <c r="BT336" s="71">
        <v>0</v>
      </c>
      <c r="BU336"/>
      <c r="BV336" s="70">
        <v>106.964</v>
      </c>
      <c r="BW336" s="70">
        <v>0</v>
      </c>
      <c r="BX336" s="70">
        <v>3.3839999999999999</v>
      </c>
      <c r="BY336" s="70">
        <v>0</v>
      </c>
      <c r="BZ336" s="70">
        <v>1.4430000000000001</v>
      </c>
      <c r="CA336" s="70">
        <v>0</v>
      </c>
      <c r="CB336" s="70">
        <v>0</v>
      </c>
      <c r="CC336" s="70">
        <v>0</v>
      </c>
      <c r="CD336" s="70">
        <v>0</v>
      </c>
    </row>
    <row r="337" spans="1:82">
      <c r="A337" s="70" t="s">
        <v>2084</v>
      </c>
      <c r="B337" s="70">
        <v>456</v>
      </c>
      <c r="C337" s="70">
        <v>14</v>
      </c>
      <c r="D337" s="70">
        <v>27</v>
      </c>
      <c r="E337" s="70">
        <v>2017</v>
      </c>
      <c r="F337" s="70" t="s">
        <v>156</v>
      </c>
      <c r="G337" s="70" t="s">
        <v>2070</v>
      </c>
      <c r="H337" s="70" t="s">
        <v>2071</v>
      </c>
      <c r="I337" s="148"/>
      <c r="J337" s="71">
        <v>353.61056831545449</v>
      </c>
      <c r="K337" s="71">
        <v>4.599291211772198</v>
      </c>
      <c r="L337" s="71">
        <v>25.555749637134703</v>
      </c>
      <c r="M337" s="71">
        <v>104.55354935850968</v>
      </c>
      <c r="N337" s="71">
        <v>82.900981554748185</v>
      </c>
      <c r="O337" s="71">
        <v>58.144423626946526</v>
      </c>
      <c r="P337" s="71">
        <v>69.329271037949169</v>
      </c>
      <c r="Q337" s="71">
        <v>3.63397914550043</v>
      </c>
      <c r="R337" s="71">
        <v>0</v>
      </c>
      <c r="S337" s="71">
        <v>3.1317226161600002</v>
      </c>
      <c r="T337" s="72"/>
      <c r="U337" s="71">
        <v>11166133</v>
      </c>
      <c r="V337" s="71">
        <v>1968</v>
      </c>
      <c r="W337" s="71">
        <v>936</v>
      </c>
      <c r="X337" s="71">
        <v>20554</v>
      </c>
      <c r="Y337" s="71">
        <v>23538</v>
      </c>
      <c r="Z337" s="71">
        <v>34764</v>
      </c>
      <c r="AA337" s="71">
        <v>14360</v>
      </c>
      <c r="AB337" s="71">
        <v>53204</v>
      </c>
      <c r="AC337" s="71">
        <v>0</v>
      </c>
      <c r="AD337" s="71">
        <v>3.1317226161599998</v>
      </c>
      <c r="AE337" s="72"/>
      <c r="AF337" s="71">
        <v>99726305.021221012</v>
      </c>
      <c r="AG337" s="71">
        <v>3122674.2538854131</v>
      </c>
      <c r="AH337" s="71">
        <v>6347751.4032230396</v>
      </c>
      <c r="AI337" s="71">
        <v>125999327.46176641</v>
      </c>
      <c r="AJ337" s="71">
        <v>105672363.7862554</v>
      </c>
      <c r="AK337" s="71">
        <v>0</v>
      </c>
      <c r="AL337" s="71">
        <v>0</v>
      </c>
      <c r="AM337" s="71">
        <v>7308467.5992615288</v>
      </c>
      <c r="AN337" s="71">
        <v>0</v>
      </c>
      <c r="AO337" s="71">
        <v>0</v>
      </c>
      <c r="AP337" s="71">
        <v>348176889.52561283</v>
      </c>
      <c r="AQ337" s="72"/>
      <c r="AR337" s="71">
        <v>1986</v>
      </c>
      <c r="AS337" s="71">
        <v>526</v>
      </c>
      <c r="AT337" s="71">
        <v>0</v>
      </c>
      <c r="AU337" s="71">
        <v>2</v>
      </c>
      <c r="AV337" s="71">
        <v>0</v>
      </c>
      <c r="AW337" s="71">
        <v>0</v>
      </c>
      <c r="AX337" s="71"/>
      <c r="AY337" s="72"/>
      <c r="AZ337" s="71">
        <v>9200.2690000000002</v>
      </c>
      <c r="BA337" s="71">
        <v>47798.928999999996</v>
      </c>
      <c r="BB337" s="71">
        <v>0</v>
      </c>
      <c r="BC337" s="71">
        <v>1020</v>
      </c>
      <c r="BD337" s="71">
        <v>0</v>
      </c>
      <c r="BE337" s="71">
        <v>0</v>
      </c>
      <c r="BF337" s="71"/>
      <c r="BG337" s="72"/>
      <c r="BH337" s="71">
        <v>6.1280000000000001</v>
      </c>
      <c r="BI337" s="71">
        <v>0</v>
      </c>
      <c r="BJ337" s="71">
        <v>111.69799999999999</v>
      </c>
      <c r="BK337" s="71">
        <v>0</v>
      </c>
      <c r="BL337" s="71">
        <v>4.2649999999999997</v>
      </c>
      <c r="BM337" s="71">
        <v>0</v>
      </c>
      <c r="BN337" s="72"/>
      <c r="BO337" s="71">
        <v>1</v>
      </c>
      <c r="BP337" s="71">
        <v>0</v>
      </c>
      <c r="BQ337" s="71">
        <v>8</v>
      </c>
      <c r="BR337" s="71">
        <v>0</v>
      </c>
      <c r="BS337" s="71">
        <v>1</v>
      </c>
      <c r="BT337" s="71">
        <v>0</v>
      </c>
      <c r="BU337"/>
      <c r="BV337" s="70">
        <v>120.65</v>
      </c>
      <c r="BW337" s="70">
        <v>0</v>
      </c>
      <c r="BX337" s="70">
        <v>0</v>
      </c>
      <c r="BY337" s="70">
        <v>0</v>
      </c>
      <c r="BZ337" s="70">
        <v>1.4410000000000001</v>
      </c>
      <c r="CA337" s="70">
        <v>0</v>
      </c>
      <c r="CB337" s="70">
        <v>0</v>
      </c>
      <c r="CC337" s="70">
        <v>0</v>
      </c>
      <c r="CD337" s="70">
        <v>0</v>
      </c>
    </row>
    <row r="338" spans="1:82">
      <c r="A338" s="70" t="s">
        <v>2085</v>
      </c>
      <c r="B338" s="70">
        <v>457</v>
      </c>
      <c r="C338" s="70">
        <v>15</v>
      </c>
      <c r="D338" s="70">
        <v>27</v>
      </c>
      <c r="E338" s="70">
        <v>2018</v>
      </c>
      <c r="F338" s="70" t="s">
        <v>183</v>
      </c>
      <c r="G338" s="70" t="s">
        <v>2070</v>
      </c>
      <c r="H338" s="70" t="s">
        <v>2071</v>
      </c>
      <c r="I338" s="148"/>
      <c r="J338" s="71">
        <v>351.3019086725501</v>
      </c>
      <c r="K338" s="71">
        <v>4.1720455035508435</v>
      </c>
      <c r="L338" s="71">
        <v>22.75389116293173</v>
      </c>
      <c r="M338" s="71">
        <v>101.79903355815959</v>
      </c>
      <c r="N338" s="71">
        <v>80.769462568929711</v>
      </c>
      <c r="O338" s="71">
        <v>57.175101065226833</v>
      </c>
      <c r="P338" s="71">
        <v>69.432611956211531</v>
      </c>
      <c r="Q338" s="71">
        <v>3.3310430791297501</v>
      </c>
      <c r="R338" s="71">
        <v>0</v>
      </c>
      <c r="S338" s="71">
        <v>4.7393873599999994</v>
      </c>
      <c r="T338" s="72"/>
      <c r="U338" s="71">
        <v>11297520</v>
      </c>
      <c r="V338" s="71">
        <v>1968</v>
      </c>
      <c r="W338" s="71">
        <v>936</v>
      </c>
      <c r="X338" s="71">
        <v>20554</v>
      </c>
      <c r="Y338" s="71">
        <v>23470</v>
      </c>
      <c r="Z338" s="71">
        <v>34839</v>
      </c>
      <c r="AA338" s="71">
        <v>14526</v>
      </c>
      <c r="AB338" s="71">
        <v>52556</v>
      </c>
      <c r="AC338" s="71">
        <v>0</v>
      </c>
      <c r="AD338" s="71">
        <v>4.7393873599999994</v>
      </c>
      <c r="AE338" s="72"/>
      <c r="AF338" s="71">
        <v>107250862.865476</v>
      </c>
      <c r="AG338" s="71">
        <v>2768897.1969585251</v>
      </c>
      <c r="AH338" s="71">
        <v>5560986.6605043421</v>
      </c>
      <c r="AI338" s="71">
        <v>120941825.7727385</v>
      </c>
      <c r="AJ338" s="71">
        <v>104550211.4615761</v>
      </c>
      <c r="AK338" s="71">
        <v>0</v>
      </c>
      <c r="AL338" s="71">
        <v>0</v>
      </c>
      <c r="AM338" s="71">
        <v>7234391.7745614173</v>
      </c>
      <c r="AN338" s="71">
        <v>0</v>
      </c>
      <c r="AO338" s="71">
        <v>0</v>
      </c>
      <c r="AP338" s="71">
        <v>348307175.73181486</v>
      </c>
      <c r="AQ338" s="72"/>
      <c r="AR338" s="71">
        <v>2071</v>
      </c>
      <c r="AS338" s="71">
        <v>596</v>
      </c>
      <c r="AT338" s="71">
        <v>0</v>
      </c>
      <c r="AU338" s="71">
        <v>2</v>
      </c>
      <c r="AV338" s="71">
        <v>0</v>
      </c>
      <c r="AW338" s="71">
        <v>0</v>
      </c>
      <c r="AX338" s="71"/>
      <c r="AY338" s="72"/>
      <c r="AZ338" s="71">
        <v>9658.6510000000053</v>
      </c>
      <c r="BA338" s="71">
        <v>51252.228999999999</v>
      </c>
      <c r="BB338" s="71">
        <v>0</v>
      </c>
      <c r="BC338" s="71">
        <v>1020</v>
      </c>
      <c r="BD338" s="71">
        <v>0</v>
      </c>
      <c r="BE338" s="71">
        <v>0</v>
      </c>
      <c r="BF338" s="71"/>
      <c r="BG338" s="72"/>
      <c r="BH338" s="71">
        <v>5.82</v>
      </c>
      <c r="BI338" s="71">
        <v>0</v>
      </c>
      <c r="BJ338" s="71">
        <v>105.17700000000001</v>
      </c>
      <c r="BK338" s="71">
        <v>0</v>
      </c>
      <c r="BL338" s="71">
        <v>4.1520000000000001</v>
      </c>
      <c r="BM338" s="71">
        <v>0</v>
      </c>
      <c r="BN338" s="72"/>
      <c r="BO338" s="71">
        <v>1</v>
      </c>
      <c r="BP338" s="71">
        <v>0</v>
      </c>
      <c r="BQ338" s="71">
        <v>8</v>
      </c>
      <c r="BR338" s="71">
        <v>0</v>
      </c>
      <c r="BS338" s="71">
        <v>1</v>
      </c>
      <c r="BT338" s="71">
        <v>0</v>
      </c>
      <c r="BU338"/>
      <c r="BV338" s="70">
        <v>113.706</v>
      </c>
      <c r="BW338" s="70">
        <v>0</v>
      </c>
      <c r="BX338" s="70">
        <v>0</v>
      </c>
      <c r="BY338" s="70">
        <v>0</v>
      </c>
      <c r="BZ338" s="70">
        <v>1.4430000000000001</v>
      </c>
      <c r="CA338" s="70">
        <v>0</v>
      </c>
      <c r="CB338" s="70">
        <v>0</v>
      </c>
      <c r="CC338" s="70">
        <v>0</v>
      </c>
      <c r="CD338" s="70">
        <v>0</v>
      </c>
    </row>
    <row r="339" spans="1:82">
      <c r="A339" s="70" t="s">
        <v>2086</v>
      </c>
      <c r="B339" s="70">
        <v>458</v>
      </c>
      <c r="C339" s="70">
        <v>16</v>
      </c>
      <c r="D339" s="70">
        <v>27</v>
      </c>
      <c r="E339" s="70">
        <v>2019</v>
      </c>
      <c r="F339" s="70" t="s">
        <v>158</v>
      </c>
      <c r="G339" s="70" t="s">
        <v>2070</v>
      </c>
      <c r="H339" s="70" t="s">
        <v>2071</v>
      </c>
      <c r="I339" s="148"/>
      <c r="J339" s="71">
        <v>338.82853532231587</v>
      </c>
      <c r="K339" s="71">
        <v>3.7037405422316412</v>
      </c>
      <c r="L339" s="71">
        <v>22.690938603451112</v>
      </c>
      <c r="M339" s="71">
        <v>97.27047546449144</v>
      </c>
      <c r="N339" s="71">
        <v>65.809480733946728</v>
      </c>
      <c r="O339" s="71">
        <v>55.374263779025227</v>
      </c>
      <c r="P339" s="71">
        <v>67.596432256524906</v>
      </c>
      <c r="Q339" s="71">
        <v>3.20152618994139</v>
      </c>
      <c r="R339" s="71">
        <v>0</v>
      </c>
      <c r="S339" s="71">
        <v>3.777435165</v>
      </c>
      <c r="T339" s="72"/>
      <c r="U339" s="71">
        <v>11081989</v>
      </c>
      <c r="V339" s="71">
        <v>1968</v>
      </c>
      <c r="W339" s="71">
        <v>936</v>
      </c>
      <c r="X339" s="71">
        <v>20554</v>
      </c>
      <c r="Y339" s="71">
        <v>23478</v>
      </c>
      <c r="Z339" s="71">
        <v>34668</v>
      </c>
      <c r="AA339" s="71">
        <v>14036</v>
      </c>
      <c r="AB339" s="71">
        <v>51880</v>
      </c>
      <c r="AC339" s="71">
        <v>0</v>
      </c>
      <c r="AD339" s="71">
        <v>3.777435165</v>
      </c>
      <c r="AE339" s="72"/>
      <c r="AF339" s="71">
        <v>109241221.4029289</v>
      </c>
      <c r="AG339" s="71">
        <v>2672535.3463346651</v>
      </c>
      <c r="AH339" s="71">
        <v>6476333.2972003166</v>
      </c>
      <c r="AI339" s="71">
        <v>127943343.7773129</v>
      </c>
      <c r="AJ339" s="71">
        <v>98605091.180866614</v>
      </c>
      <c r="AK339" s="71">
        <v>0</v>
      </c>
      <c r="AL339" s="71">
        <v>0</v>
      </c>
      <c r="AM339" s="71">
        <v>7065665.4475691002</v>
      </c>
      <c r="AN339" s="71">
        <v>0</v>
      </c>
      <c r="AO339" s="71">
        <v>0</v>
      </c>
      <c r="AP339" s="71">
        <v>352004190.45221245</v>
      </c>
      <c r="AQ339" s="72"/>
      <c r="AR339" s="71">
        <v>2134</v>
      </c>
      <c r="AS339" s="71">
        <v>662</v>
      </c>
      <c r="AT339" s="71">
        <v>0</v>
      </c>
      <c r="AU339" s="71">
        <v>2</v>
      </c>
      <c r="AV339" s="71">
        <v>0</v>
      </c>
      <c r="AW339" s="71">
        <v>0</v>
      </c>
      <c r="AX339" s="71"/>
      <c r="AY339" s="72"/>
      <c r="AZ339" s="71">
        <v>9976.8940000000021</v>
      </c>
      <c r="BA339" s="71">
        <v>54541.228999999999</v>
      </c>
      <c r="BB339" s="71">
        <v>0</v>
      </c>
      <c r="BC339" s="71">
        <v>1020</v>
      </c>
      <c r="BD339" s="71">
        <v>0</v>
      </c>
      <c r="BE339" s="71">
        <v>0</v>
      </c>
      <c r="BF339" s="71"/>
      <c r="BG339" s="72"/>
      <c r="BH339" s="71">
        <v>4.1509999999999998</v>
      </c>
      <c r="BI339" s="71">
        <v>0</v>
      </c>
      <c r="BJ339" s="71">
        <v>95.533000000000001</v>
      </c>
      <c r="BK339" s="71">
        <v>0</v>
      </c>
      <c r="BL339" s="71">
        <v>3.8490000000000002</v>
      </c>
      <c r="BM339" s="71">
        <v>0</v>
      </c>
      <c r="BN339" s="72"/>
      <c r="BO339" s="71">
        <v>1</v>
      </c>
      <c r="BP339" s="71">
        <v>0</v>
      </c>
      <c r="BQ339" s="71">
        <v>8</v>
      </c>
      <c r="BR339" s="71">
        <v>0</v>
      </c>
      <c r="BS339" s="71">
        <v>1</v>
      </c>
      <c r="BT339" s="71">
        <v>0</v>
      </c>
      <c r="BU339"/>
      <c r="BV339" s="70">
        <v>103.533</v>
      </c>
      <c r="BW339" s="70">
        <v>0</v>
      </c>
      <c r="BX339" s="70">
        <v>0</v>
      </c>
      <c r="BY339" s="70">
        <v>0</v>
      </c>
      <c r="BZ339" s="70">
        <v>0</v>
      </c>
      <c r="CA339" s="70">
        <v>0</v>
      </c>
      <c r="CB339" s="70">
        <v>0</v>
      </c>
      <c r="CC339" s="70">
        <v>0</v>
      </c>
      <c r="CD339" s="70">
        <v>0</v>
      </c>
    </row>
    <row r="340" spans="1:82">
      <c r="A340" s="70" t="s">
        <v>2087</v>
      </c>
      <c r="B340" s="70">
        <v>459</v>
      </c>
      <c r="C340" s="70">
        <v>17</v>
      </c>
      <c r="D340" s="70">
        <v>27</v>
      </c>
      <c r="E340" s="70">
        <v>2020</v>
      </c>
      <c r="F340" s="70" t="s">
        <v>159</v>
      </c>
      <c r="G340" s="70" t="s">
        <v>2070</v>
      </c>
      <c r="H340" s="70" t="s">
        <v>2071</v>
      </c>
      <c r="I340" s="148"/>
      <c r="J340" s="71">
        <v>278.30335268211581</v>
      </c>
      <c r="K340" s="71">
        <v>3.3652311954961962</v>
      </c>
      <c r="L340" s="71">
        <v>26.786285226600334</v>
      </c>
      <c r="M340" s="71">
        <v>78.78183654132323</v>
      </c>
      <c r="N340" s="71">
        <v>68.50096671736577</v>
      </c>
      <c r="O340" s="71">
        <v>48.238595511017166</v>
      </c>
      <c r="P340" s="71">
        <v>62.767382790678774</v>
      </c>
      <c r="Q340" s="71">
        <v>3.02079370262026</v>
      </c>
      <c r="R340" s="71">
        <v>0</v>
      </c>
      <c r="S340" s="71">
        <v>3.1498488327600001</v>
      </c>
      <c r="T340" s="72"/>
      <c r="U340" s="71">
        <v>9591964</v>
      </c>
      <c r="V340" s="71">
        <v>1756</v>
      </c>
      <c r="W340" s="71">
        <v>1091</v>
      </c>
      <c r="X340" s="71">
        <v>18552</v>
      </c>
      <c r="Y340" s="71">
        <v>23466</v>
      </c>
      <c r="Z340" s="71">
        <v>34470</v>
      </c>
      <c r="AA340" s="71">
        <v>13853</v>
      </c>
      <c r="AB340" s="71">
        <v>51234</v>
      </c>
      <c r="AC340" s="71">
        <v>0</v>
      </c>
      <c r="AD340" s="71">
        <v>3.1498488327600001</v>
      </c>
      <c r="AE340" s="72"/>
      <c r="AF340" s="71">
        <v>100493597.94267149</v>
      </c>
      <c r="AG340" s="71">
        <v>2323053.5886978144</v>
      </c>
      <c r="AH340" s="71">
        <v>9394917.6075664293</v>
      </c>
      <c r="AI340" s="71">
        <v>108944950.77855816</v>
      </c>
      <c r="AJ340" s="71">
        <v>109188923.7109593</v>
      </c>
      <c r="AK340" s="71"/>
      <c r="AL340" s="71"/>
      <c r="AM340" s="71">
        <v>6686606.2216122821</v>
      </c>
      <c r="AN340" s="71"/>
      <c r="AO340" s="71"/>
      <c r="AP340" s="71">
        <v>337032049.85006547</v>
      </c>
      <c r="AQ340" s="72"/>
      <c r="AR340" s="71">
        <v>2179</v>
      </c>
      <c r="AS340" s="71">
        <v>705</v>
      </c>
      <c r="AT340" s="71">
        <v>0</v>
      </c>
      <c r="AU340" s="71">
        <v>3</v>
      </c>
      <c r="AV340" s="71">
        <v>0</v>
      </c>
      <c r="AW340" s="71">
        <v>0</v>
      </c>
      <c r="AX340" s="71"/>
      <c r="AY340" s="72"/>
      <c r="AZ340" s="71">
        <v>10208.19000000001</v>
      </c>
      <c r="BA340" s="71">
        <v>57114.228999999978</v>
      </c>
      <c r="BB340" s="71">
        <v>0</v>
      </c>
      <c r="BC340" s="71">
        <v>1218</v>
      </c>
      <c r="BD340" s="71">
        <v>0</v>
      </c>
      <c r="BE340" s="71">
        <v>0</v>
      </c>
      <c r="BF340" s="71"/>
      <c r="BG340" s="72"/>
      <c r="BH340" s="71">
        <v>3.9649999999999999</v>
      </c>
      <c r="BI340" s="71">
        <v>0</v>
      </c>
      <c r="BJ340" s="71">
        <v>71.653999999999996</v>
      </c>
      <c r="BK340" s="71">
        <v>0</v>
      </c>
      <c r="BL340" s="71">
        <v>3.5619999999999998</v>
      </c>
      <c r="BM340" s="71">
        <v>0</v>
      </c>
      <c r="BN340" s="72"/>
      <c r="BO340" s="71">
        <v>1</v>
      </c>
      <c r="BP340" s="71">
        <v>0</v>
      </c>
      <c r="BQ340" s="71">
        <v>7</v>
      </c>
      <c r="BR340" s="71">
        <v>0</v>
      </c>
      <c r="BS340" s="71">
        <v>1</v>
      </c>
      <c r="BT340" s="71">
        <v>0</v>
      </c>
      <c r="BU340"/>
      <c r="BV340" s="70">
        <v>79.180999999999997</v>
      </c>
      <c r="BW340" s="70">
        <v>0</v>
      </c>
      <c r="BX340" s="70">
        <v>0</v>
      </c>
      <c r="BY340" s="70">
        <v>0</v>
      </c>
      <c r="BZ340" s="70">
        <v>0</v>
      </c>
      <c r="CA340" s="70">
        <v>0</v>
      </c>
      <c r="CB340" s="70">
        <v>0</v>
      </c>
      <c r="CC340" s="70">
        <v>0</v>
      </c>
      <c r="CD340" s="70">
        <v>0</v>
      </c>
    </row>
    <row r="341" spans="1:82">
      <c r="A341" s="70" t="s">
        <v>2088</v>
      </c>
      <c r="B341" s="70">
        <v>459</v>
      </c>
      <c r="C341" s="70">
        <v>18</v>
      </c>
      <c r="D341" s="70">
        <v>27</v>
      </c>
      <c r="E341" s="70">
        <v>2021</v>
      </c>
      <c r="F341" s="70" t="s">
        <v>160</v>
      </c>
      <c r="G341" s="70" t="s">
        <v>2070</v>
      </c>
      <c r="H341" s="70" t="s">
        <v>2071</v>
      </c>
      <c r="I341" s="148"/>
      <c r="J341" s="71">
        <v>297.06933553076709</v>
      </c>
      <c r="K341" s="71">
        <v>3.6907803037431077</v>
      </c>
      <c r="L341" s="71">
        <v>26.583123483492276</v>
      </c>
      <c r="M341" s="71">
        <v>84.847045857863989</v>
      </c>
      <c r="N341" s="71">
        <v>68.061676767923785</v>
      </c>
      <c r="O341" s="71">
        <v>46.525932161221483</v>
      </c>
      <c r="P341" s="71">
        <v>64.076750543449378</v>
      </c>
      <c r="Q341" s="71">
        <v>2.94259343861598</v>
      </c>
      <c r="R341" s="71">
        <v>0</v>
      </c>
      <c r="S341" s="71">
        <v>3.719276360799999</v>
      </c>
      <c r="T341" s="72"/>
      <c r="U341" s="71">
        <v>10876147</v>
      </c>
      <c r="V341" s="71">
        <v>1756</v>
      </c>
      <c r="W341" s="71">
        <v>1091</v>
      </c>
      <c r="X341" s="71">
        <v>18552</v>
      </c>
      <c r="Y341" s="71">
        <v>23301</v>
      </c>
      <c r="Z341" s="71">
        <v>34232</v>
      </c>
      <c r="AA341" s="71">
        <v>13790</v>
      </c>
      <c r="AB341" s="71">
        <v>50398</v>
      </c>
      <c r="AC341" s="71">
        <v>0</v>
      </c>
      <c r="AD341" s="71">
        <v>3.719276360799999</v>
      </c>
      <c r="AE341" s="72"/>
      <c r="AF341" s="71">
        <v>106137709.22279683</v>
      </c>
      <c r="AG341" s="71">
        <v>2628512.6482307278</v>
      </c>
      <c r="AH341" s="71">
        <v>9556500.0703432057</v>
      </c>
      <c r="AI341" s="71">
        <v>120984528.42577168</v>
      </c>
      <c r="AJ341" s="71">
        <v>103235184.4723717</v>
      </c>
      <c r="AK341" s="71">
        <v>0</v>
      </c>
      <c r="AL341" s="71">
        <v>0</v>
      </c>
      <c r="AM341" s="71">
        <v>6615437.4177376516</v>
      </c>
      <c r="AN341" s="71">
        <v>0</v>
      </c>
      <c r="AO341" s="71">
        <v>0</v>
      </c>
      <c r="AP341" s="71">
        <v>349157872.2572518</v>
      </c>
      <c r="AQ341" s="72"/>
      <c r="AR341" s="71">
        <v>2217</v>
      </c>
      <c r="AS341" s="71">
        <v>754</v>
      </c>
      <c r="AT341" s="71">
        <v>0</v>
      </c>
      <c r="AU341" s="71">
        <v>4</v>
      </c>
      <c r="AV341" s="71">
        <v>0</v>
      </c>
      <c r="AW341" s="71">
        <v>0</v>
      </c>
      <c r="AX341" s="71"/>
      <c r="AY341" s="72"/>
      <c r="AZ341" s="71">
        <v>10425.909</v>
      </c>
      <c r="BA341" s="71">
        <v>60393.528999999988</v>
      </c>
      <c r="BB341" s="71">
        <v>0</v>
      </c>
      <c r="BC341" s="71">
        <v>1348</v>
      </c>
      <c r="BD341" s="71">
        <v>0</v>
      </c>
      <c r="BE341" s="71">
        <v>0</v>
      </c>
      <c r="BF341" s="71"/>
      <c r="BG341" s="72"/>
      <c r="BH341" s="71">
        <v>3.738</v>
      </c>
      <c r="BI341" s="71">
        <v>0</v>
      </c>
      <c r="BJ341" s="71">
        <v>80.691000000000003</v>
      </c>
      <c r="BK341" s="71">
        <v>0</v>
      </c>
      <c r="BL341" s="71">
        <v>3.0129999999999999</v>
      </c>
      <c r="BM341" s="71">
        <v>0</v>
      </c>
      <c r="BN341" s="72"/>
      <c r="BO341" s="71">
        <v>1</v>
      </c>
      <c r="BP341" s="71">
        <v>0</v>
      </c>
      <c r="BQ341" s="71">
        <v>8</v>
      </c>
      <c r="BR341" s="71">
        <v>0</v>
      </c>
      <c r="BS341" s="71">
        <v>1</v>
      </c>
      <c r="BT341" s="71">
        <v>0</v>
      </c>
      <c r="BU341"/>
      <c r="BV341" s="70">
        <v>87.441999999999993</v>
      </c>
      <c r="BW341" s="70">
        <v>0</v>
      </c>
      <c r="BX341" s="70">
        <v>0</v>
      </c>
      <c r="BY341" s="70">
        <v>0</v>
      </c>
      <c r="BZ341" s="70">
        <v>0</v>
      </c>
      <c r="CA341" s="70">
        <v>0</v>
      </c>
      <c r="CB341" s="70">
        <v>0</v>
      </c>
      <c r="CC341" s="70">
        <v>0</v>
      </c>
      <c r="CD341" s="70">
        <v>0</v>
      </c>
    </row>
    <row r="342" spans="1:82">
      <c r="A342" s="70" t="s">
        <v>2089</v>
      </c>
      <c r="B342" s="70">
        <v>459</v>
      </c>
      <c r="C342" s="70">
        <v>19</v>
      </c>
      <c r="D342" s="70">
        <v>27</v>
      </c>
      <c r="E342" s="70">
        <v>2022</v>
      </c>
      <c r="F342" s="70" t="s">
        <v>161</v>
      </c>
      <c r="G342" s="70" t="s">
        <v>2070</v>
      </c>
      <c r="H342" s="70" t="s">
        <v>2071</v>
      </c>
      <c r="I342" s="148"/>
      <c r="J342" s="71">
        <v>264.91643351377024</v>
      </c>
      <c r="K342" s="71">
        <v>3.5783044175329812</v>
      </c>
      <c r="L342" s="71">
        <v>23.613887451729724</v>
      </c>
      <c r="M342" s="71">
        <v>77.214792107303097</v>
      </c>
      <c r="N342" s="71">
        <v>72.745356542443048</v>
      </c>
      <c r="O342" s="71">
        <v>48.545675565785984</v>
      </c>
      <c r="P342" s="71">
        <v>63.210718531439326</v>
      </c>
      <c r="Q342" s="71">
        <v>2.9174127851235752</v>
      </c>
      <c r="R342" s="71">
        <v>0</v>
      </c>
      <c r="S342" s="71">
        <v>4.2604094609999992</v>
      </c>
      <c r="T342" s="72"/>
      <c r="U342" s="71">
        <v>11757534</v>
      </c>
      <c r="V342" s="71">
        <v>1756</v>
      </c>
      <c r="W342" s="71">
        <v>1091</v>
      </c>
      <c r="X342" s="71">
        <v>18552</v>
      </c>
      <c r="Y342" s="71">
        <v>23234</v>
      </c>
      <c r="Z342" s="71">
        <v>33936</v>
      </c>
      <c r="AA342" s="71">
        <v>13811</v>
      </c>
      <c r="AB342" s="71">
        <v>49557</v>
      </c>
      <c r="AC342" s="71">
        <v>0</v>
      </c>
      <c r="AD342" s="71">
        <v>4.2604094609999992</v>
      </c>
      <c r="AE342" s="72"/>
      <c r="AF342" s="71">
        <v>106856556.38339353</v>
      </c>
      <c r="AG342" s="71">
        <v>2669631.3273955779</v>
      </c>
      <c r="AH342" s="71">
        <v>9293044.8427658584</v>
      </c>
      <c r="AI342" s="71">
        <v>109726117.78465086</v>
      </c>
      <c r="AJ342" s="71">
        <v>115006905.59136461</v>
      </c>
      <c r="AK342" s="71">
        <v>0</v>
      </c>
      <c r="AL342" s="71">
        <v>0</v>
      </c>
      <c r="AM342" s="71">
        <v>6399161.3289334252</v>
      </c>
      <c r="AN342" s="71">
        <v>0</v>
      </c>
      <c r="AO342" s="71">
        <v>0</v>
      </c>
      <c r="AP342" s="71">
        <v>349951417.25850385</v>
      </c>
      <c r="AQ342" s="72"/>
      <c r="AR342" s="71">
        <v>2293</v>
      </c>
      <c r="AS342" s="71">
        <v>797</v>
      </c>
      <c r="AT342" s="71">
        <v>0</v>
      </c>
      <c r="AU342" s="71">
        <v>4</v>
      </c>
      <c r="AV342" s="71">
        <v>0</v>
      </c>
      <c r="AW342" s="71">
        <v>0</v>
      </c>
      <c r="AX342" s="71"/>
      <c r="AY342" s="72"/>
      <c r="AZ342" s="71">
        <v>10889.407999999999</v>
      </c>
      <c r="BA342" s="71">
        <v>116798.52899999992</v>
      </c>
      <c r="BB342" s="71">
        <v>0</v>
      </c>
      <c r="BC342" s="71">
        <v>1348</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2090</v>
      </c>
      <c r="B343" s="70">
        <v>459</v>
      </c>
      <c r="C343" s="70">
        <v>20</v>
      </c>
      <c r="D343" s="70">
        <v>27</v>
      </c>
      <c r="E343" s="70">
        <v>2023</v>
      </c>
      <c r="F343" s="70" t="s">
        <v>1539</v>
      </c>
      <c r="G343" s="70" t="s">
        <v>2070</v>
      </c>
      <c r="H343" s="70" t="s">
        <v>2071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2385</v>
      </c>
      <c r="AS343" s="71">
        <v>808</v>
      </c>
      <c r="AT343" s="71">
        <v>0</v>
      </c>
      <c r="AU343" s="71">
        <v>4</v>
      </c>
      <c r="AV343" s="71">
        <v>0</v>
      </c>
      <c r="AW343" s="71">
        <v>0</v>
      </c>
      <c r="AX343" s="71"/>
      <c r="AY343" s="72"/>
      <c r="AZ343" s="71">
        <v>11420.209999999995</v>
      </c>
      <c r="BA343" s="71">
        <v>123057.32899999993</v>
      </c>
      <c r="BB343" s="71">
        <v>0</v>
      </c>
      <c r="BC343" s="71">
        <v>1348</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2091</v>
      </c>
      <c r="B344" s="70">
        <v>459</v>
      </c>
      <c r="C344" s="70">
        <v>21</v>
      </c>
      <c r="D344" s="70">
        <v>27</v>
      </c>
      <c r="E344" s="70">
        <v>2024</v>
      </c>
      <c r="F344" s="70" t="s">
        <v>1554</v>
      </c>
      <c r="G344" s="70" t="s">
        <v>2070</v>
      </c>
      <c r="H344" s="70" t="s">
        <v>2071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2092</v>
      </c>
      <c r="B345" s="70">
        <v>477</v>
      </c>
      <c r="C345" s="70">
        <v>1</v>
      </c>
      <c r="D345" s="70">
        <v>29</v>
      </c>
      <c r="E345" s="70">
        <v>1990</v>
      </c>
      <c r="F345" s="70" t="s">
        <v>787</v>
      </c>
      <c r="G345" s="70" t="s">
        <v>2093</v>
      </c>
      <c r="H345" s="70" t="s">
        <v>2094</v>
      </c>
      <c r="I345" s="148"/>
      <c r="J345" s="71">
        <v>75.511385725351303</v>
      </c>
      <c r="K345" s="71">
        <v>7.1822310628234991</v>
      </c>
      <c r="L345" s="71">
        <v>3.9875159568776981</v>
      </c>
      <c r="M345" s="71">
        <v>35.881394313788633</v>
      </c>
      <c r="N345" s="71">
        <v>50.237833213114563</v>
      </c>
      <c r="O345" s="71">
        <v>44.343499777674381</v>
      </c>
      <c r="P345" s="71">
        <v>76.590405069080447</v>
      </c>
      <c r="Q345" s="71">
        <v>3.82776993359054</v>
      </c>
      <c r="R345" s="71">
        <v>0</v>
      </c>
      <c r="S345" s="71">
        <v>3.5404777322061411</v>
      </c>
      <c r="T345" s="72"/>
      <c r="U345" s="71">
        <v>6089693</v>
      </c>
      <c r="V345" s="71">
        <v>2112</v>
      </c>
      <c r="W345" s="71">
        <v>52</v>
      </c>
      <c r="X345" s="71">
        <v>14076</v>
      </c>
      <c r="Y345" s="71">
        <v>18151</v>
      </c>
      <c r="Z345" s="71">
        <v>18239</v>
      </c>
      <c r="AA345" s="71">
        <v>18597</v>
      </c>
      <c r="AB345" s="71">
        <v>62150</v>
      </c>
      <c r="AC345" s="71">
        <v>0</v>
      </c>
      <c r="AD345" s="71">
        <v>3.5404777322061411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2095</v>
      </c>
      <c r="B346" s="70">
        <v>478</v>
      </c>
      <c r="C346" s="70">
        <v>2</v>
      </c>
      <c r="D346" s="70">
        <v>29</v>
      </c>
      <c r="E346" s="70">
        <v>2005</v>
      </c>
      <c r="F346" s="70" t="s">
        <v>789</v>
      </c>
      <c r="G346" s="70" t="s">
        <v>2093</v>
      </c>
      <c r="H346" s="70" t="s">
        <v>2094</v>
      </c>
      <c r="I346" s="148"/>
      <c r="J346" s="71">
        <v>68.997426006112022</v>
      </c>
      <c r="K346" s="71">
        <v>4.3819316795198109</v>
      </c>
      <c r="L346" s="71">
        <v>7.7347309255083996</v>
      </c>
      <c r="M346" s="71">
        <v>55.192818268266628</v>
      </c>
      <c r="N346" s="71">
        <v>63.094561823616367</v>
      </c>
      <c r="O346" s="71">
        <v>66.490035787039886</v>
      </c>
      <c r="P346" s="71">
        <v>79.261794213635397</v>
      </c>
      <c r="Q346" s="71">
        <v>3.5029863709638098</v>
      </c>
      <c r="R346" s="71">
        <v>0</v>
      </c>
      <c r="S346" s="71">
        <v>6.990163147254032</v>
      </c>
      <c r="T346" s="72"/>
      <c r="U346" s="71">
        <v>6359861</v>
      </c>
      <c r="V346" s="71">
        <v>1763</v>
      </c>
      <c r="W346" s="71">
        <v>102</v>
      </c>
      <c r="X346" s="71">
        <v>12229</v>
      </c>
      <c r="Y346" s="71">
        <v>20804</v>
      </c>
      <c r="Z346" s="71">
        <v>31647</v>
      </c>
      <c r="AA346" s="71">
        <v>15762</v>
      </c>
      <c r="AB346" s="71">
        <v>59459</v>
      </c>
      <c r="AC346" s="71">
        <v>0</v>
      </c>
      <c r="AD346" s="71">
        <v>6.990163147254032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2096</v>
      </c>
      <c r="B347" s="70">
        <v>479</v>
      </c>
      <c r="C347" s="70">
        <v>3</v>
      </c>
      <c r="D347" s="70">
        <v>29</v>
      </c>
      <c r="E347" s="70">
        <v>2006</v>
      </c>
      <c r="F347" s="70" t="s">
        <v>790</v>
      </c>
      <c r="G347" s="70" t="s">
        <v>2093</v>
      </c>
      <c r="H347" s="70" t="s">
        <v>2094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2097</v>
      </c>
      <c r="B348" s="70">
        <v>480</v>
      </c>
      <c r="C348" s="70">
        <v>4</v>
      </c>
      <c r="D348" s="70">
        <v>29</v>
      </c>
      <c r="E348" s="70">
        <v>2007</v>
      </c>
      <c r="F348" s="70" t="s">
        <v>791</v>
      </c>
      <c r="G348" s="70" t="s">
        <v>2093</v>
      </c>
      <c r="H348" s="70" t="s">
        <v>2094</v>
      </c>
      <c r="I348" s="148"/>
      <c r="J348" s="71">
        <v>67.830674194216016</v>
      </c>
      <c r="K348" s="71">
        <v>4.2003314669937506</v>
      </c>
      <c r="L348" s="71">
        <v>7.6066127144337647</v>
      </c>
      <c r="M348" s="71">
        <v>60.549890398568813</v>
      </c>
      <c r="N348" s="71">
        <v>63.883939134826733</v>
      </c>
      <c r="O348" s="71">
        <v>65.160808826174801</v>
      </c>
      <c r="P348" s="71">
        <v>77.006041268647792</v>
      </c>
      <c r="Q348" s="71">
        <v>3.6470607746976098</v>
      </c>
      <c r="R348" s="71">
        <v>0</v>
      </c>
      <c r="S348" s="71">
        <v>1.9408568466766489</v>
      </c>
      <c r="T348" s="72"/>
      <c r="U348" s="71">
        <v>7112533</v>
      </c>
      <c r="V348" s="71">
        <v>1723</v>
      </c>
      <c r="W348" s="71">
        <v>98</v>
      </c>
      <c r="X348" s="71">
        <v>15457</v>
      </c>
      <c r="Y348" s="71">
        <v>20976</v>
      </c>
      <c r="Z348" s="71">
        <v>32241</v>
      </c>
      <c r="AA348" s="71">
        <v>15080</v>
      </c>
      <c r="AB348" s="71">
        <v>58631</v>
      </c>
      <c r="AC348" s="71">
        <v>0</v>
      </c>
      <c r="AD348" s="71">
        <v>1.9408568466766489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2098</v>
      </c>
      <c r="B349" s="70">
        <v>481</v>
      </c>
      <c r="C349" s="70">
        <v>5</v>
      </c>
      <c r="D349" s="70">
        <v>29</v>
      </c>
      <c r="E349" s="70">
        <v>2008</v>
      </c>
      <c r="F349" s="70" t="s">
        <v>792</v>
      </c>
      <c r="G349" s="1064" t="s">
        <v>2093</v>
      </c>
      <c r="H349" s="70" t="s">
        <v>2094</v>
      </c>
      <c r="I349" s="148"/>
      <c r="J349" s="71">
        <v>65.503108585639893</v>
      </c>
      <c r="K349" s="71">
        <v>3.1109257865360269</v>
      </c>
      <c r="L349" s="71">
        <v>6.8164244298855481</v>
      </c>
      <c r="M349" s="71">
        <v>63.068526589651221</v>
      </c>
      <c r="N349" s="71">
        <v>57.003284342524907</v>
      </c>
      <c r="O349" s="71">
        <v>63.523417093768472</v>
      </c>
      <c r="P349" s="71">
        <v>75.918547854069175</v>
      </c>
      <c r="Q349" s="71">
        <v>3.5503476930444</v>
      </c>
      <c r="R349" s="71">
        <v>0</v>
      </c>
      <c r="S349" s="71">
        <v>4.5891787273759732</v>
      </c>
      <c r="T349" s="72"/>
      <c r="U349" s="71">
        <v>7082755</v>
      </c>
      <c r="V349" s="71">
        <v>1723</v>
      </c>
      <c r="W349" s="71">
        <v>98</v>
      </c>
      <c r="X349" s="71">
        <v>15457</v>
      </c>
      <c r="Y349" s="71">
        <v>20995</v>
      </c>
      <c r="Z349" s="71">
        <v>32534</v>
      </c>
      <c r="AA349" s="71">
        <v>14884</v>
      </c>
      <c r="AB349" s="71">
        <v>58015</v>
      </c>
      <c r="AC349" s="71">
        <v>0</v>
      </c>
      <c r="AD349" s="71">
        <v>4.5891787273759732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2099</v>
      </c>
      <c r="B350" s="70">
        <v>482</v>
      </c>
      <c r="C350" s="70">
        <v>6</v>
      </c>
      <c r="D350" s="70">
        <v>29</v>
      </c>
      <c r="E350" s="70">
        <v>2009</v>
      </c>
      <c r="F350" s="70" t="s">
        <v>176</v>
      </c>
      <c r="G350" s="1064" t="s">
        <v>2093</v>
      </c>
      <c r="H350" s="70" t="s">
        <v>2094</v>
      </c>
      <c r="I350" s="148"/>
      <c r="J350" s="71">
        <v>64.375244071701161</v>
      </c>
      <c r="K350" s="71">
        <v>3.0763921632028599</v>
      </c>
      <c r="L350" s="71">
        <v>12.770093756592139</v>
      </c>
      <c r="M350" s="71">
        <v>60.031518775720059</v>
      </c>
      <c r="N350" s="71">
        <v>55.124765579582117</v>
      </c>
      <c r="O350" s="71">
        <v>64.974110913160558</v>
      </c>
      <c r="P350" s="71">
        <v>73.016442284657387</v>
      </c>
      <c r="Q350" s="71">
        <v>3.3523895922959599</v>
      </c>
      <c r="R350" s="71">
        <v>0</v>
      </c>
      <c r="S350" s="71">
        <v>4.5111738556627587</v>
      </c>
      <c r="T350" s="72"/>
      <c r="U350" s="71">
        <v>6290723</v>
      </c>
      <c r="V350" s="71">
        <v>1624</v>
      </c>
      <c r="W350" s="71">
        <v>264</v>
      </c>
      <c r="X350" s="71">
        <v>15697</v>
      </c>
      <c r="Y350" s="71">
        <v>21089</v>
      </c>
      <c r="Z350" s="71">
        <v>32846</v>
      </c>
      <c r="AA350" s="71">
        <v>14696</v>
      </c>
      <c r="AB350" s="71">
        <v>57505</v>
      </c>
      <c r="AC350" s="71">
        <v>0</v>
      </c>
      <c r="AD350" s="71">
        <v>4.5111738556627587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6.94</v>
      </c>
      <c r="BK350" s="71">
        <v>0</v>
      </c>
      <c r="BL350" s="71">
        <v>0</v>
      </c>
      <c r="BM350" s="71">
        <v>0</v>
      </c>
      <c r="BN350" s="72"/>
      <c r="BO350" s="71">
        <v>0</v>
      </c>
      <c r="BP350" s="71">
        <v>0</v>
      </c>
      <c r="BQ350" s="71">
        <v>1</v>
      </c>
      <c r="BR350" s="71">
        <v>0</v>
      </c>
      <c r="BS350" s="71">
        <v>0</v>
      </c>
      <c r="BT350" s="71">
        <v>0</v>
      </c>
      <c r="BU350"/>
      <c r="BV350" s="70">
        <v>6.94</v>
      </c>
      <c r="BW350" s="70">
        <v>0</v>
      </c>
      <c r="BX350" s="70">
        <v>0</v>
      </c>
      <c r="BY350" s="70">
        <v>0</v>
      </c>
      <c r="BZ350" s="70">
        <v>0</v>
      </c>
      <c r="CA350" s="70">
        <v>0</v>
      </c>
      <c r="CB350" s="70">
        <v>0</v>
      </c>
      <c r="CC350" s="70">
        <v>0</v>
      </c>
      <c r="CD350" s="70">
        <v>0</v>
      </c>
    </row>
    <row r="351" spans="1:82">
      <c r="A351" s="70" t="s">
        <v>2100</v>
      </c>
      <c r="B351" s="70">
        <v>483</v>
      </c>
      <c r="C351" s="70">
        <v>7</v>
      </c>
      <c r="D351" s="70">
        <v>29</v>
      </c>
      <c r="E351" s="70">
        <v>2010</v>
      </c>
      <c r="F351" s="70" t="s">
        <v>177</v>
      </c>
      <c r="G351" s="70" t="s">
        <v>2093</v>
      </c>
      <c r="H351" s="70" t="s">
        <v>2094</v>
      </c>
      <c r="I351" s="148"/>
      <c r="J351" s="71">
        <v>69.344075340401588</v>
      </c>
      <c r="K351" s="71">
        <v>3.314516418886102</v>
      </c>
      <c r="L351" s="71">
        <v>12.297170572599789</v>
      </c>
      <c r="M351" s="71">
        <v>63.41323105358822</v>
      </c>
      <c r="N351" s="71">
        <v>66.875798226904365</v>
      </c>
      <c r="O351" s="71">
        <v>65.118578429775752</v>
      </c>
      <c r="P351" s="71">
        <v>73.256008904388324</v>
      </c>
      <c r="Q351" s="71">
        <v>3.4566875426444201</v>
      </c>
      <c r="R351" s="71">
        <v>0</v>
      </c>
      <c r="S351" s="71">
        <v>3.775700763400085</v>
      </c>
      <c r="T351" s="72"/>
      <c r="U351" s="71">
        <v>6731528</v>
      </c>
      <c r="V351" s="71">
        <v>1624</v>
      </c>
      <c r="W351" s="71">
        <v>264</v>
      </c>
      <c r="X351" s="71">
        <v>15697</v>
      </c>
      <c r="Y351" s="71">
        <v>21132</v>
      </c>
      <c r="Z351" s="71">
        <v>33072</v>
      </c>
      <c r="AA351" s="71">
        <v>14376</v>
      </c>
      <c r="AB351" s="71">
        <v>56817</v>
      </c>
      <c r="AC351" s="71">
        <v>0</v>
      </c>
      <c r="AD351" s="71">
        <v>3.775700763400085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7.83</v>
      </c>
      <c r="BK351" s="71">
        <v>0</v>
      </c>
      <c r="BL351" s="71">
        <v>0</v>
      </c>
      <c r="BM351" s="71">
        <v>0</v>
      </c>
      <c r="BN351" s="72"/>
      <c r="BO351" s="71">
        <v>0</v>
      </c>
      <c r="BP351" s="71">
        <v>0</v>
      </c>
      <c r="BQ351" s="71">
        <v>1</v>
      </c>
      <c r="BR351" s="71">
        <v>0</v>
      </c>
      <c r="BS351" s="71">
        <v>0</v>
      </c>
      <c r="BT351" s="71">
        <v>0</v>
      </c>
      <c r="BU351"/>
      <c r="BV351" s="70">
        <v>7.83</v>
      </c>
      <c r="BW351" s="70">
        <v>0</v>
      </c>
      <c r="BX351" s="70">
        <v>0</v>
      </c>
      <c r="BY351" s="70">
        <v>0</v>
      </c>
      <c r="BZ351" s="70">
        <v>0</v>
      </c>
      <c r="CA351" s="70">
        <v>0</v>
      </c>
      <c r="CB351" s="70">
        <v>0</v>
      </c>
      <c r="CC351" s="70">
        <v>0</v>
      </c>
      <c r="CD351" s="70">
        <v>0</v>
      </c>
    </row>
    <row r="352" spans="1:82">
      <c r="A352" s="70" t="s">
        <v>2101</v>
      </c>
      <c r="B352" s="70">
        <v>484</v>
      </c>
      <c r="C352" s="70">
        <v>8</v>
      </c>
      <c r="D352" s="70">
        <v>29</v>
      </c>
      <c r="E352" s="70">
        <v>2011</v>
      </c>
      <c r="F352" s="70" t="s">
        <v>178</v>
      </c>
      <c r="G352" s="70" t="s">
        <v>2093</v>
      </c>
      <c r="H352" s="70" t="s">
        <v>2094</v>
      </c>
      <c r="I352" s="148"/>
      <c r="J352" s="71">
        <v>105.4225999240744</v>
      </c>
      <c r="K352" s="71">
        <v>4.3791386562866972</v>
      </c>
      <c r="L352" s="71">
        <v>10.89091502780639</v>
      </c>
      <c r="M352" s="71">
        <v>72.823597624940135</v>
      </c>
      <c r="N352" s="71">
        <v>82.314904368457533</v>
      </c>
      <c r="O352" s="71">
        <v>64.358347570563367</v>
      </c>
      <c r="P352" s="71">
        <v>70.045419284124577</v>
      </c>
      <c r="Q352" s="71">
        <v>3.9386162941877898</v>
      </c>
      <c r="R352" s="71">
        <v>0</v>
      </c>
      <c r="S352" s="71">
        <v>4.7254232000270129</v>
      </c>
      <c r="T352" s="72"/>
      <c r="U352" s="71">
        <v>8827748</v>
      </c>
      <c r="V352" s="71">
        <v>1624</v>
      </c>
      <c r="W352" s="71">
        <v>264</v>
      </c>
      <c r="X352" s="71">
        <v>15697</v>
      </c>
      <c r="Y352" s="71">
        <v>21163</v>
      </c>
      <c r="Z352" s="71">
        <v>33396</v>
      </c>
      <c r="AA352" s="71">
        <v>14155</v>
      </c>
      <c r="AB352" s="71">
        <v>56124</v>
      </c>
      <c r="AC352" s="71">
        <v>0</v>
      </c>
      <c r="AD352" s="71">
        <v>4.7254232000270129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7.0670000000000002</v>
      </c>
      <c r="BK352" s="71">
        <v>0</v>
      </c>
      <c r="BL352" s="71">
        <v>8.4719999999999995</v>
      </c>
      <c r="BM352" s="71">
        <v>0</v>
      </c>
      <c r="BN352" s="72"/>
      <c r="BO352" s="71">
        <v>0</v>
      </c>
      <c r="BP352" s="71">
        <v>0</v>
      </c>
      <c r="BQ352" s="71">
        <v>1</v>
      </c>
      <c r="BR352" s="71">
        <v>0</v>
      </c>
      <c r="BS352" s="71">
        <v>1</v>
      </c>
      <c r="BT352" s="71">
        <v>0</v>
      </c>
      <c r="BU352"/>
      <c r="BV352" s="70">
        <v>7.0670000000000002</v>
      </c>
      <c r="BW352" s="70">
        <v>0</v>
      </c>
      <c r="BX352" s="70">
        <v>8.4719999999999995</v>
      </c>
      <c r="BY352" s="70">
        <v>0</v>
      </c>
      <c r="BZ352" s="70">
        <v>0</v>
      </c>
      <c r="CA352" s="70">
        <v>0</v>
      </c>
      <c r="CB352" s="70">
        <v>0</v>
      </c>
      <c r="CC352" s="70">
        <v>0</v>
      </c>
      <c r="CD352" s="70">
        <v>0</v>
      </c>
    </row>
    <row r="353" spans="1:82">
      <c r="A353" s="70" t="s">
        <v>2102</v>
      </c>
      <c r="B353" s="70">
        <v>485</v>
      </c>
      <c r="C353" s="70">
        <v>9</v>
      </c>
      <c r="D353" s="70">
        <v>29</v>
      </c>
      <c r="E353" s="70">
        <v>2012</v>
      </c>
      <c r="F353" s="70" t="s">
        <v>179</v>
      </c>
      <c r="G353" s="70" t="s">
        <v>2093</v>
      </c>
      <c r="H353" s="70" t="s">
        <v>2094</v>
      </c>
      <c r="I353" s="148"/>
      <c r="J353" s="71">
        <v>47.272500985778372</v>
      </c>
      <c r="K353" s="71">
        <v>4.2337782767619032</v>
      </c>
      <c r="L353" s="71">
        <v>10.78450830417192</v>
      </c>
      <c r="M353" s="71">
        <v>82.09928845491693</v>
      </c>
      <c r="N353" s="71">
        <v>88.813799441072064</v>
      </c>
      <c r="O353" s="71">
        <v>64.798323344703832</v>
      </c>
      <c r="P353" s="71">
        <v>69.607872180293185</v>
      </c>
      <c r="Q353" s="71">
        <v>4.2554385067001599</v>
      </c>
      <c r="R353" s="71">
        <v>0</v>
      </c>
      <c r="S353" s="71">
        <v>4.2240227848245073</v>
      </c>
      <c r="T353" s="72"/>
      <c r="U353" s="71">
        <v>3544125</v>
      </c>
      <c r="V353" s="71">
        <v>1624</v>
      </c>
      <c r="W353" s="71">
        <v>264</v>
      </c>
      <c r="X353" s="71">
        <v>15697</v>
      </c>
      <c r="Y353" s="71">
        <v>21332</v>
      </c>
      <c r="Z353" s="71">
        <v>33891</v>
      </c>
      <c r="AA353" s="71">
        <v>13987</v>
      </c>
      <c r="AB353" s="71">
        <v>55812</v>
      </c>
      <c r="AC353" s="71">
        <v>0</v>
      </c>
      <c r="AD353" s="71">
        <v>4.2240227848245073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8.76</v>
      </c>
      <c r="BK353" s="71">
        <v>0</v>
      </c>
      <c r="BL353" s="71">
        <v>8.6280000000000001</v>
      </c>
      <c r="BM353" s="71">
        <v>0</v>
      </c>
      <c r="BN353" s="72"/>
      <c r="BO353" s="71">
        <v>0</v>
      </c>
      <c r="BP353" s="71">
        <v>0</v>
      </c>
      <c r="BQ353" s="71">
        <v>1</v>
      </c>
      <c r="BR353" s="71">
        <v>0</v>
      </c>
      <c r="BS353" s="71">
        <v>1</v>
      </c>
      <c r="BT353" s="71">
        <v>0</v>
      </c>
      <c r="BU353"/>
      <c r="BV353" s="70">
        <v>8.76</v>
      </c>
      <c r="BW353" s="70">
        <v>0</v>
      </c>
      <c r="BX353" s="70">
        <v>8.6280000000000001</v>
      </c>
      <c r="BY353" s="70">
        <v>0</v>
      </c>
      <c r="BZ353" s="70">
        <v>0</v>
      </c>
      <c r="CA353" s="70">
        <v>0</v>
      </c>
      <c r="CB353" s="70">
        <v>0</v>
      </c>
      <c r="CC353" s="70">
        <v>0</v>
      </c>
      <c r="CD353" s="70">
        <v>0</v>
      </c>
    </row>
    <row r="354" spans="1:82">
      <c r="A354" s="70" t="s">
        <v>2103</v>
      </c>
      <c r="B354" s="70">
        <v>486</v>
      </c>
      <c r="C354" s="70">
        <v>10</v>
      </c>
      <c r="D354" s="70">
        <v>29</v>
      </c>
      <c r="E354" s="70">
        <v>2013</v>
      </c>
      <c r="F354" s="70" t="s">
        <v>180</v>
      </c>
      <c r="G354" s="70" t="s">
        <v>2093</v>
      </c>
      <c r="H354" s="70" t="s">
        <v>2094</v>
      </c>
      <c r="I354" s="148"/>
      <c r="J354" s="71">
        <v>102.90847547327991</v>
      </c>
      <c r="K354" s="71">
        <v>3.6513239187214861</v>
      </c>
      <c r="L354" s="71">
        <v>10.1539806711524</v>
      </c>
      <c r="M354" s="71">
        <v>80.529835994487172</v>
      </c>
      <c r="N354" s="71">
        <v>97.638520834660511</v>
      </c>
      <c r="O354" s="71">
        <v>62.717021834025743</v>
      </c>
      <c r="P354" s="71">
        <v>69.090878375961665</v>
      </c>
      <c r="Q354" s="71">
        <v>4.29822467388595</v>
      </c>
      <c r="R354" s="71">
        <v>0</v>
      </c>
      <c r="S354" s="71">
        <v>4.4452107882817264</v>
      </c>
      <c r="T354" s="72"/>
      <c r="U354" s="71">
        <v>7257724</v>
      </c>
      <c r="V354" s="71">
        <v>1624</v>
      </c>
      <c r="W354" s="71">
        <v>264</v>
      </c>
      <c r="X354" s="71">
        <v>15697</v>
      </c>
      <c r="Y354" s="71">
        <v>21406</v>
      </c>
      <c r="Z354" s="71">
        <v>34267</v>
      </c>
      <c r="AA354" s="71">
        <v>13831</v>
      </c>
      <c r="AB354" s="71">
        <v>55565</v>
      </c>
      <c r="AC354" s="71">
        <v>0</v>
      </c>
      <c r="AD354" s="71">
        <v>4.4452107882817264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13.613</v>
      </c>
      <c r="BK354" s="71">
        <v>0</v>
      </c>
      <c r="BL354" s="71">
        <v>0</v>
      </c>
      <c r="BM354" s="71">
        <v>0</v>
      </c>
      <c r="BN354" s="72"/>
      <c r="BO354" s="71">
        <v>0</v>
      </c>
      <c r="BP354" s="71">
        <v>0</v>
      </c>
      <c r="BQ354" s="71">
        <v>1</v>
      </c>
      <c r="BR354" s="71">
        <v>0</v>
      </c>
      <c r="BS354" s="71">
        <v>0</v>
      </c>
      <c r="BT354" s="71">
        <v>0</v>
      </c>
      <c r="BU354"/>
      <c r="BV354" s="70">
        <v>10.259</v>
      </c>
      <c r="BW354" s="70">
        <v>0</v>
      </c>
      <c r="BX354" s="70">
        <v>0</v>
      </c>
      <c r="BY354" s="70">
        <v>0</v>
      </c>
      <c r="BZ354" s="70">
        <v>0</v>
      </c>
      <c r="CA354" s="70">
        <v>3.3540000000000001</v>
      </c>
      <c r="CB354" s="70">
        <v>0</v>
      </c>
      <c r="CC354" s="70">
        <v>0</v>
      </c>
      <c r="CD354" s="70">
        <v>0</v>
      </c>
    </row>
    <row r="355" spans="1:82">
      <c r="A355" s="70" t="s">
        <v>2104</v>
      </c>
      <c r="B355" s="70">
        <v>487</v>
      </c>
      <c r="C355" s="70">
        <v>11</v>
      </c>
      <c r="D355" s="70">
        <v>29</v>
      </c>
      <c r="E355" s="70">
        <v>2014</v>
      </c>
      <c r="F355" s="70" t="s">
        <v>181</v>
      </c>
      <c r="G355" s="70" t="s">
        <v>2093</v>
      </c>
      <c r="H355" s="70" t="s">
        <v>2094</v>
      </c>
      <c r="I355" s="148"/>
      <c r="J355" s="71">
        <v>94.91650060819758</v>
      </c>
      <c r="K355" s="71">
        <v>3.6183127946403499</v>
      </c>
      <c r="L355" s="71">
        <v>15.739007321592959</v>
      </c>
      <c r="M355" s="71">
        <v>77.541919853074461</v>
      </c>
      <c r="N355" s="71">
        <v>77.060764833296304</v>
      </c>
      <c r="O355" s="71">
        <v>60.237629202271634</v>
      </c>
      <c r="P355" s="71">
        <v>68.475864372206075</v>
      </c>
      <c r="Q355" s="71">
        <v>4.0715672819028104</v>
      </c>
      <c r="R355" s="71">
        <v>0</v>
      </c>
      <c r="S355" s="71">
        <v>4.5676347880586672</v>
      </c>
      <c r="T355" s="72"/>
      <c r="U355" s="71">
        <v>7311542</v>
      </c>
      <c r="V355" s="71">
        <v>1452</v>
      </c>
      <c r="W355" s="71">
        <v>359</v>
      </c>
      <c r="X355" s="71">
        <v>15019</v>
      </c>
      <c r="Y355" s="71">
        <v>21465</v>
      </c>
      <c r="Z355" s="71">
        <v>34664</v>
      </c>
      <c r="AA355" s="71">
        <v>13637</v>
      </c>
      <c r="AB355" s="71">
        <v>54860</v>
      </c>
      <c r="AC355" s="71">
        <v>0</v>
      </c>
      <c r="AD355" s="71">
        <v>4.5676347880586672</v>
      </c>
      <c r="AE355" s="72"/>
      <c r="AF355" s="71"/>
      <c r="AG355" s="71"/>
      <c r="AH355" s="71"/>
      <c r="AI355" s="71"/>
      <c r="AJ355" s="71"/>
      <c r="AK355" s="71"/>
      <c r="AL355" s="71"/>
      <c r="AM355" s="71"/>
      <c r="AN355" s="71"/>
      <c r="AO355" s="71"/>
      <c r="AP355" s="71"/>
      <c r="AQ355" s="72"/>
      <c r="AR355" s="71">
        <v>1664</v>
      </c>
      <c r="AS355" s="71">
        <v>386</v>
      </c>
      <c r="AT355" s="71">
        <v>0</v>
      </c>
      <c r="AU355" s="71">
        <v>1</v>
      </c>
      <c r="AV355" s="71">
        <v>0</v>
      </c>
      <c r="AW355" s="71">
        <v>0</v>
      </c>
      <c r="AX355" s="71"/>
      <c r="AY355" s="72"/>
      <c r="AZ355" s="71">
        <v>7506.9719999999998</v>
      </c>
      <c r="BA355" s="71">
        <v>18097.830000000002</v>
      </c>
      <c r="BB355" s="71">
        <v>0</v>
      </c>
      <c r="BC355" s="71">
        <v>560</v>
      </c>
      <c r="BD355" s="71">
        <v>0</v>
      </c>
      <c r="BE355" s="71">
        <v>0</v>
      </c>
      <c r="BF355" s="71"/>
      <c r="BG355" s="72"/>
      <c r="BH355" s="71">
        <v>0</v>
      </c>
      <c r="BI355" s="71">
        <v>0</v>
      </c>
      <c r="BJ355" s="71">
        <v>10.462999999999999</v>
      </c>
      <c r="BK355" s="71">
        <v>0</v>
      </c>
      <c r="BL355" s="71">
        <v>0</v>
      </c>
      <c r="BM355" s="71">
        <v>0</v>
      </c>
      <c r="BN355" s="72"/>
      <c r="BO355" s="71">
        <v>0</v>
      </c>
      <c r="BP355" s="71">
        <v>0</v>
      </c>
      <c r="BQ355" s="71">
        <v>1</v>
      </c>
      <c r="BR355" s="71">
        <v>0</v>
      </c>
      <c r="BS355" s="71">
        <v>0</v>
      </c>
      <c r="BT355" s="71">
        <v>0</v>
      </c>
      <c r="BU355"/>
      <c r="BV355" s="70">
        <v>10.462999999999999</v>
      </c>
      <c r="BW355" s="70">
        <v>0</v>
      </c>
      <c r="BX355" s="70">
        <v>0</v>
      </c>
      <c r="BY355" s="70">
        <v>0</v>
      </c>
      <c r="BZ355" s="70">
        <v>0</v>
      </c>
      <c r="CA355" s="70">
        <v>0</v>
      </c>
      <c r="CB355" s="70">
        <v>0</v>
      </c>
      <c r="CC355" s="70">
        <v>0</v>
      </c>
      <c r="CD355" s="70">
        <v>0</v>
      </c>
    </row>
    <row r="356" spans="1:82">
      <c r="A356" s="70" t="s">
        <v>2105</v>
      </c>
      <c r="B356" s="70">
        <v>488</v>
      </c>
      <c r="C356" s="70">
        <v>12</v>
      </c>
      <c r="D356" s="70">
        <v>29</v>
      </c>
      <c r="E356" s="70">
        <v>2015</v>
      </c>
      <c r="F356" s="70" t="s">
        <v>182</v>
      </c>
      <c r="G356" s="70" t="s">
        <v>2093</v>
      </c>
      <c r="H356" s="70" t="s">
        <v>2094</v>
      </c>
      <c r="I356" s="148"/>
      <c r="J356" s="71">
        <v>83.186834140837064</v>
      </c>
      <c r="K356" s="71">
        <v>3.4104972713114279</v>
      </c>
      <c r="L356" s="71">
        <v>15.53258239709341</v>
      </c>
      <c r="M356" s="71">
        <v>69.301627970542214</v>
      </c>
      <c r="N356" s="71">
        <v>69.51425667408931</v>
      </c>
      <c r="O356" s="71">
        <v>58.637602291530733</v>
      </c>
      <c r="P356" s="71">
        <v>66.861565967467556</v>
      </c>
      <c r="Q356" s="71">
        <v>3.9318926456280101</v>
      </c>
      <c r="R356" s="71">
        <v>0</v>
      </c>
      <c r="S356" s="71">
        <v>4.996567017638621</v>
      </c>
      <c r="T356" s="72"/>
      <c r="U356" s="71">
        <v>8014005</v>
      </c>
      <c r="V356" s="71">
        <v>1452</v>
      </c>
      <c r="W356" s="71">
        <v>359</v>
      </c>
      <c r="X356" s="71">
        <v>15019</v>
      </c>
      <c r="Y356" s="71">
        <v>21509</v>
      </c>
      <c r="Z356" s="71">
        <v>34068</v>
      </c>
      <c r="AA356" s="71">
        <v>13305</v>
      </c>
      <c r="AB356" s="71">
        <v>54118</v>
      </c>
      <c r="AC356" s="71">
        <v>0</v>
      </c>
      <c r="AD356" s="71">
        <v>4.996567017638621</v>
      </c>
      <c r="AE356" s="72"/>
      <c r="AF356" s="71">
        <v>83704766.521561667</v>
      </c>
      <c r="AG356" s="71">
        <v>2577792.720598775</v>
      </c>
      <c r="AH356" s="71">
        <v>3234851.6287094168</v>
      </c>
      <c r="AI356" s="71">
        <v>92019379.215137571</v>
      </c>
      <c r="AJ356" s="71">
        <v>115614633.7609192</v>
      </c>
      <c r="AK356" s="71">
        <v>0</v>
      </c>
      <c r="AL356" s="71">
        <v>0</v>
      </c>
      <c r="AM356" s="71">
        <v>7416644.8835282531</v>
      </c>
      <c r="AN356" s="71">
        <v>0</v>
      </c>
      <c r="AO356" s="71">
        <v>0</v>
      </c>
      <c r="AP356" s="71">
        <v>304568068.73045486</v>
      </c>
      <c r="AQ356" s="72"/>
      <c r="AR356" s="71">
        <v>1769</v>
      </c>
      <c r="AS356" s="71">
        <v>472</v>
      </c>
      <c r="AT356" s="71">
        <v>0</v>
      </c>
      <c r="AU356" s="71">
        <v>1</v>
      </c>
      <c r="AV356" s="71">
        <v>0</v>
      </c>
      <c r="AW356" s="71">
        <v>0</v>
      </c>
      <c r="AX356" s="71"/>
      <c r="AY356" s="72"/>
      <c r="AZ356" s="71">
        <v>8186.5019999999986</v>
      </c>
      <c r="BA356" s="71">
        <v>27944.63</v>
      </c>
      <c r="BB356" s="71">
        <v>0</v>
      </c>
      <c r="BC356" s="71">
        <v>560</v>
      </c>
      <c r="BD356" s="71">
        <v>0</v>
      </c>
      <c r="BE356" s="71">
        <v>0</v>
      </c>
      <c r="BF356" s="71"/>
      <c r="BG356" s="72"/>
      <c r="BH356" s="71">
        <v>0</v>
      </c>
      <c r="BI356" s="71">
        <v>0</v>
      </c>
      <c r="BJ356" s="71">
        <v>9.5090000000000003</v>
      </c>
      <c r="BK356" s="71">
        <v>0</v>
      </c>
      <c r="BL356" s="71">
        <v>0</v>
      </c>
      <c r="BM356" s="71">
        <v>0</v>
      </c>
      <c r="BN356" s="72"/>
      <c r="BO356" s="71">
        <v>0</v>
      </c>
      <c r="BP356" s="71">
        <v>0</v>
      </c>
      <c r="BQ356" s="71">
        <v>1</v>
      </c>
      <c r="BR356" s="71">
        <v>0</v>
      </c>
      <c r="BS356" s="71">
        <v>0</v>
      </c>
      <c r="BT356" s="71">
        <v>0</v>
      </c>
      <c r="BU356"/>
      <c r="BV356" s="70">
        <v>9.5090000000000003</v>
      </c>
      <c r="BW356" s="70">
        <v>0</v>
      </c>
      <c r="BX356" s="70">
        <v>0</v>
      </c>
      <c r="BY356" s="70">
        <v>0</v>
      </c>
      <c r="BZ356" s="70">
        <v>0</v>
      </c>
      <c r="CA356" s="70">
        <v>0</v>
      </c>
      <c r="CB356" s="70">
        <v>0</v>
      </c>
      <c r="CC356" s="70">
        <v>0</v>
      </c>
      <c r="CD356" s="70">
        <v>0</v>
      </c>
    </row>
    <row r="357" spans="1:82">
      <c r="A357" s="70" t="s">
        <v>2106</v>
      </c>
      <c r="B357" s="70">
        <v>489</v>
      </c>
      <c r="C357" s="70">
        <v>13</v>
      </c>
      <c r="D357" s="70">
        <v>29</v>
      </c>
      <c r="E357" s="70">
        <v>2016</v>
      </c>
      <c r="F357" s="70" t="s">
        <v>155</v>
      </c>
      <c r="G357" s="70" t="s">
        <v>2093</v>
      </c>
      <c r="H357" s="70" t="s">
        <v>2094</v>
      </c>
      <c r="I357" s="148"/>
      <c r="J357" s="71">
        <v>77.147509927723647</v>
      </c>
      <c r="K357" s="71">
        <v>3.2770161473952646</v>
      </c>
      <c r="L357" s="71">
        <v>15.174874517490998</v>
      </c>
      <c r="M357" s="71">
        <v>55.573371830568576</v>
      </c>
      <c r="N357" s="71">
        <v>69.00300835637222</v>
      </c>
      <c r="O357" s="71">
        <v>58.219688137984413</v>
      </c>
      <c r="P357" s="71">
        <v>65.719072880105273</v>
      </c>
      <c r="Q357" s="71">
        <v>3.7890551340833145</v>
      </c>
      <c r="R357" s="71">
        <v>0</v>
      </c>
      <c r="S357" s="71">
        <v>4.8624631124230886</v>
      </c>
      <c r="T357" s="72"/>
      <c r="U357" s="71">
        <v>7902484</v>
      </c>
      <c r="V357" s="71">
        <v>1452</v>
      </c>
      <c r="W357" s="71">
        <v>359</v>
      </c>
      <c r="X357" s="71">
        <v>15019</v>
      </c>
      <c r="Y357" s="71">
        <v>21640</v>
      </c>
      <c r="Z357" s="71">
        <v>34241</v>
      </c>
      <c r="AA357" s="71">
        <v>13526</v>
      </c>
      <c r="AB357" s="71">
        <v>53645</v>
      </c>
      <c r="AC357" s="71">
        <v>0</v>
      </c>
      <c r="AD357" s="71">
        <v>4.8624631124230886</v>
      </c>
      <c r="AE357" s="72"/>
      <c r="AF357" s="71">
        <v>83855930.090272188</v>
      </c>
      <c r="AG357" s="71">
        <v>2448797.6301264418</v>
      </c>
      <c r="AH357" s="71">
        <v>2701064.8810270368</v>
      </c>
      <c r="AI357" s="71">
        <v>87618283.929045051</v>
      </c>
      <c r="AJ357" s="71">
        <v>117256082.5020588</v>
      </c>
      <c r="AK357" s="71">
        <v>0</v>
      </c>
      <c r="AL357" s="71">
        <v>0</v>
      </c>
      <c r="AM357" s="71">
        <v>7357533.8621974429</v>
      </c>
      <c r="AN357" s="71">
        <v>0</v>
      </c>
      <c r="AO357" s="71">
        <v>0</v>
      </c>
      <c r="AP357" s="71">
        <v>301237692.89472699</v>
      </c>
      <c r="AQ357" s="72"/>
      <c r="AR357" s="71">
        <v>1855</v>
      </c>
      <c r="AS357" s="71">
        <v>529</v>
      </c>
      <c r="AT357" s="71">
        <v>0</v>
      </c>
      <c r="AU357" s="71">
        <v>1</v>
      </c>
      <c r="AV357" s="71">
        <v>0</v>
      </c>
      <c r="AW357" s="71">
        <v>0</v>
      </c>
      <c r="AX357" s="71"/>
      <c r="AY357" s="72"/>
      <c r="AZ357" s="71">
        <v>8777.7219999999998</v>
      </c>
      <c r="BA357" s="71">
        <v>31562.23</v>
      </c>
      <c r="BB357" s="71">
        <v>0</v>
      </c>
      <c r="BC357" s="71">
        <v>560</v>
      </c>
      <c r="BD357" s="71">
        <v>0</v>
      </c>
      <c r="BE357" s="71">
        <v>0</v>
      </c>
      <c r="BF357" s="71"/>
      <c r="BG357" s="72"/>
      <c r="BH357" s="71">
        <v>0</v>
      </c>
      <c r="BI357" s="71">
        <v>0</v>
      </c>
      <c r="BJ357" s="71">
        <v>8.1310000000000002</v>
      </c>
      <c r="BK357" s="71">
        <v>0</v>
      </c>
      <c r="BL357" s="71">
        <v>10.15</v>
      </c>
      <c r="BM357" s="71">
        <v>0</v>
      </c>
      <c r="BN357" s="72"/>
      <c r="BO357" s="71">
        <v>0</v>
      </c>
      <c r="BP357" s="71">
        <v>0</v>
      </c>
      <c r="BQ357" s="71">
        <v>1</v>
      </c>
      <c r="BR357" s="71">
        <v>0</v>
      </c>
      <c r="BS357" s="71">
        <v>1</v>
      </c>
      <c r="BT357" s="71">
        <v>0</v>
      </c>
      <c r="BU357"/>
      <c r="BV357" s="70">
        <v>8.1310000000000002</v>
      </c>
      <c r="BW357" s="70">
        <v>0</v>
      </c>
      <c r="BX357" s="70">
        <v>10.15</v>
      </c>
      <c r="BY357" s="70">
        <v>0</v>
      </c>
      <c r="BZ357" s="70">
        <v>0</v>
      </c>
      <c r="CA357" s="70">
        <v>0</v>
      </c>
      <c r="CB357" s="70">
        <v>0</v>
      </c>
      <c r="CC357" s="70">
        <v>0</v>
      </c>
      <c r="CD357" s="70">
        <v>0</v>
      </c>
    </row>
    <row r="358" spans="1:82">
      <c r="A358" s="70" t="s">
        <v>2107</v>
      </c>
      <c r="B358" s="70">
        <v>490</v>
      </c>
      <c r="C358" s="70">
        <v>14</v>
      </c>
      <c r="D358" s="70">
        <v>29</v>
      </c>
      <c r="E358" s="70">
        <v>2017</v>
      </c>
      <c r="F358" s="70" t="s">
        <v>156</v>
      </c>
      <c r="G358" s="70" t="s">
        <v>2093</v>
      </c>
      <c r="H358" s="70" t="s">
        <v>2094</v>
      </c>
      <c r="I358" s="148"/>
      <c r="J358" s="71">
        <v>72.041546829668178</v>
      </c>
      <c r="K358" s="71">
        <v>3.1543400234947727</v>
      </c>
      <c r="L358" s="71">
        <v>14.011480228881297</v>
      </c>
      <c r="M358" s="71">
        <v>50.576115990390079</v>
      </c>
      <c r="N358" s="71">
        <v>65.508247682988582</v>
      </c>
      <c r="O358" s="71">
        <v>57.298114849037347</v>
      </c>
      <c r="P358" s="71">
        <v>65.080680612225265</v>
      </c>
      <c r="Q358" s="71">
        <v>3.62182125722325</v>
      </c>
      <c r="R358" s="71">
        <v>0</v>
      </c>
      <c r="S358" s="71">
        <v>5.9011466117990512</v>
      </c>
      <c r="T358" s="72"/>
      <c r="U358" s="71">
        <v>7998298</v>
      </c>
      <c r="V358" s="71">
        <v>1452</v>
      </c>
      <c r="W358" s="71">
        <v>359</v>
      </c>
      <c r="X358" s="71">
        <v>15019</v>
      </c>
      <c r="Y358" s="71">
        <v>21811</v>
      </c>
      <c r="Z358" s="71">
        <v>34258</v>
      </c>
      <c r="AA358" s="71">
        <v>13480</v>
      </c>
      <c r="AB358" s="71">
        <v>53026</v>
      </c>
      <c r="AC358" s="71">
        <v>0</v>
      </c>
      <c r="AD358" s="71">
        <v>5.9011466117990512</v>
      </c>
      <c r="AE358" s="72"/>
      <c r="AF358" s="71">
        <v>88488681.691802174</v>
      </c>
      <c r="AG358" s="71">
        <v>2404989.3333415962</v>
      </c>
      <c r="AH358" s="71">
        <v>3261886.5864151842</v>
      </c>
      <c r="AI358" s="71">
        <v>84408787.039581046</v>
      </c>
      <c r="AJ358" s="71">
        <v>122406808.6242785</v>
      </c>
      <c r="AK358" s="71">
        <v>0</v>
      </c>
      <c r="AL358" s="71">
        <v>0</v>
      </c>
      <c r="AM358" s="71">
        <v>7284016.2942343038</v>
      </c>
      <c r="AN358" s="71">
        <v>0</v>
      </c>
      <c r="AO358" s="71">
        <v>0</v>
      </c>
      <c r="AP358" s="71">
        <v>308255169.5696528</v>
      </c>
      <c r="AQ358" s="72"/>
      <c r="AR358" s="71">
        <v>1950</v>
      </c>
      <c r="AS358" s="71">
        <v>587</v>
      </c>
      <c r="AT358" s="71">
        <v>0</v>
      </c>
      <c r="AU358" s="71">
        <v>1</v>
      </c>
      <c r="AV358" s="71">
        <v>0</v>
      </c>
      <c r="AW358" s="71">
        <v>0</v>
      </c>
      <c r="AX358" s="71"/>
      <c r="AY358" s="72"/>
      <c r="AZ358" s="71">
        <v>9395.2619999999988</v>
      </c>
      <c r="BA358" s="71">
        <v>34188.730000000003</v>
      </c>
      <c r="BB358" s="71">
        <v>0</v>
      </c>
      <c r="BC358" s="71">
        <v>560</v>
      </c>
      <c r="BD358" s="71">
        <v>0</v>
      </c>
      <c r="BE358" s="71">
        <v>0</v>
      </c>
      <c r="BF358" s="71"/>
      <c r="BG358" s="72"/>
      <c r="BH358" s="71">
        <v>0</v>
      </c>
      <c r="BI358" s="71">
        <v>0</v>
      </c>
      <c r="BJ358" s="71">
        <v>12.801</v>
      </c>
      <c r="BK358" s="71">
        <v>0</v>
      </c>
      <c r="BL358" s="71">
        <v>0</v>
      </c>
      <c r="BM358" s="71">
        <v>0</v>
      </c>
      <c r="BN358" s="72"/>
      <c r="BO358" s="71">
        <v>0</v>
      </c>
      <c r="BP358" s="71">
        <v>0</v>
      </c>
      <c r="BQ358" s="71">
        <v>2</v>
      </c>
      <c r="BR358" s="71">
        <v>0</v>
      </c>
      <c r="BS358" s="71">
        <v>0</v>
      </c>
      <c r="BT358" s="71">
        <v>0</v>
      </c>
      <c r="BU358"/>
      <c r="BV358" s="70">
        <v>12.801</v>
      </c>
      <c r="BW358" s="70">
        <v>0</v>
      </c>
      <c r="BX358" s="70">
        <v>0</v>
      </c>
      <c r="BY358" s="70">
        <v>0</v>
      </c>
      <c r="BZ358" s="70">
        <v>0</v>
      </c>
      <c r="CA358" s="70">
        <v>0</v>
      </c>
      <c r="CB358" s="70">
        <v>0</v>
      </c>
      <c r="CC358" s="70">
        <v>0</v>
      </c>
      <c r="CD358" s="70">
        <v>0</v>
      </c>
    </row>
    <row r="359" spans="1:82">
      <c r="A359" s="70" t="s">
        <v>2108</v>
      </c>
      <c r="B359" s="70">
        <v>491</v>
      </c>
      <c r="C359" s="70">
        <v>15</v>
      </c>
      <c r="D359" s="70">
        <v>29</v>
      </c>
      <c r="E359" s="70">
        <v>2018</v>
      </c>
      <c r="F359" s="70" t="s">
        <v>183</v>
      </c>
      <c r="G359" s="70" t="s">
        <v>2093</v>
      </c>
      <c r="H359" s="70" t="s">
        <v>2094</v>
      </c>
      <c r="I359" s="148"/>
      <c r="J359" s="71">
        <v>60.664844816867728</v>
      </c>
      <c r="K359" s="71">
        <v>2.7622075885267279</v>
      </c>
      <c r="L359" s="71">
        <v>12.28355685182753</v>
      </c>
      <c r="M359" s="71">
        <v>45.852349517796803</v>
      </c>
      <c r="N359" s="71">
        <v>49.171591416292891</v>
      </c>
      <c r="O359" s="71">
        <v>55.988568786167185</v>
      </c>
      <c r="P359" s="71">
        <v>63.792347457496838</v>
      </c>
      <c r="Q359" s="71">
        <v>3.3112682591151201</v>
      </c>
      <c r="R359" s="71">
        <v>0</v>
      </c>
      <c r="S359" s="71">
        <v>6.1372980407860478</v>
      </c>
      <c r="T359" s="72"/>
      <c r="U359" s="71">
        <v>7440994</v>
      </c>
      <c r="V359" s="71">
        <v>1452</v>
      </c>
      <c r="W359" s="71">
        <v>359</v>
      </c>
      <c r="X359" s="71">
        <v>15019</v>
      </c>
      <c r="Y359" s="71">
        <v>21818</v>
      </c>
      <c r="Z359" s="71">
        <v>34116</v>
      </c>
      <c r="AA359" s="71">
        <v>13346</v>
      </c>
      <c r="AB359" s="71">
        <v>52244</v>
      </c>
      <c r="AC359" s="71">
        <v>0</v>
      </c>
      <c r="AD359" s="71">
        <v>6.1372980407860478</v>
      </c>
      <c r="AE359" s="72"/>
      <c r="AF359" s="71">
        <v>87651040.993982598</v>
      </c>
      <c r="AG359" s="71">
        <v>2141642.697808315</v>
      </c>
      <c r="AH359" s="71">
        <v>2968132.4704791592</v>
      </c>
      <c r="AI359" s="71">
        <v>82878716.554454744</v>
      </c>
      <c r="AJ359" s="71">
        <v>107166645.2573889</v>
      </c>
      <c r="AK359" s="71">
        <v>0</v>
      </c>
      <c r="AL359" s="71">
        <v>0</v>
      </c>
      <c r="AM359" s="71">
        <v>7191444.6280193832</v>
      </c>
      <c r="AN359" s="71">
        <v>0</v>
      </c>
      <c r="AO359" s="71">
        <v>0</v>
      </c>
      <c r="AP359" s="71">
        <v>289997622.6021331</v>
      </c>
      <c r="AQ359" s="72"/>
      <c r="AR359" s="71">
        <v>2031</v>
      </c>
      <c r="AS359" s="71">
        <v>634</v>
      </c>
      <c r="AT359" s="71">
        <v>0</v>
      </c>
      <c r="AU359" s="71">
        <v>1</v>
      </c>
      <c r="AV359" s="71">
        <v>0</v>
      </c>
      <c r="AW359" s="71">
        <v>0</v>
      </c>
      <c r="AX359" s="71"/>
      <c r="AY359" s="72"/>
      <c r="AZ359" s="71">
        <v>9880.9420000000046</v>
      </c>
      <c r="BA359" s="71">
        <v>40670.03</v>
      </c>
      <c r="BB359" s="71">
        <v>0</v>
      </c>
      <c r="BC359" s="71">
        <v>560</v>
      </c>
      <c r="BD359" s="71">
        <v>0</v>
      </c>
      <c r="BE359" s="71">
        <v>0</v>
      </c>
      <c r="BF359" s="71"/>
      <c r="BG359" s="72"/>
      <c r="BH359" s="71">
        <v>0</v>
      </c>
      <c r="BI359" s="71">
        <v>0</v>
      </c>
      <c r="BJ359" s="71">
        <v>13.161</v>
      </c>
      <c r="BK359" s="71">
        <v>0</v>
      </c>
      <c r="BL359" s="71">
        <v>0</v>
      </c>
      <c r="BM359" s="71">
        <v>0</v>
      </c>
      <c r="BN359" s="72"/>
      <c r="BO359" s="71">
        <v>0</v>
      </c>
      <c r="BP359" s="71">
        <v>0</v>
      </c>
      <c r="BQ359" s="71">
        <v>2</v>
      </c>
      <c r="BR359" s="71">
        <v>0</v>
      </c>
      <c r="BS359" s="71">
        <v>0</v>
      </c>
      <c r="BT359" s="71">
        <v>0</v>
      </c>
      <c r="BU359"/>
      <c r="BV359" s="70">
        <v>13.161</v>
      </c>
      <c r="BW359" s="70">
        <v>0</v>
      </c>
      <c r="BX359" s="70">
        <v>0</v>
      </c>
      <c r="BY359" s="70">
        <v>0</v>
      </c>
      <c r="BZ359" s="70">
        <v>0</v>
      </c>
      <c r="CA359" s="70">
        <v>0</v>
      </c>
      <c r="CB359" s="70">
        <v>0</v>
      </c>
      <c r="CC359" s="70">
        <v>0</v>
      </c>
      <c r="CD359" s="70">
        <v>0</v>
      </c>
    </row>
    <row r="360" spans="1:82">
      <c r="A360" s="70" t="s">
        <v>2109</v>
      </c>
      <c r="B360" s="70">
        <v>492</v>
      </c>
      <c r="C360" s="70">
        <v>16</v>
      </c>
      <c r="D360" s="70">
        <v>29</v>
      </c>
      <c r="E360" s="70">
        <v>2019</v>
      </c>
      <c r="F360" s="70" t="s">
        <v>158</v>
      </c>
      <c r="G360" s="70" t="s">
        <v>2093</v>
      </c>
      <c r="H360" s="70" t="s">
        <v>2094</v>
      </c>
      <c r="I360" s="148"/>
      <c r="J360" s="71">
        <v>60.810231862390516</v>
      </c>
      <c r="K360" s="71">
        <v>2.5979713464171552</v>
      </c>
      <c r="L360" s="71">
        <v>12.519589946770196</v>
      </c>
      <c r="M360" s="71">
        <v>51.235447456989036</v>
      </c>
      <c r="N360" s="71">
        <v>46.86731492194469</v>
      </c>
      <c r="O360" s="71">
        <v>54.398329915837721</v>
      </c>
      <c r="P360" s="71">
        <v>62.703444569674708</v>
      </c>
      <c r="Q360" s="71">
        <v>3.1841856182495301</v>
      </c>
      <c r="R360" s="71">
        <v>0</v>
      </c>
      <c r="S360" s="71">
        <v>5.6456524763769744</v>
      </c>
      <c r="T360" s="72"/>
      <c r="U360" s="71">
        <v>7321058</v>
      </c>
      <c r="V360" s="71">
        <v>1452</v>
      </c>
      <c r="W360" s="71">
        <v>359</v>
      </c>
      <c r="X360" s="71">
        <v>15019</v>
      </c>
      <c r="Y360" s="71">
        <v>21918</v>
      </c>
      <c r="Z360" s="71">
        <v>34057</v>
      </c>
      <c r="AA360" s="71">
        <v>13020</v>
      </c>
      <c r="AB360" s="71">
        <v>51599</v>
      </c>
      <c r="AC360" s="71">
        <v>0</v>
      </c>
      <c r="AD360" s="71">
        <v>5.6456524763769744</v>
      </c>
      <c r="AE360" s="72"/>
      <c r="AF360" s="71">
        <v>85794704.722713441</v>
      </c>
      <c r="AG360" s="71">
        <v>2075144.908461926</v>
      </c>
      <c r="AH360" s="71">
        <v>3300159.6077709082</v>
      </c>
      <c r="AI360" s="71">
        <v>83541054.743506089</v>
      </c>
      <c r="AJ360" s="71">
        <v>100287920.25028411</v>
      </c>
      <c r="AK360" s="71">
        <v>0</v>
      </c>
      <c r="AL360" s="71">
        <v>0</v>
      </c>
      <c r="AM360" s="71">
        <v>7027395.3629359677</v>
      </c>
      <c r="AN360" s="71">
        <v>0</v>
      </c>
      <c r="AO360" s="71">
        <v>0</v>
      </c>
      <c r="AP360" s="71">
        <v>282026379.59567243</v>
      </c>
      <c r="AQ360" s="72"/>
      <c r="AR360" s="71">
        <v>2109</v>
      </c>
      <c r="AS360" s="71">
        <v>670</v>
      </c>
      <c r="AT360" s="71">
        <v>0</v>
      </c>
      <c r="AU360" s="71">
        <v>1</v>
      </c>
      <c r="AV360" s="71">
        <v>0</v>
      </c>
      <c r="AW360" s="71">
        <v>0</v>
      </c>
      <c r="AX360" s="71"/>
      <c r="AY360" s="72"/>
      <c r="AZ360" s="71">
        <v>10320.102000000001</v>
      </c>
      <c r="BA360" s="71">
        <v>42253.029999999977</v>
      </c>
      <c r="BB360" s="71">
        <v>0</v>
      </c>
      <c r="BC360" s="71">
        <v>560</v>
      </c>
      <c r="BD360" s="71">
        <v>0</v>
      </c>
      <c r="BE360" s="71">
        <v>0</v>
      </c>
      <c r="BF360" s="71"/>
      <c r="BG360" s="72"/>
      <c r="BH360" s="71">
        <v>0</v>
      </c>
      <c r="BI360" s="71">
        <v>0</v>
      </c>
      <c r="BJ360" s="71">
        <v>9.7010000000000005</v>
      </c>
      <c r="BK360" s="71">
        <v>0</v>
      </c>
      <c r="BL360" s="71">
        <v>0</v>
      </c>
      <c r="BM360" s="71">
        <v>0</v>
      </c>
      <c r="BN360" s="72"/>
      <c r="BO360" s="71">
        <v>0</v>
      </c>
      <c r="BP360" s="71">
        <v>0</v>
      </c>
      <c r="BQ360" s="71">
        <v>2</v>
      </c>
      <c r="BR360" s="71">
        <v>0</v>
      </c>
      <c r="BS360" s="71">
        <v>0</v>
      </c>
      <c r="BT360" s="71">
        <v>0</v>
      </c>
      <c r="BU360"/>
      <c r="BV360" s="70">
        <v>9.7010000000000005</v>
      </c>
      <c r="BW360" s="70">
        <v>0</v>
      </c>
      <c r="BX360" s="70">
        <v>0</v>
      </c>
      <c r="BY360" s="70">
        <v>0</v>
      </c>
      <c r="BZ360" s="70">
        <v>0</v>
      </c>
      <c r="CA360" s="70">
        <v>0</v>
      </c>
      <c r="CB360" s="70">
        <v>0</v>
      </c>
      <c r="CC360" s="70">
        <v>0</v>
      </c>
      <c r="CD360" s="70">
        <v>0</v>
      </c>
    </row>
    <row r="361" spans="1:82">
      <c r="A361" s="70" t="s">
        <v>2110</v>
      </c>
      <c r="B361" s="70">
        <v>493</v>
      </c>
      <c r="C361" s="70">
        <v>17</v>
      </c>
      <c r="D361" s="70">
        <v>29</v>
      </c>
      <c r="E361" s="70">
        <v>2020</v>
      </c>
      <c r="F361" s="70" t="s">
        <v>159</v>
      </c>
      <c r="G361" s="70" t="s">
        <v>2093</v>
      </c>
      <c r="H361" s="70" t="s">
        <v>2094</v>
      </c>
      <c r="I361" s="148"/>
      <c r="J361" s="71">
        <v>55.654841188804731</v>
      </c>
      <c r="K361" s="71">
        <v>2.6032396553521631</v>
      </c>
      <c r="L361" s="71">
        <v>14.462685309118443</v>
      </c>
      <c r="M361" s="71">
        <v>46.962326154452654</v>
      </c>
      <c r="N361" s="71">
        <v>49.198255169387608</v>
      </c>
      <c r="O361" s="71">
        <v>47.552871350866354</v>
      </c>
      <c r="P361" s="71">
        <v>59.065588829804994</v>
      </c>
      <c r="Q361" s="71">
        <v>2.9952047486651301</v>
      </c>
      <c r="R361" s="71">
        <v>0</v>
      </c>
      <c r="S361" s="71">
        <v>5.691621699095001</v>
      </c>
      <c r="T361" s="72"/>
      <c r="U361" s="71">
        <v>6704023</v>
      </c>
      <c r="V361" s="71">
        <v>1335</v>
      </c>
      <c r="W361" s="71">
        <v>466</v>
      </c>
      <c r="X361" s="71">
        <v>14550</v>
      </c>
      <c r="Y361" s="71">
        <v>21909</v>
      </c>
      <c r="Z361" s="71">
        <v>33980</v>
      </c>
      <c r="AA361" s="71">
        <v>13036</v>
      </c>
      <c r="AB361" s="71">
        <v>50800</v>
      </c>
      <c r="AC361" s="71">
        <v>0</v>
      </c>
      <c r="AD361" s="71">
        <v>5.691621699095001</v>
      </c>
      <c r="AE361" s="72"/>
      <c r="AF361" s="71">
        <v>77329945.218402371</v>
      </c>
      <c r="AG361" s="71">
        <v>1914368.0469537545</v>
      </c>
      <c r="AH361" s="71">
        <v>4435785.7167397998</v>
      </c>
      <c r="AI361" s="71">
        <v>74643002.850104243</v>
      </c>
      <c r="AJ361" s="71">
        <v>108945460.6634198</v>
      </c>
      <c r="AK361" s="71"/>
      <c r="AL361" s="71"/>
      <c r="AM361" s="71">
        <v>6629964.3997717118</v>
      </c>
      <c r="AN361" s="71"/>
      <c r="AO361" s="71"/>
      <c r="AP361" s="71">
        <v>273898526.89539164</v>
      </c>
      <c r="AQ361" s="72"/>
      <c r="AR361" s="71">
        <v>2200</v>
      </c>
      <c r="AS361" s="71">
        <v>747</v>
      </c>
      <c r="AT361" s="71">
        <v>0</v>
      </c>
      <c r="AU361" s="71">
        <v>1</v>
      </c>
      <c r="AV361" s="71">
        <v>0</v>
      </c>
      <c r="AW361" s="71">
        <v>0</v>
      </c>
      <c r="AX361" s="71"/>
      <c r="AY361" s="72"/>
      <c r="AZ361" s="71">
        <v>10840.602000000001</v>
      </c>
      <c r="BA361" s="71">
        <v>46389.33000000006</v>
      </c>
      <c r="BB361" s="71">
        <v>0</v>
      </c>
      <c r="BC361" s="71">
        <v>560</v>
      </c>
      <c r="BD361" s="71">
        <v>0</v>
      </c>
      <c r="BE361" s="71">
        <v>0</v>
      </c>
      <c r="BF361" s="71"/>
      <c r="BG361" s="72"/>
      <c r="BH361" s="71">
        <v>0</v>
      </c>
      <c r="BI361" s="71">
        <v>0</v>
      </c>
      <c r="BJ361" s="71">
        <v>9.2430000000000003</v>
      </c>
      <c r="BK361" s="71">
        <v>0</v>
      </c>
      <c r="BL361" s="71">
        <v>0</v>
      </c>
      <c r="BM361" s="71">
        <v>0</v>
      </c>
      <c r="BN361" s="72"/>
      <c r="BO361" s="71">
        <v>0</v>
      </c>
      <c r="BP361" s="71">
        <v>0</v>
      </c>
      <c r="BQ361" s="71">
        <v>2</v>
      </c>
      <c r="BR361" s="71">
        <v>0</v>
      </c>
      <c r="BS361" s="71">
        <v>0</v>
      </c>
      <c r="BT361" s="71">
        <v>0</v>
      </c>
      <c r="BU361"/>
      <c r="BV361" s="70">
        <v>9.2430000000000003</v>
      </c>
      <c r="BW361" s="70">
        <v>0</v>
      </c>
      <c r="BX361" s="70">
        <v>0</v>
      </c>
      <c r="BY361" s="70">
        <v>0</v>
      </c>
      <c r="BZ361" s="70">
        <v>0</v>
      </c>
      <c r="CA361" s="70">
        <v>0</v>
      </c>
      <c r="CB361" s="70">
        <v>0</v>
      </c>
      <c r="CC361" s="70">
        <v>0</v>
      </c>
      <c r="CD361" s="70">
        <v>0</v>
      </c>
    </row>
    <row r="362" spans="1:82">
      <c r="A362" s="70" t="s">
        <v>2111</v>
      </c>
      <c r="B362" s="70">
        <v>493</v>
      </c>
      <c r="C362" s="70">
        <v>18</v>
      </c>
      <c r="D362" s="70">
        <v>29</v>
      </c>
      <c r="E362" s="70">
        <v>2021</v>
      </c>
      <c r="F362" s="70" t="s">
        <v>160</v>
      </c>
      <c r="G362" s="70" t="s">
        <v>2093</v>
      </c>
      <c r="H362" s="70" t="s">
        <v>2094</v>
      </c>
      <c r="I362" s="148"/>
      <c r="J362" s="71">
        <v>46.532300504628445</v>
      </c>
      <c r="K362" s="71">
        <v>2.6649884899402232</v>
      </c>
      <c r="L362" s="71">
        <v>12.921256635408771</v>
      </c>
      <c r="M362" s="71">
        <v>43.406111702101597</v>
      </c>
      <c r="N362" s="71">
        <v>39.991284276622899</v>
      </c>
      <c r="O362" s="71">
        <v>45.823259021254451</v>
      </c>
      <c r="P362" s="71">
        <v>60.698665144965865</v>
      </c>
      <c r="Q362" s="71">
        <v>2.9223331123490701</v>
      </c>
      <c r="R362" s="71">
        <v>0</v>
      </c>
      <c r="S362" s="71">
        <v>5.302961752759999</v>
      </c>
      <c r="T362" s="72"/>
      <c r="U362" s="71">
        <v>7162584</v>
      </c>
      <c r="V362" s="71">
        <v>1335</v>
      </c>
      <c r="W362" s="71">
        <v>466</v>
      </c>
      <c r="X362" s="71">
        <v>14550</v>
      </c>
      <c r="Y362" s="71">
        <v>21858</v>
      </c>
      <c r="Z362" s="71">
        <v>33715</v>
      </c>
      <c r="AA362" s="71">
        <v>13063</v>
      </c>
      <c r="AB362" s="71">
        <v>50051</v>
      </c>
      <c r="AC362" s="71">
        <v>0</v>
      </c>
      <c r="AD362" s="71">
        <v>5.302961752759999</v>
      </c>
      <c r="AE362" s="72"/>
      <c r="AF362" s="71">
        <v>72020389.775417298</v>
      </c>
      <c r="AG362" s="71">
        <v>2049190.2197324876</v>
      </c>
      <c r="AH362" s="71">
        <v>4103813.8285032762</v>
      </c>
      <c r="AI362" s="71">
        <v>82750914.343916088</v>
      </c>
      <c r="AJ362" s="71">
        <v>101270504.8858427</v>
      </c>
      <c r="AK362" s="71">
        <v>0</v>
      </c>
      <c r="AL362" s="71">
        <v>0</v>
      </c>
      <c r="AM362" s="71">
        <v>6569888.8486683443</v>
      </c>
      <c r="AN362" s="71">
        <v>0</v>
      </c>
      <c r="AO362" s="71">
        <v>0</v>
      </c>
      <c r="AP362" s="71">
        <v>268764701.90208018</v>
      </c>
      <c r="AQ362" s="72"/>
      <c r="AR362" s="71">
        <v>2310</v>
      </c>
      <c r="AS362" s="71">
        <v>767</v>
      </c>
      <c r="AT362" s="71">
        <v>0</v>
      </c>
      <c r="AU362" s="71">
        <v>1</v>
      </c>
      <c r="AV362" s="71">
        <v>0</v>
      </c>
      <c r="AW362" s="71">
        <v>0</v>
      </c>
      <c r="AX362" s="71"/>
      <c r="AY362" s="72"/>
      <c r="AZ362" s="71">
        <v>11606.731999999991</v>
      </c>
      <c r="BA362" s="71">
        <v>47340.030000000042</v>
      </c>
      <c r="BB362" s="71">
        <v>0</v>
      </c>
      <c r="BC362" s="71">
        <v>560</v>
      </c>
      <c r="BD362" s="71">
        <v>0</v>
      </c>
      <c r="BE362" s="71">
        <v>0</v>
      </c>
      <c r="BF362" s="71"/>
      <c r="BG362" s="72"/>
      <c r="BH362" s="71">
        <v>0</v>
      </c>
      <c r="BI362" s="71">
        <v>0</v>
      </c>
      <c r="BJ362" s="71">
        <v>9.2520000000000007</v>
      </c>
      <c r="BK362" s="71">
        <v>0</v>
      </c>
      <c r="BL362" s="71">
        <v>0</v>
      </c>
      <c r="BM362" s="71">
        <v>0</v>
      </c>
      <c r="BN362" s="72"/>
      <c r="BO362" s="71">
        <v>0</v>
      </c>
      <c r="BP362" s="71">
        <v>0</v>
      </c>
      <c r="BQ362" s="71">
        <v>2</v>
      </c>
      <c r="BR362" s="71">
        <v>0</v>
      </c>
      <c r="BS362" s="71">
        <v>0</v>
      </c>
      <c r="BT362" s="71">
        <v>0</v>
      </c>
      <c r="BU362"/>
      <c r="BV362" s="70">
        <v>9.2520000000000007</v>
      </c>
      <c r="BW362" s="70">
        <v>0</v>
      </c>
      <c r="BX362" s="70">
        <v>0</v>
      </c>
      <c r="BY362" s="70">
        <v>0</v>
      </c>
      <c r="BZ362" s="70">
        <v>0</v>
      </c>
      <c r="CA362" s="70">
        <v>0</v>
      </c>
      <c r="CB362" s="70">
        <v>0</v>
      </c>
      <c r="CC362" s="70">
        <v>0</v>
      </c>
      <c r="CD362" s="70">
        <v>0</v>
      </c>
    </row>
    <row r="363" spans="1:82">
      <c r="A363" s="70" t="s">
        <v>2112</v>
      </c>
      <c r="B363" s="70">
        <v>493</v>
      </c>
      <c r="C363" s="70">
        <v>19</v>
      </c>
      <c r="D363" s="70">
        <v>29</v>
      </c>
      <c r="E363" s="70">
        <v>2022</v>
      </c>
      <c r="F363" s="70" t="s">
        <v>161</v>
      </c>
      <c r="G363" s="70" t="s">
        <v>2093</v>
      </c>
      <c r="H363" s="70" t="s">
        <v>2094</v>
      </c>
      <c r="I363" s="148"/>
      <c r="J363" s="71">
        <v>51.256439905652442</v>
      </c>
      <c r="K363" s="71">
        <v>2.7259411176844695</v>
      </c>
      <c r="L363" s="71">
        <v>11.551666337055154</v>
      </c>
      <c r="M363" s="71">
        <v>47.040211304383114</v>
      </c>
      <c r="N363" s="71">
        <v>54.674658343559805</v>
      </c>
      <c r="O363" s="71">
        <v>48.085052406539667</v>
      </c>
      <c r="P363" s="71">
        <v>59.73232116094524</v>
      </c>
      <c r="Q363" s="71">
        <v>2.9079936103224417</v>
      </c>
      <c r="R363" s="71">
        <v>0</v>
      </c>
      <c r="S363" s="71">
        <v>4.5025634780000008</v>
      </c>
      <c r="T363" s="72"/>
      <c r="U363" s="71">
        <v>7702297</v>
      </c>
      <c r="V363" s="71">
        <v>1335</v>
      </c>
      <c r="W363" s="71">
        <v>466</v>
      </c>
      <c r="X363" s="71">
        <v>14550</v>
      </c>
      <c r="Y363" s="71">
        <v>21933</v>
      </c>
      <c r="Z363" s="71">
        <v>33614</v>
      </c>
      <c r="AA363" s="71">
        <v>13051</v>
      </c>
      <c r="AB363" s="71">
        <v>49397</v>
      </c>
      <c r="AC363" s="71">
        <v>0</v>
      </c>
      <c r="AD363" s="71">
        <v>4.5025634780000008</v>
      </c>
      <c r="AE363" s="72"/>
      <c r="AF363" s="71">
        <v>65502322.817231305</v>
      </c>
      <c r="AG363" s="71">
        <v>2088885.9538328096</v>
      </c>
      <c r="AH363" s="71">
        <v>4112013.4432908646</v>
      </c>
      <c r="AI363" s="71">
        <v>77646032.635721639</v>
      </c>
      <c r="AJ363" s="71">
        <v>107337724.50325772</v>
      </c>
      <c r="AK363" s="71">
        <v>0</v>
      </c>
      <c r="AL363" s="71">
        <v>0</v>
      </c>
      <c r="AM363" s="71">
        <v>6378500.9618282868</v>
      </c>
      <c r="AN363" s="71">
        <v>0</v>
      </c>
      <c r="AO363" s="71">
        <v>0</v>
      </c>
      <c r="AP363" s="71">
        <v>263065480.31516263</v>
      </c>
      <c r="AQ363" s="72"/>
      <c r="AR363" s="71">
        <v>2424</v>
      </c>
      <c r="AS363" s="71">
        <v>775</v>
      </c>
      <c r="AT363" s="71">
        <v>0</v>
      </c>
      <c r="AU363" s="71">
        <v>1</v>
      </c>
      <c r="AV363" s="71">
        <v>0</v>
      </c>
      <c r="AW363" s="71">
        <v>0</v>
      </c>
      <c r="AX363" s="71"/>
      <c r="AY363" s="72"/>
      <c r="AZ363" s="71">
        <v>12359.851999999981</v>
      </c>
      <c r="BA363" s="71">
        <v>49180.930000000037</v>
      </c>
      <c r="BB363" s="71">
        <v>0</v>
      </c>
      <c r="BC363" s="71">
        <v>560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2113</v>
      </c>
      <c r="B364" s="70">
        <v>493</v>
      </c>
      <c r="C364" s="70">
        <v>20</v>
      </c>
      <c r="D364" s="70">
        <v>29</v>
      </c>
      <c r="E364" s="70">
        <v>2023</v>
      </c>
      <c r="F364" s="70" t="s">
        <v>1539</v>
      </c>
      <c r="G364" s="70" t="s">
        <v>2093</v>
      </c>
      <c r="H364" s="70" t="s">
        <v>2094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2527</v>
      </c>
      <c r="AS364" s="71">
        <v>785</v>
      </c>
      <c r="AT364" s="71">
        <v>0</v>
      </c>
      <c r="AU364" s="71">
        <v>1</v>
      </c>
      <c r="AV364" s="71">
        <v>0</v>
      </c>
      <c r="AW364" s="71">
        <v>0</v>
      </c>
      <c r="AX364" s="71"/>
      <c r="AY364" s="72"/>
      <c r="AZ364" s="71">
        <v>12983.931999999968</v>
      </c>
      <c r="BA364" s="71">
        <v>50257.230000000032</v>
      </c>
      <c r="BB364" s="71">
        <v>0</v>
      </c>
      <c r="BC364" s="71">
        <v>560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2114</v>
      </c>
      <c r="B365" s="70">
        <v>493</v>
      </c>
      <c r="C365" s="70">
        <v>21</v>
      </c>
      <c r="D365" s="70">
        <v>29</v>
      </c>
      <c r="E365" s="70">
        <v>2024</v>
      </c>
      <c r="F365" s="70" t="s">
        <v>1554</v>
      </c>
      <c r="G365" s="70" t="s">
        <v>2093</v>
      </c>
      <c r="H365" s="70" t="s">
        <v>2094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2115</v>
      </c>
      <c r="B366" s="70">
        <v>69</v>
      </c>
      <c r="C366" s="70">
        <v>1</v>
      </c>
      <c r="D366" s="70">
        <v>5</v>
      </c>
      <c r="E366" s="70">
        <v>1990</v>
      </c>
      <c r="F366" s="70" t="s">
        <v>787</v>
      </c>
      <c r="G366" s="70" t="s">
        <v>2116</v>
      </c>
      <c r="H366" s="70" t="s">
        <v>2117</v>
      </c>
      <c r="I366" s="148"/>
      <c r="J366" s="71">
        <v>427.08206698328092</v>
      </c>
      <c r="K366" s="71">
        <v>5.9662953562954444</v>
      </c>
      <c r="L366" s="71">
        <v>7.1345000873675106</v>
      </c>
      <c r="M366" s="71">
        <v>26.01195917088943</v>
      </c>
      <c r="N366" s="71">
        <v>30.229280521711392</v>
      </c>
      <c r="O366" s="71">
        <v>45.050992427233197</v>
      </c>
      <c r="P366" s="71">
        <v>58.341650707565393</v>
      </c>
      <c r="Q366" s="71">
        <v>3.1220806673140999</v>
      </c>
      <c r="R366" s="71">
        <v>0</v>
      </c>
      <c r="S366" s="71">
        <v>3.3324142232832061</v>
      </c>
      <c r="T366" s="72"/>
      <c r="U366" s="71">
        <v>10330316</v>
      </c>
      <c r="V366" s="71">
        <v>2027</v>
      </c>
      <c r="W366" s="71">
        <v>69</v>
      </c>
      <c r="X366" s="71">
        <v>8763</v>
      </c>
      <c r="Y366" s="71">
        <v>13605</v>
      </c>
      <c r="Z366" s="71">
        <v>18530</v>
      </c>
      <c r="AA366" s="71">
        <v>14166</v>
      </c>
      <c r="AB366" s="71">
        <v>50692</v>
      </c>
      <c r="AC366" s="71">
        <v>0</v>
      </c>
      <c r="AD366" s="71">
        <v>3.3324142232832061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2118</v>
      </c>
      <c r="B367" s="70">
        <v>70</v>
      </c>
      <c r="C367" s="70">
        <v>2</v>
      </c>
      <c r="D367" s="70">
        <v>5</v>
      </c>
      <c r="E367" s="70">
        <v>2005</v>
      </c>
      <c r="F367" s="70" t="s">
        <v>789</v>
      </c>
      <c r="G367" s="70" t="s">
        <v>2116</v>
      </c>
      <c r="H367" s="70" t="s">
        <v>2117</v>
      </c>
      <c r="I367" s="148"/>
      <c r="J367" s="71">
        <v>546.93671505241673</v>
      </c>
      <c r="K367" s="71">
        <v>3.9960046249642249</v>
      </c>
      <c r="L367" s="71">
        <v>16.321144781019161</v>
      </c>
      <c r="M367" s="71">
        <v>50.533548183395972</v>
      </c>
      <c r="N367" s="71">
        <v>55.189856193242093</v>
      </c>
      <c r="O367" s="71">
        <v>76.675636112365183</v>
      </c>
      <c r="P367" s="71">
        <v>75.686414459423062</v>
      </c>
      <c r="Q367" s="71">
        <v>3.5432837637510999</v>
      </c>
      <c r="R367" s="71">
        <v>0</v>
      </c>
      <c r="S367" s="71">
        <v>4.9413615080525224</v>
      </c>
      <c r="T367" s="72"/>
      <c r="U367" s="71">
        <v>13883902</v>
      </c>
      <c r="V367" s="71">
        <v>1689</v>
      </c>
      <c r="W367" s="71">
        <v>174</v>
      </c>
      <c r="X367" s="71">
        <v>9459</v>
      </c>
      <c r="Y367" s="71">
        <v>21020</v>
      </c>
      <c r="Z367" s="71">
        <v>36495</v>
      </c>
      <c r="AA367" s="71">
        <v>15051</v>
      </c>
      <c r="AB367" s="71">
        <v>60143</v>
      </c>
      <c r="AC367" s="71">
        <v>0</v>
      </c>
      <c r="AD367" s="71">
        <v>4.9413615080525224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2119</v>
      </c>
      <c r="B368" s="70">
        <v>71</v>
      </c>
      <c r="C368" s="70">
        <v>3</v>
      </c>
      <c r="D368" s="70">
        <v>5</v>
      </c>
      <c r="E368" s="70">
        <v>2006</v>
      </c>
      <c r="F368" s="70" t="s">
        <v>790</v>
      </c>
      <c r="G368" s="1064" t="s">
        <v>2116</v>
      </c>
      <c r="H368" s="70" t="s">
        <v>2117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2120</v>
      </c>
      <c r="B369" s="70">
        <v>72</v>
      </c>
      <c r="C369" s="70">
        <v>4</v>
      </c>
      <c r="D369" s="70">
        <v>5</v>
      </c>
      <c r="E369" s="70">
        <v>2007</v>
      </c>
      <c r="F369" s="70" t="s">
        <v>791</v>
      </c>
      <c r="G369" s="1064" t="s">
        <v>2116</v>
      </c>
      <c r="H369" s="70" t="s">
        <v>2117</v>
      </c>
      <c r="I369" s="148"/>
      <c r="J369" s="71">
        <v>418.30763685405333</v>
      </c>
      <c r="K369" s="71">
        <v>3.6702696006815092</v>
      </c>
      <c r="L369" s="71">
        <v>10.91952710926539</v>
      </c>
      <c r="M369" s="71">
        <v>50.809479655105157</v>
      </c>
      <c r="N369" s="71">
        <v>66.72959952393775</v>
      </c>
      <c r="O369" s="71">
        <v>74.221194855384255</v>
      </c>
      <c r="P369" s="71">
        <v>77.286898846219117</v>
      </c>
      <c r="Q369" s="71">
        <v>3.6718178177009699</v>
      </c>
      <c r="R369" s="71">
        <v>0</v>
      </c>
      <c r="S369" s="71">
        <v>7.8433819939863394</v>
      </c>
      <c r="T369" s="72"/>
      <c r="U369" s="71">
        <v>11930816</v>
      </c>
      <c r="V369" s="71">
        <v>1513</v>
      </c>
      <c r="W369" s="71">
        <v>134</v>
      </c>
      <c r="X369" s="71">
        <v>11388</v>
      </c>
      <c r="Y369" s="71">
        <v>21300</v>
      </c>
      <c r="Z369" s="71">
        <v>36724</v>
      </c>
      <c r="AA369" s="71">
        <v>15135</v>
      </c>
      <c r="AB369" s="71">
        <v>59029</v>
      </c>
      <c r="AC369" s="71">
        <v>0</v>
      </c>
      <c r="AD369" s="71">
        <v>7.8433819939863394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2121</v>
      </c>
      <c r="B370" s="70">
        <v>73</v>
      </c>
      <c r="C370" s="70">
        <v>5</v>
      </c>
      <c r="D370" s="70">
        <v>5</v>
      </c>
      <c r="E370" s="70">
        <v>2008</v>
      </c>
      <c r="F370" s="70" t="s">
        <v>792</v>
      </c>
      <c r="G370" s="70" t="s">
        <v>2116</v>
      </c>
      <c r="H370" s="70" t="s">
        <v>2117</v>
      </c>
      <c r="I370" s="148"/>
      <c r="J370" s="71">
        <v>333.42122569460139</v>
      </c>
      <c r="K370" s="71">
        <v>2.888264643570011</v>
      </c>
      <c r="L370" s="71">
        <v>9.5816497269895962</v>
      </c>
      <c r="M370" s="71">
        <v>57.358130156012741</v>
      </c>
      <c r="N370" s="71">
        <v>63.474565221989529</v>
      </c>
      <c r="O370" s="71">
        <v>72.364445943605048</v>
      </c>
      <c r="P370" s="71">
        <v>75.051431948721699</v>
      </c>
      <c r="Q370" s="71">
        <v>3.5662589297968101</v>
      </c>
      <c r="R370" s="71">
        <v>0</v>
      </c>
      <c r="S370" s="71">
        <v>8.2998617186382972</v>
      </c>
      <c r="T370" s="72"/>
      <c r="U370" s="71">
        <v>10985816</v>
      </c>
      <c r="V370" s="71">
        <v>1513</v>
      </c>
      <c r="W370" s="71">
        <v>134</v>
      </c>
      <c r="X370" s="71">
        <v>11388</v>
      </c>
      <c r="Y370" s="71">
        <v>21375</v>
      </c>
      <c r="Z370" s="71">
        <v>37062</v>
      </c>
      <c r="AA370" s="71">
        <v>14714</v>
      </c>
      <c r="AB370" s="71">
        <v>58275</v>
      </c>
      <c r="AC370" s="71">
        <v>0</v>
      </c>
      <c r="AD370" s="71">
        <v>8.2998617186382972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2122</v>
      </c>
      <c r="B371" s="70">
        <v>74</v>
      </c>
      <c r="C371" s="70">
        <v>6</v>
      </c>
      <c r="D371" s="70">
        <v>5</v>
      </c>
      <c r="E371" s="70">
        <v>2009</v>
      </c>
      <c r="F371" s="70" t="s">
        <v>176</v>
      </c>
      <c r="G371" s="70" t="s">
        <v>2116</v>
      </c>
      <c r="H371" s="70" t="s">
        <v>2117</v>
      </c>
      <c r="I371" s="148"/>
      <c r="J371" s="71">
        <v>336.40730439471241</v>
      </c>
      <c r="K371" s="71">
        <v>2.408942090407872</v>
      </c>
      <c r="L371" s="71">
        <v>12.364671605338611</v>
      </c>
      <c r="M371" s="71">
        <v>57.465079350439581</v>
      </c>
      <c r="N371" s="71">
        <v>58.779062143236693</v>
      </c>
      <c r="O371" s="71">
        <v>73.16758248967858</v>
      </c>
      <c r="P371" s="71">
        <v>71.833949547603197</v>
      </c>
      <c r="Q371" s="71">
        <v>3.3655064979261899</v>
      </c>
      <c r="R371" s="71">
        <v>0</v>
      </c>
      <c r="S371" s="71">
        <v>6.4539772157363711</v>
      </c>
      <c r="T371" s="72"/>
      <c r="U371" s="71">
        <v>9578044</v>
      </c>
      <c r="V371" s="71">
        <v>1622</v>
      </c>
      <c r="W371" s="71">
        <v>223</v>
      </c>
      <c r="X371" s="71">
        <v>12986</v>
      </c>
      <c r="Y371" s="71">
        <v>21482</v>
      </c>
      <c r="Z371" s="71">
        <v>36988</v>
      </c>
      <c r="AA371" s="71">
        <v>14458</v>
      </c>
      <c r="AB371" s="71">
        <v>57730</v>
      </c>
      <c r="AC371" s="71">
        <v>0</v>
      </c>
      <c r="AD371" s="71">
        <v>6.4539772157363711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2.7</v>
      </c>
      <c r="BI371" s="71">
        <v>0</v>
      </c>
      <c r="BJ371" s="71">
        <v>25.555</v>
      </c>
      <c r="BK371" s="71">
        <v>0</v>
      </c>
      <c r="BL371" s="71">
        <v>2.9550000000000001</v>
      </c>
      <c r="BM371" s="71">
        <v>0</v>
      </c>
      <c r="BN371" s="72"/>
      <c r="BO371" s="71">
        <v>1</v>
      </c>
      <c r="BP371" s="71">
        <v>0</v>
      </c>
      <c r="BQ371" s="71">
        <v>5</v>
      </c>
      <c r="BR371" s="71">
        <v>0</v>
      </c>
      <c r="BS371" s="71">
        <v>1</v>
      </c>
      <c r="BT371" s="71">
        <v>0</v>
      </c>
      <c r="BU371"/>
      <c r="BV371" s="70">
        <v>31.21</v>
      </c>
      <c r="BW371" s="70">
        <v>0</v>
      </c>
      <c r="BX371" s="70">
        <v>0</v>
      </c>
      <c r="BY371" s="70">
        <v>0</v>
      </c>
      <c r="BZ371" s="70">
        <v>0</v>
      </c>
      <c r="CA371" s="70">
        <v>0</v>
      </c>
      <c r="CB371" s="70">
        <v>0</v>
      </c>
      <c r="CC371" s="70">
        <v>0</v>
      </c>
      <c r="CD371" s="70">
        <v>0</v>
      </c>
    </row>
    <row r="372" spans="1:82">
      <c r="A372" s="70" t="s">
        <v>2123</v>
      </c>
      <c r="B372" s="70">
        <v>75</v>
      </c>
      <c r="C372" s="70">
        <v>7</v>
      </c>
      <c r="D372" s="70">
        <v>5</v>
      </c>
      <c r="E372" s="70">
        <v>2010</v>
      </c>
      <c r="F372" s="70" t="s">
        <v>177</v>
      </c>
      <c r="G372" s="70" t="s">
        <v>2116</v>
      </c>
      <c r="H372" s="70" t="s">
        <v>2117</v>
      </c>
      <c r="I372" s="148"/>
      <c r="J372" s="71">
        <v>382.59444432126861</v>
      </c>
      <c r="K372" s="71">
        <v>2.5672703489801041</v>
      </c>
      <c r="L372" s="71">
        <v>11.706335259356109</v>
      </c>
      <c r="M372" s="71">
        <v>57.361826815791943</v>
      </c>
      <c r="N372" s="71">
        <v>60.530504814636409</v>
      </c>
      <c r="O372" s="71">
        <v>72.492461963263608</v>
      </c>
      <c r="P372" s="71">
        <v>72.455981539475346</v>
      </c>
      <c r="Q372" s="71">
        <v>3.4813881629220398</v>
      </c>
      <c r="R372" s="71">
        <v>0</v>
      </c>
      <c r="S372" s="71">
        <v>7.2328979617422826</v>
      </c>
      <c r="T372" s="72"/>
      <c r="U372" s="71">
        <v>9884975</v>
      </c>
      <c r="V372" s="71">
        <v>1622</v>
      </c>
      <c r="W372" s="71">
        <v>223</v>
      </c>
      <c r="X372" s="71">
        <v>12986</v>
      </c>
      <c r="Y372" s="71">
        <v>21656</v>
      </c>
      <c r="Z372" s="71">
        <v>36817</v>
      </c>
      <c r="AA372" s="71">
        <v>14219</v>
      </c>
      <c r="AB372" s="71">
        <v>57223</v>
      </c>
      <c r="AC372" s="71">
        <v>0</v>
      </c>
      <c r="AD372" s="71">
        <v>7.2328979617422826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2.6909999999999998</v>
      </c>
      <c r="BI372" s="71">
        <v>0</v>
      </c>
      <c r="BJ372" s="71">
        <v>25.442</v>
      </c>
      <c r="BK372" s="71">
        <v>0</v>
      </c>
      <c r="BL372" s="71">
        <v>2.94</v>
      </c>
      <c r="BM372" s="71">
        <v>0</v>
      </c>
      <c r="BN372" s="72"/>
      <c r="BO372" s="71">
        <v>1</v>
      </c>
      <c r="BP372" s="71">
        <v>0</v>
      </c>
      <c r="BQ372" s="71">
        <v>5</v>
      </c>
      <c r="BR372" s="71">
        <v>0</v>
      </c>
      <c r="BS372" s="71">
        <v>1</v>
      </c>
      <c r="BT372" s="71">
        <v>0</v>
      </c>
      <c r="BU372"/>
      <c r="BV372" s="70">
        <v>31.073</v>
      </c>
      <c r="BW372" s="70">
        <v>0</v>
      </c>
      <c r="BX372" s="70">
        <v>0</v>
      </c>
      <c r="BY372" s="70">
        <v>0</v>
      </c>
      <c r="BZ372" s="70">
        <v>0</v>
      </c>
      <c r="CA372" s="70">
        <v>0</v>
      </c>
      <c r="CB372" s="70">
        <v>0</v>
      </c>
      <c r="CC372" s="70">
        <v>0</v>
      </c>
      <c r="CD372" s="70">
        <v>0</v>
      </c>
    </row>
    <row r="373" spans="1:82">
      <c r="A373" s="70" t="s">
        <v>2124</v>
      </c>
      <c r="B373" s="70">
        <v>76</v>
      </c>
      <c r="C373" s="70">
        <v>8</v>
      </c>
      <c r="D373" s="70">
        <v>5</v>
      </c>
      <c r="E373" s="70">
        <v>2011</v>
      </c>
      <c r="F373" s="70" t="s">
        <v>178</v>
      </c>
      <c r="G373" s="70" t="s">
        <v>2116</v>
      </c>
      <c r="H373" s="70" t="s">
        <v>2117</v>
      </c>
      <c r="I373" s="148"/>
      <c r="J373" s="71">
        <v>400.7520299321709</v>
      </c>
      <c r="K373" s="71">
        <v>4.0526835613178811</v>
      </c>
      <c r="L373" s="71">
        <v>11.41299599640694</v>
      </c>
      <c r="M373" s="71">
        <v>66.456527115675243</v>
      </c>
      <c r="N373" s="71">
        <v>63.689731467567547</v>
      </c>
      <c r="O373" s="71">
        <v>71.877998792875587</v>
      </c>
      <c r="P373" s="71">
        <v>70.193873016270388</v>
      </c>
      <c r="Q373" s="71">
        <v>3.9631782588190601</v>
      </c>
      <c r="R373" s="71">
        <v>0</v>
      </c>
      <c r="S373" s="71">
        <v>8.1940354438708631</v>
      </c>
      <c r="T373" s="72"/>
      <c r="U373" s="71">
        <v>10840106</v>
      </c>
      <c r="V373" s="71">
        <v>1622</v>
      </c>
      <c r="W373" s="71">
        <v>223</v>
      </c>
      <c r="X373" s="71">
        <v>12986</v>
      </c>
      <c r="Y373" s="71">
        <v>21685</v>
      </c>
      <c r="Z373" s="71">
        <v>37298</v>
      </c>
      <c r="AA373" s="71">
        <v>14185</v>
      </c>
      <c r="AB373" s="71">
        <v>56474</v>
      </c>
      <c r="AC373" s="71">
        <v>0</v>
      </c>
      <c r="AD373" s="71">
        <v>8.1940354438708631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2.2959999999999998</v>
      </c>
      <c r="BI373" s="71">
        <v>0</v>
      </c>
      <c r="BJ373" s="71">
        <v>25.495999999999999</v>
      </c>
      <c r="BK373" s="71">
        <v>0</v>
      </c>
      <c r="BL373" s="71">
        <v>2.508</v>
      </c>
      <c r="BM373" s="71">
        <v>0</v>
      </c>
      <c r="BN373" s="72"/>
      <c r="BO373" s="71">
        <v>1</v>
      </c>
      <c r="BP373" s="71">
        <v>0</v>
      </c>
      <c r="BQ373" s="71">
        <v>5</v>
      </c>
      <c r="BR373" s="71">
        <v>0</v>
      </c>
      <c r="BS373" s="71">
        <v>1</v>
      </c>
      <c r="BT373" s="71">
        <v>0</v>
      </c>
      <c r="BU373"/>
      <c r="BV373" s="70">
        <v>30.3</v>
      </c>
      <c r="BW373" s="70">
        <v>0</v>
      </c>
      <c r="BX373" s="70">
        <v>0</v>
      </c>
      <c r="BY373" s="70">
        <v>0</v>
      </c>
      <c r="BZ373" s="70">
        <v>0</v>
      </c>
      <c r="CA373" s="70">
        <v>0</v>
      </c>
      <c r="CB373" s="70">
        <v>0</v>
      </c>
      <c r="CC373" s="70">
        <v>0</v>
      </c>
      <c r="CD373" s="70">
        <v>0</v>
      </c>
    </row>
    <row r="374" spans="1:82">
      <c r="A374" s="70" t="s">
        <v>2125</v>
      </c>
      <c r="B374" s="70">
        <v>77</v>
      </c>
      <c r="C374" s="70">
        <v>9</v>
      </c>
      <c r="D374" s="70">
        <v>5</v>
      </c>
      <c r="E374" s="70">
        <v>2012</v>
      </c>
      <c r="F374" s="70" t="s">
        <v>179</v>
      </c>
      <c r="G374" s="70" t="s">
        <v>2116</v>
      </c>
      <c r="H374" s="70" t="s">
        <v>2117</v>
      </c>
      <c r="I374" s="148"/>
      <c r="J374" s="71">
        <v>367.43312105665842</v>
      </c>
      <c r="K374" s="71">
        <v>4.0209676704065824</v>
      </c>
      <c r="L374" s="71">
        <v>11.45854232398057</v>
      </c>
      <c r="M374" s="71">
        <v>74.265355731994774</v>
      </c>
      <c r="N374" s="71">
        <v>70.745868154950443</v>
      </c>
      <c r="O374" s="71">
        <v>71.973918857160612</v>
      </c>
      <c r="P374" s="71">
        <v>70.518592178076375</v>
      </c>
      <c r="Q374" s="71">
        <v>4.2922652966151702</v>
      </c>
      <c r="R374" s="71">
        <v>0</v>
      </c>
      <c r="S374" s="71">
        <v>7.0185735958803797</v>
      </c>
      <c r="T374" s="72"/>
      <c r="U374" s="71">
        <v>9986660</v>
      </c>
      <c r="V374" s="71">
        <v>1622</v>
      </c>
      <c r="W374" s="71">
        <v>223</v>
      </c>
      <c r="X374" s="71">
        <v>12986</v>
      </c>
      <c r="Y374" s="71">
        <v>21911</v>
      </c>
      <c r="Z374" s="71">
        <v>37644</v>
      </c>
      <c r="AA374" s="71">
        <v>14170</v>
      </c>
      <c r="AB374" s="71">
        <v>56295</v>
      </c>
      <c r="AC374" s="71">
        <v>0</v>
      </c>
      <c r="AD374" s="71">
        <v>7.0185735958803797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3.2040000000000002</v>
      </c>
      <c r="BI374" s="71">
        <v>0</v>
      </c>
      <c r="BJ374" s="71">
        <v>27.606999999999999</v>
      </c>
      <c r="BK374" s="71">
        <v>0</v>
      </c>
      <c r="BL374" s="71">
        <v>2.8540000000000001</v>
      </c>
      <c r="BM374" s="71">
        <v>0</v>
      </c>
      <c r="BN374" s="72"/>
      <c r="BO374" s="71">
        <v>1</v>
      </c>
      <c r="BP374" s="71">
        <v>0</v>
      </c>
      <c r="BQ374" s="71">
        <v>5</v>
      </c>
      <c r="BR374" s="71">
        <v>0</v>
      </c>
      <c r="BS374" s="71">
        <v>1</v>
      </c>
      <c r="BT374" s="71">
        <v>0</v>
      </c>
      <c r="BU374"/>
      <c r="BV374" s="70">
        <v>33.664999999999999</v>
      </c>
      <c r="BW374" s="70">
        <v>0</v>
      </c>
      <c r="BX374" s="70">
        <v>0</v>
      </c>
      <c r="BY374" s="70">
        <v>0</v>
      </c>
      <c r="BZ374" s="70">
        <v>0</v>
      </c>
      <c r="CA374" s="70">
        <v>0</v>
      </c>
      <c r="CB374" s="70">
        <v>0</v>
      </c>
      <c r="CC374" s="70">
        <v>0</v>
      </c>
      <c r="CD374" s="70">
        <v>0</v>
      </c>
    </row>
    <row r="375" spans="1:82">
      <c r="A375" s="70" t="s">
        <v>2126</v>
      </c>
      <c r="B375" s="70">
        <v>78</v>
      </c>
      <c r="C375" s="70">
        <v>10</v>
      </c>
      <c r="D375" s="70">
        <v>5</v>
      </c>
      <c r="E375" s="70">
        <v>2013</v>
      </c>
      <c r="F375" s="70" t="s">
        <v>180</v>
      </c>
      <c r="G375" s="70" t="s">
        <v>2116</v>
      </c>
      <c r="H375" s="70" t="s">
        <v>2117</v>
      </c>
      <c r="I375" s="148"/>
      <c r="J375" s="71">
        <v>411.97338747992518</v>
      </c>
      <c r="K375" s="71">
        <v>3.58383652624918</v>
      </c>
      <c r="L375" s="71">
        <v>11.461452062510411</v>
      </c>
      <c r="M375" s="71">
        <v>73.633103985177527</v>
      </c>
      <c r="N375" s="71">
        <v>74.678755142876199</v>
      </c>
      <c r="O375" s="71">
        <v>69.466967161130157</v>
      </c>
      <c r="P375" s="71">
        <v>69.920108786662965</v>
      </c>
      <c r="Q375" s="71">
        <v>4.3150880407339098</v>
      </c>
      <c r="R375" s="71">
        <v>0</v>
      </c>
      <c r="S375" s="71">
        <v>6.407629318025216</v>
      </c>
      <c r="T375" s="72"/>
      <c r="U375" s="71">
        <v>10907358</v>
      </c>
      <c r="V375" s="71">
        <v>1622</v>
      </c>
      <c r="W375" s="71">
        <v>223</v>
      </c>
      <c r="X375" s="71">
        <v>12986</v>
      </c>
      <c r="Y375" s="71">
        <v>22007</v>
      </c>
      <c r="Z375" s="71">
        <v>37955</v>
      </c>
      <c r="AA375" s="71">
        <v>13997</v>
      </c>
      <c r="AB375" s="71">
        <v>55783</v>
      </c>
      <c r="AC375" s="71">
        <v>0</v>
      </c>
      <c r="AD375" s="71">
        <v>6.407629318025216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3.6150000000000002</v>
      </c>
      <c r="BI375" s="71">
        <v>0</v>
      </c>
      <c r="BJ375" s="71">
        <v>28.082999999999998</v>
      </c>
      <c r="BK375" s="71">
        <v>0</v>
      </c>
      <c r="BL375" s="71">
        <v>2.87</v>
      </c>
      <c r="BM375" s="71">
        <v>0</v>
      </c>
      <c r="BN375" s="72"/>
      <c r="BO375" s="71">
        <v>1</v>
      </c>
      <c r="BP375" s="71">
        <v>0</v>
      </c>
      <c r="BQ375" s="71">
        <v>5</v>
      </c>
      <c r="BR375" s="71">
        <v>0</v>
      </c>
      <c r="BS375" s="71">
        <v>1</v>
      </c>
      <c r="BT375" s="71">
        <v>0</v>
      </c>
      <c r="BU375"/>
      <c r="BV375" s="70">
        <v>34.567999999999998</v>
      </c>
      <c r="BW375" s="70">
        <v>0</v>
      </c>
      <c r="BX375" s="70">
        <v>0</v>
      </c>
      <c r="BY375" s="70">
        <v>0</v>
      </c>
      <c r="BZ375" s="70">
        <v>0</v>
      </c>
      <c r="CA375" s="70">
        <v>0</v>
      </c>
      <c r="CB375" s="70">
        <v>0</v>
      </c>
      <c r="CC375" s="70">
        <v>0</v>
      </c>
      <c r="CD375" s="70">
        <v>0</v>
      </c>
    </row>
    <row r="376" spans="1:82">
      <c r="A376" s="70" t="s">
        <v>2127</v>
      </c>
      <c r="B376" s="70">
        <v>79</v>
      </c>
      <c r="C376" s="70">
        <v>11</v>
      </c>
      <c r="D376" s="70">
        <v>5</v>
      </c>
      <c r="E376" s="70">
        <v>2014</v>
      </c>
      <c r="F376" s="70" t="s">
        <v>181</v>
      </c>
      <c r="G376" s="70" t="s">
        <v>2116</v>
      </c>
      <c r="H376" s="70" t="s">
        <v>2117</v>
      </c>
      <c r="I376" s="148"/>
      <c r="J376" s="71">
        <v>368.73273380764908</v>
      </c>
      <c r="K376" s="71">
        <v>3.287523475321755</v>
      </c>
      <c r="L376" s="71">
        <v>16.67622011854473</v>
      </c>
      <c r="M376" s="71">
        <v>63.195905587958237</v>
      </c>
      <c r="N376" s="71">
        <v>61.350555766845687</v>
      </c>
      <c r="O376" s="71">
        <v>67.112198240010684</v>
      </c>
      <c r="P376" s="71">
        <v>70.830867700692153</v>
      </c>
      <c r="Q376" s="71">
        <v>4.0748328480786</v>
      </c>
      <c r="R376" s="71">
        <v>0</v>
      </c>
      <c r="S376" s="71">
        <v>9.2389695734345736</v>
      </c>
      <c r="T376" s="72"/>
      <c r="U376" s="71">
        <v>10747033</v>
      </c>
      <c r="V376" s="71">
        <v>1375</v>
      </c>
      <c r="W376" s="71">
        <v>291</v>
      </c>
      <c r="X376" s="71">
        <v>12119</v>
      </c>
      <c r="Y376" s="71">
        <v>21976</v>
      </c>
      <c r="Z376" s="71">
        <v>38620</v>
      </c>
      <c r="AA376" s="71">
        <v>14106</v>
      </c>
      <c r="AB376" s="71">
        <v>54904</v>
      </c>
      <c r="AC376" s="71">
        <v>0</v>
      </c>
      <c r="AD376" s="71">
        <v>9.2389695734345736</v>
      </c>
      <c r="AE376" s="72"/>
      <c r="AF376" s="71"/>
      <c r="AG376" s="71"/>
      <c r="AH376" s="71"/>
      <c r="AI376" s="71"/>
      <c r="AJ376" s="71"/>
      <c r="AK376" s="71"/>
      <c r="AL376" s="71"/>
      <c r="AM376" s="71"/>
      <c r="AN376" s="71"/>
      <c r="AO376" s="71"/>
      <c r="AP376" s="71"/>
      <c r="AQ376" s="72"/>
      <c r="AR376" s="71">
        <v>978</v>
      </c>
      <c r="AS376" s="71">
        <v>269</v>
      </c>
      <c r="AT376" s="71">
        <v>0</v>
      </c>
      <c r="AU376" s="71">
        <v>0</v>
      </c>
      <c r="AV376" s="71">
        <v>0</v>
      </c>
      <c r="AW376" s="71">
        <v>0</v>
      </c>
      <c r="AX376" s="71"/>
      <c r="AY376" s="72"/>
      <c r="AZ376" s="71">
        <v>3810.2</v>
      </c>
      <c r="BA376" s="71">
        <v>17462.099999999999</v>
      </c>
      <c r="BB376" s="71">
        <v>0</v>
      </c>
      <c r="BC376" s="71">
        <v>0</v>
      </c>
      <c r="BD376" s="71">
        <v>0</v>
      </c>
      <c r="BE376" s="71">
        <v>0</v>
      </c>
      <c r="BF376" s="71"/>
      <c r="BG376" s="72"/>
      <c r="BH376" s="71">
        <v>3.113</v>
      </c>
      <c r="BI376" s="71">
        <v>0</v>
      </c>
      <c r="BJ376" s="71">
        <v>24.826000000000001</v>
      </c>
      <c r="BK376" s="71">
        <v>0</v>
      </c>
      <c r="BL376" s="71">
        <v>2.923</v>
      </c>
      <c r="BM376" s="71">
        <v>0</v>
      </c>
      <c r="BN376" s="72"/>
      <c r="BO376" s="71">
        <v>1</v>
      </c>
      <c r="BP376" s="71">
        <v>0</v>
      </c>
      <c r="BQ376" s="71">
        <v>4</v>
      </c>
      <c r="BR376" s="71">
        <v>0</v>
      </c>
      <c r="BS376" s="71">
        <v>1</v>
      </c>
      <c r="BT376" s="71">
        <v>0</v>
      </c>
      <c r="BU376"/>
      <c r="BV376" s="70">
        <v>30.861999999999998</v>
      </c>
      <c r="BW376" s="70">
        <v>0</v>
      </c>
      <c r="BX376" s="70">
        <v>0</v>
      </c>
      <c r="BY376" s="70">
        <v>0</v>
      </c>
      <c r="BZ376" s="70">
        <v>0</v>
      </c>
      <c r="CA376" s="70">
        <v>0</v>
      </c>
      <c r="CB376" s="70">
        <v>0</v>
      </c>
      <c r="CC376" s="70">
        <v>0</v>
      </c>
      <c r="CD376" s="70">
        <v>0</v>
      </c>
    </row>
    <row r="377" spans="1:82">
      <c r="A377" s="70" t="s">
        <v>2128</v>
      </c>
      <c r="B377" s="70">
        <v>80</v>
      </c>
      <c r="C377" s="70">
        <v>12</v>
      </c>
      <c r="D377" s="70">
        <v>5</v>
      </c>
      <c r="E377" s="70">
        <v>2015</v>
      </c>
      <c r="F377" s="70" t="s">
        <v>182</v>
      </c>
      <c r="G377" s="70" t="s">
        <v>2116</v>
      </c>
      <c r="H377" s="70" t="s">
        <v>2117</v>
      </c>
      <c r="I377" s="148"/>
      <c r="J377" s="71">
        <v>395.41746200474</v>
      </c>
      <c r="K377" s="71">
        <v>3.264784025282204</v>
      </c>
      <c r="L377" s="71">
        <v>17.516988004895811</v>
      </c>
      <c r="M377" s="71">
        <v>64.204768758594469</v>
      </c>
      <c r="N377" s="71">
        <v>57.21314452680015</v>
      </c>
      <c r="O377" s="71">
        <v>66.338219664206221</v>
      </c>
      <c r="P377" s="71">
        <v>70.776271708817191</v>
      </c>
      <c r="Q377" s="71">
        <v>3.9334183809759198</v>
      </c>
      <c r="R377" s="71">
        <v>0</v>
      </c>
      <c r="S377" s="71">
        <v>7.6397393268730927</v>
      </c>
      <c r="T377" s="72"/>
      <c r="U377" s="71">
        <v>11394337</v>
      </c>
      <c r="V377" s="71">
        <v>1375</v>
      </c>
      <c r="W377" s="71">
        <v>291</v>
      </c>
      <c r="X377" s="71">
        <v>12119</v>
      </c>
      <c r="Y377" s="71">
        <v>22050</v>
      </c>
      <c r="Z377" s="71">
        <v>38542</v>
      </c>
      <c r="AA377" s="71">
        <v>14084</v>
      </c>
      <c r="AB377" s="71">
        <v>54139</v>
      </c>
      <c r="AC377" s="71">
        <v>0</v>
      </c>
      <c r="AD377" s="71">
        <v>7.6397393268730927</v>
      </c>
      <c r="AE377" s="72"/>
      <c r="AF377" s="71">
        <v>122375183.81822979</v>
      </c>
      <c r="AG377" s="71">
        <v>2809492.2846370619</v>
      </c>
      <c r="AH377" s="71">
        <v>3660572.246450277</v>
      </c>
      <c r="AI377" s="71">
        <v>91095293.972386912</v>
      </c>
      <c r="AJ377" s="71">
        <v>78920570.772151738</v>
      </c>
      <c r="AK377" s="71">
        <v>0</v>
      </c>
      <c r="AL377" s="71">
        <v>0</v>
      </c>
      <c r="AM377" s="71">
        <v>7419522.8454365674</v>
      </c>
      <c r="AN377" s="71">
        <v>0</v>
      </c>
      <c r="AO377" s="71">
        <v>0</v>
      </c>
      <c r="AP377" s="71">
        <v>306280635.93929231</v>
      </c>
      <c r="AQ377" s="72"/>
      <c r="AR377" s="71">
        <v>1055</v>
      </c>
      <c r="AS377" s="71">
        <v>531</v>
      </c>
      <c r="AT377" s="71">
        <v>0</v>
      </c>
      <c r="AU377" s="71">
        <v>0</v>
      </c>
      <c r="AV377" s="71">
        <v>0</v>
      </c>
      <c r="AW377" s="71">
        <v>0</v>
      </c>
      <c r="AX377" s="71"/>
      <c r="AY377" s="72"/>
      <c r="AZ377" s="71">
        <v>4207</v>
      </c>
      <c r="BA377" s="71">
        <v>42917.2</v>
      </c>
      <c r="BB377" s="71">
        <v>0</v>
      </c>
      <c r="BC377" s="71">
        <v>0</v>
      </c>
      <c r="BD377" s="71">
        <v>0</v>
      </c>
      <c r="BE377" s="71">
        <v>0</v>
      </c>
      <c r="BF377" s="71"/>
      <c r="BG377" s="72"/>
      <c r="BH377" s="71">
        <v>2.944</v>
      </c>
      <c r="BI377" s="71">
        <v>0</v>
      </c>
      <c r="BJ377" s="71">
        <v>23.584</v>
      </c>
      <c r="BK377" s="71">
        <v>0</v>
      </c>
      <c r="BL377" s="71">
        <v>2.9780000000000002</v>
      </c>
      <c r="BM377" s="71">
        <v>0</v>
      </c>
      <c r="BN377" s="72"/>
      <c r="BO377" s="71">
        <v>1</v>
      </c>
      <c r="BP377" s="71">
        <v>0</v>
      </c>
      <c r="BQ377" s="71">
        <v>4</v>
      </c>
      <c r="BR377" s="71">
        <v>0</v>
      </c>
      <c r="BS377" s="71">
        <v>1</v>
      </c>
      <c r="BT377" s="71">
        <v>0</v>
      </c>
      <c r="BU377"/>
      <c r="BV377" s="70">
        <v>29.506</v>
      </c>
      <c r="BW377" s="70">
        <v>0</v>
      </c>
      <c r="BX377" s="70">
        <v>0</v>
      </c>
      <c r="BY377" s="70">
        <v>0</v>
      </c>
      <c r="BZ377" s="70">
        <v>0</v>
      </c>
      <c r="CA377" s="70">
        <v>0</v>
      </c>
      <c r="CB377" s="70">
        <v>0</v>
      </c>
      <c r="CC377" s="70">
        <v>0</v>
      </c>
      <c r="CD377" s="70">
        <v>0</v>
      </c>
    </row>
    <row r="378" spans="1:82">
      <c r="A378" s="70" t="s">
        <v>2129</v>
      </c>
      <c r="B378" s="70">
        <v>81</v>
      </c>
      <c r="C378" s="70">
        <v>13</v>
      </c>
      <c r="D378" s="70">
        <v>5</v>
      </c>
      <c r="E378" s="70">
        <v>2016</v>
      </c>
      <c r="F378" s="70" t="s">
        <v>155</v>
      </c>
      <c r="G378" s="70" t="s">
        <v>2116</v>
      </c>
      <c r="H378" s="70" t="s">
        <v>2117</v>
      </c>
      <c r="I378" s="148"/>
      <c r="J378" s="71">
        <v>431.5743614672852</v>
      </c>
      <c r="K378" s="71">
        <v>3.1462888856745836</v>
      </c>
      <c r="L378" s="71">
        <v>20.375348626676661</v>
      </c>
      <c r="M378" s="71">
        <v>55.217670187172168</v>
      </c>
      <c r="N378" s="71">
        <v>60.179044755808007</v>
      </c>
      <c r="O378" s="71">
        <v>66.00532383740412</v>
      </c>
      <c r="P378" s="71">
        <v>68.99385146366221</v>
      </c>
      <c r="Q378" s="71">
        <v>3.7742224082345404</v>
      </c>
      <c r="R378" s="71">
        <v>0</v>
      </c>
      <c r="S378" s="71">
        <v>6.4536433228883912</v>
      </c>
      <c r="T378" s="72"/>
      <c r="U378" s="71">
        <v>11749447</v>
      </c>
      <c r="V378" s="71">
        <v>1375</v>
      </c>
      <c r="W378" s="71">
        <v>291</v>
      </c>
      <c r="X378" s="71">
        <v>12119</v>
      </c>
      <c r="Y378" s="71">
        <v>22130</v>
      </c>
      <c r="Z378" s="71">
        <v>38820</v>
      </c>
      <c r="AA378" s="71">
        <v>14200</v>
      </c>
      <c r="AB378" s="71">
        <v>53435</v>
      </c>
      <c r="AC378" s="71">
        <v>0</v>
      </c>
      <c r="AD378" s="71">
        <v>6.4536433228883912</v>
      </c>
      <c r="AE378" s="72"/>
      <c r="AF378" s="71">
        <v>138609343.85262319</v>
      </c>
      <c r="AG378" s="71">
        <v>2677002.7932824958</v>
      </c>
      <c r="AH378" s="71">
        <v>3370749.414164878</v>
      </c>
      <c r="AI378" s="71">
        <v>84769053.801320255</v>
      </c>
      <c r="AJ378" s="71">
        <v>83136156.649509311</v>
      </c>
      <c r="AK378" s="71">
        <v>0</v>
      </c>
      <c r="AL378" s="71">
        <v>0</v>
      </c>
      <c r="AM378" s="71">
        <v>7328731.8841741132</v>
      </c>
      <c r="AN378" s="71">
        <v>0</v>
      </c>
      <c r="AO378" s="71">
        <v>0</v>
      </c>
      <c r="AP378" s="71">
        <v>319891038.39507425</v>
      </c>
      <c r="AQ378" s="72"/>
      <c r="AR378" s="71">
        <v>1125</v>
      </c>
      <c r="AS378" s="71">
        <v>649</v>
      </c>
      <c r="AT378" s="71">
        <v>0</v>
      </c>
      <c r="AU378" s="71">
        <v>0</v>
      </c>
      <c r="AV378" s="71">
        <v>0</v>
      </c>
      <c r="AW378" s="71">
        <v>0</v>
      </c>
      <c r="AX378" s="71"/>
      <c r="AY378" s="72"/>
      <c r="AZ378" s="71">
        <v>4570.8999999999996</v>
      </c>
      <c r="BA378" s="71">
        <v>59125.1</v>
      </c>
      <c r="BB378" s="71">
        <v>0</v>
      </c>
      <c r="BC378" s="71">
        <v>0</v>
      </c>
      <c r="BD378" s="71">
        <v>0</v>
      </c>
      <c r="BE378" s="71">
        <v>0</v>
      </c>
      <c r="BF378" s="71"/>
      <c r="BG378" s="72"/>
      <c r="BH378" s="71">
        <v>3.1429999999999998</v>
      </c>
      <c r="BI378" s="71">
        <v>0</v>
      </c>
      <c r="BJ378" s="71">
        <v>11.984999999999999</v>
      </c>
      <c r="BK378" s="71">
        <v>0</v>
      </c>
      <c r="BL378" s="71">
        <v>2.9350000000000001</v>
      </c>
      <c r="BM378" s="71">
        <v>0</v>
      </c>
      <c r="BN378" s="72"/>
      <c r="BO378" s="71">
        <v>1</v>
      </c>
      <c r="BP378" s="71">
        <v>0</v>
      </c>
      <c r="BQ378" s="71">
        <v>2</v>
      </c>
      <c r="BR378" s="71">
        <v>0</v>
      </c>
      <c r="BS378" s="71">
        <v>1</v>
      </c>
      <c r="BT378" s="71">
        <v>0</v>
      </c>
      <c r="BU378"/>
      <c r="BV378" s="70">
        <v>18.062999999999999</v>
      </c>
      <c r="BW378" s="70">
        <v>0</v>
      </c>
      <c r="BX378" s="70">
        <v>0</v>
      </c>
      <c r="BY378" s="70">
        <v>0</v>
      </c>
      <c r="BZ378" s="70">
        <v>0</v>
      </c>
      <c r="CA378" s="70">
        <v>0</v>
      </c>
      <c r="CB378" s="70">
        <v>0</v>
      </c>
      <c r="CC378" s="70">
        <v>0</v>
      </c>
      <c r="CD378" s="70">
        <v>0</v>
      </c>
    </row>
    <row r="379" spans="1:82">
      <c r="A379" s="70" t="s">
        <v>2130</v>
      </c>
      <c r="B379" s="70">
        <v>82</v>
      </c>
      <c r="C379" s="70">
        <v>14</v>
      </c>
      <c r="D379" s="70">
        <v>5</v>
      </c>
      <c r="E379" s="70">
        <v>2017</v>
      </c>
      <c r="F379" s="70" t="s">
        <v>156</v>
      </c>
      <c r="G379" s="70" t="s">
        <v>2116</v>
      </c>
      <c r="H379" s="70" t="s">
        <v>2117</v>
      </c>
      <c r="I379" s="148"/>
      <c r="J379" s="71">
        <v>435.52515506044512</v>
      </c>
      <c r="K379" s="71">
        <v>3.1493491135233627</v>
      </c>
      <c r="L379" s="71">
        <v>18.689696899050904</v>
      </c>
      <c r="M379" s="71">
        <v>56.02469350336677</v>
      </c>
      <c r="N379" s="71">
        <v>66.903350199047168</v>
      </c>
      <c r="O379" s="71">
        <v>64.607145203707589</v>
      </c>
      <c r="P379" s="71">
        <v>68.460241178141999</v>
      </c>
      <c r="Q379" s="71">
        <v>3.5996228657059199</v>
      </c>
      <c r="R379" s="71">
        <v>0</v>
      </c>
      <c r="S379" s="71">
        <v>5.6842845414970817</v>
      </c>
      <c r="T379" s="72"/>
      <c r="U379" s="71">
        <v>12631680</v>
      </c>
      <c r="V379" s="71">
        <v>1375</v>
      </c>
      <c r="W379" s="71">
        <v>291</v>
      </c>
      <c r="X379" s="71">
        <v>12119</v>
      </c>
      <c r="Y379" s="71">
        <v>22237</v>
      </c>
      <c r="Z379" s="71">
        <v>38628</v>
      </c>
      <c r="AA379" s="71">
        <v>14180</v>
      </c>
      <c r="AB379" s="71">
        <v>52701</v>
      </c>
      <c r="AC379" s="71">
        <v>0</v>
      </c>
      <c r="AD379" s="71">
        <v>5.6842845414970817</v>
      </c>
      <c r="AE379" s="72"/>
      <c r="AF379" s="71">
        <v>139716743.85768029</v>
      </c>
      <c r="AG379" s="71">
        <v>2705128.0764078968</v>
      </c>
      <c r="AH379" s="71">
        <v>4144755.697416076</v>
      </c>
      <c r="AI379" s="71">
        <v>90158383.830889925</v>
      </c>
      <c r="AJ379" s="71">
        <v>93667899.205048904</v>
      </c>
      <c r="AK379" s="71">
        <v>0</v>
      </c>
      <c r="AL379" s="71">
        <v>0</v>
      </c>
      <c r="AM379" s="71">
        <v>7239372.0575272888</v>
      </c>
      <c r="AN379" s="71">
        <v>0</v>
      </c>
      <c r="AO379" s="71">
        <v>0</v>
      </c>
      <c r="AP379" s="71">
        <v>337632282.7249704</v>
      </c>
      <c r="AQ379" s="72"/>
      <c r="AR379" s="71">
        <v>1182</v>
      </c>
      <c r="AS379" s="71">
        <v>786</v>
      </c>
      <c r="AT379" s="71">
        <v>1</v>
      </c>
      <c r="AU379" s="71">
        <v>0</v>
      </c>
      <c r="AV379" s="71">
        <v>0</v>
      </c>
      <c r="AW379" s="71">
        <v>0</v>
      </c>
      <c r="AX379" s="71"/>
      <c r="AY379" s="72"/>
      <c r="AZ379" s="71">
        <v>4859</v>
      </c>
      <c r="BA379" s="71">
        <v>74218.600000000035</v>
      </c>
      <c r="BB379" s="71">
        <v>9.8000000000000007</v>
      </c>
      <c r="BC379" s="71">
        <v>0</v>
      </c>
      <c r="BD379" s="71">
        <v>0</v>
      </c>
      <c r="BE379" s="71">
        <v>0</v>
      </c>
      <c r="BF379" s="71"/>
      <c r="BG379" s="72"/>
      <c r="BH379" s="71">
        <v>3.2480000000000002</v>
      </c>
      <c r="BI379" s="71">
        <v>0</v>
      </c>
      <c r="BJ379" s="71">
        <v>24.655999999999999</v>
      </c>
      <c r="BK379" s="71">
        <v>0</v>
      </c>
      <c r="BL379" s="71">
        <v>2.617</v>
      </c>
      <c r="BM379" s="71">
        <v>0</v>
      </c>
      <c r="BN379" s="72"/>
      <c r="BO379" s="71">
        <v>1</v>
      </c>
      <c r="BP379" s="71">
        <v>0</v>
      </c>
      <c r="BQ379" s="71">
        <v>4</v>
      </c>
      <c r="BR379" s="71">
        <v>0</v>
      </c>
      <c r="BS379" s="71">
        <v>1</v>
      </c>
      <c r="BT379" s="71">
        <v>0</v>
      </c>
      <c r="BU379"/>
      <c r="BV379" s="70">
        <v>30.521000000000001</v>
      </c>
      <c r="BW379" s="70">
        <v>0</v>
      </c>
      <c r="BX379" s="70">
        <v>0</v>
      </c>
      <c r="BY379" s="70">
        <v>0</v>
      </c>
      <c r="BZ379" s="70">
        <v>0</v>
      </c>
      <c r="CA379" s="70">
        <v>0</v>
      </c>
      <c r="CB379" s="70">
        <v>0</v>
      </c>
      <c r="CC379" s="70">
        <v>0</v>
      </c>
      <c r="CD379" s="70">
        <v>0</v>
      </c>
    </row>
    <row r="380" spans="1:82">
      <c r="A380" s="70" t="s">
        <v>2131</v>
      </c>
      <c r="B380" s="70">
        <v>83</v>
      </c>
      <c r="C380" s="70">
        <v>15</v>
      </c>
      <c r="D380" s="70">
        <v>5</v>
      </c>
      <c r="E380" s="70">
        <v>2018</v>
      </c>
      <c r="F380" s="70" t="s">
        <v>183</v>
      </c>
      <c r="G380" s="70" t="s">
        <v>2116</v>
      </c>
      <c r="H380" s="70" t="s">
        <v>2117</v>
      </c>
      <c r="I380" s="148"/>
      <c r="J380" s="71">
        <v>381.71903579522905</v>
      </c>
      <c r="K380" s="71">
        <v>2.9737930716271603</v>
      </c>
      <c r="L380" s="71">
        <v>17.478524379794962</v>
      </c>
      <c r="M380" s="71">
        <v>57.159583938620656</v>
      </c>
      <c r="N380" s="71">
        <v>56.09565364970527</v>
      </c>
      <c r="O380" s="71">
        <v>63.096274596135828</v>
      </c>
      <c r="P380" s="71">
        <v>67.458519381661404</v>
      </c>
      <c r="Q380" s="71">
        <v>3.29168358160064</v>
      </c>
      <c r="R380" s="71">
        <v>0</v>
      </c>
      <c r="S380" s="71">
        <v>6.1203689419276692</v>
      </c>
      <c r="T380" s="72"/>
      <c r="U380" s="71">
        <v>12281931</v>
      </c>
      <c r="V380" s="71">
        <v>1375</v>
      </c>
      <c r="W380" s="71">
        <v>291</v>
      </c>
      <c r="X380" s="71">
        <v>12119</v>
      </c>
      <c r="Y380" s="71">
        <v>22265</v>
      </c>
      <c r="Z380" s="71">
        <v>38447</v>
      </c>
      <c r="AA380" s="71">
        <v>14113</v>
      </c>
      <c r="AB380" s="71">
        <v>51935</v>
      </c>
      <c r="AC380" s="71">
        <v>0</v>
      </c>
      <c r="AD380" s="71">
        <v>6.1203689419276692</v>
      </c>
      <c r="AE380" s="72"/>
      <c r="AF380" s="71">
        <v>126439401.0497129</v>
      </c>
      <c r="AG380" s="71">
        <v>2466634.8701197221</v>
      </c>
      <c r="AH380" s="71">
        <v>3914272.0259014121</v>
      </c>
      <c r="AI380" s="71">
        <v>89919829.418231606</v>
      </c>
      <c r="AJ380" s="71">
        <v>84190587.128537655</v>
      </c>
      <c r="AK380" s="71">
        <v>0</v>
      </c>
      <c r="AL380" s="71">
        <v>0</v>
      </c>
      <c r="AM380" s="71">
        <v>7148910.4348094836</v>
      </c>
      <c r="AN380" s="71">
        <v>0</v>
      </c>
      <c r="AO380" s="71">
        <v>0</v>
      </c>
      <c r="AP380" s="71">
        <v>314079634.92731279</v>
      </c>
      <c r="AQ380" s="72"/>
      <c r="AR380" s="71">
        <v>1252</v>
      </c>
      <c r="AS380" s="71">
        <v>870</v>
      </c>
      <c r="AT380" s="71">
        <v>1</v>
      </c>
      <c r="AU380" s="71">
        <v>0</v>
      </c>
      <c r="AV380" s="71">
        <v>0</v>
      </c>
      <c r="AW380" s="71">
        <v>0</v>
      </c>
      <c r="AX380" s="71"/>
      <c r="AY380" s="72"/>
      <c r="AZ380" s="71">
        <v>5253.1999999999989</v>
      </c>
      <c r="BA380" s="71">
        <v>81098.5</v>
      </c>
      <c r="BB380" s="71">
        <v>10</v>
      </c>
      <c r="BC380" s="71">
        <v>0</v>
      </c>
      <c r="BD380" s="71">
        <v>0</v>
      </c>
      <c r="BE380" s="71">
        <v>0</v>
      </c>
      <c r="BF380" s="71"/>
      <c r="BG380" s="72"/>
      <c r="BH380" s="71">
        <v>2.867</v>
      </c>
      <c r="BI380" s="71">
        <v>0</v>
      </c>
      <c r="BJ380" s="71">
        <v>13.89</v>
      </c>
      <c r="BK380" s="71">
        <v>0</v>
      </c>
      <c r="BL380" s="71">
        <v>2.4820000000000002</v>
      </c>
      <c r="BM380" s="71">
        <v>0</v>
      </c>
      <c r="BN380" s="72"/>
      <c r="BO380" s="71">
        <v>1</v>
      </c>
      <c r="BP380" s="71">
        <v>0</v>
      </c>
      <c r="BQ380" s="71">
        <v>2</v>
      </c>
      <c r="BR380" s="71">
        <v>0</v>
      </c>
      <c r="BS380" s="71">
        <v>1</v>
      </c>
      <c r="BT380" s="71">
        <v>0</v>
      </c>
      <c r="BU380"/>
      <c r="BV380" s="70">
        <v>19.239000000000001</v>
      </c>
      <c r="BW380" s="70">
        <v>0</v>
      </c>
      <c r="BX380" s="70">
        <v>0</v>
      </c>
      <c r="BY380" s="70">
        <v>0</v>
      </c>
      <c r="BZ380" s="70">
        <v>0</v>
      </c>
      <c r="CA380" s="70">
        <v>0</v>
      </c>
      <c r="CB380" s="70">
        <v>0</v>
      </c>
      <c r="CC380" s="70">
        <v>0</v>
      </c>
      <c r="CD380" s="70">
        <v>0</v>
      </c>
    </row>
    <row r="381" spans="1:82">
      <c r="A381" s="70" t="s">
        <v>2132</v>
      </c>
      <c r="B381" s="70">
        <v>84</v>
      </c>
      <c r="C381" s="70">
        <v>16</v>
      </c>
      <c r="D381" s="70">
        <v>5</v>
      </c>
      <c r="E381" s="70">
        <v>2019</v>
      </c>
      <c r="F381" s="70" t="s">
        <v>158</v>
      </c>
      <c r="G381" s="70" t="s">
        <v>2116</v>
      </c>
      <c r="H381" s="70" t="s">
        <v>2117</v>
      </c>
      <c r="I381" s="148"/>
      <c r="J381" s="71">
        <v>394.41169728192932</v>
      </c>
      <c r="K381" s="71">
        <v>2.7099780028392471</v>
      </c>
      <c r="L381" s="71">
        <v>17.623807285338952</v>
      </c>
      <c r="M381" s="71">
        <v>52.178945924123099</v>
      </c>
      <c r="N381" s="71">
        <v>53.646407928455183</v>
      </c>
      <c r="O381" s="71">
        <v>61.645157963761974</v>
      </c>
      <c r="P381" s="71">
        <v>67.317108156291326</v>
      </c>
      <c r="Q381" s="71">
        <v>3.1580821953824301</v>
      </c>
      <c r="R381" s="71">
        <v>0</v>
      </c>
      <c r="S381" s="71">
        <v>5.9857807751154581</v>
      </c>
      <c r="T381" s="72"/>
      <c r="U381" s="71">
        <v>12740085</v>
      </c>
      <c r="V381" s="71">
        <v>1375</v>
      </c>
      <c r="W381" s="71">
        <v>291</v>
      </c>
      <c r="X381" s="71">
        <v>12119</v>
      </c>
      <c r="Y381" s="71">
        <v>22388</v>
      </c>
      <c r="Z381" s="71">
        <v>38594</v>
      </c>
      <c r="AA381" s="71">
        <v>13978</v>
      </c>
      <c r="AB381" s="71">
        <v>51176</v>
      </c>
      <c r="AC381" s="71">
        <v>0</v>
      </c>
      <c r="AD381" s="71">
        <v>5.9857807751154581</v>
      </c>
      <c r="AE381" s="72"/>
      <c r="AF381" s="71">
        <v>132211415.1506063</v>
      </c>
      <c r="AG381" s="71">
        <v>2382403.9826232912</v>
      </c>
      <c r="AH381" s="71">
        <v>4079176.6311230869</v>
      </c>
      <c r="AI381" s="71">
        <v>85418585.875669941</v>
      </c>
      <c r="AJ381" s="71">
        <v>80053241.277128413</v>
      </c>
      <c r="AK381" s="71">
        <v>0</v>
      </c>
      <c r="AL381" s="71">
        <v>0</v>
      </c>
      <c r="AM381" s="71">
        <v>6969785.947278263</v>
      </c>
      <c r="AN381" s="71">
        <v>0</v>
      </c>
      <c r="AO381" s="71">
        <v>0</v>
      </c>
      <c r="AP381" s="71">
        <v>311114608.8644293</v>
      </c>
      <c r="AQ381" s="72"/>
      <c r="AR381" s="71">
        <v>1314</v>
      </c>
      <c r="AS381" s="71">
        <v>910</v>
      </c>
      <c r="AT381" s="71">
        <v>1</v>
      </c>
      <c r="AU381" s="71">
        <v>0</v>
      </c>
      <c r="AV381" s="71">
        <v>0</v>
      </c>
      <c r="AW381" s="71">
        <v>0</v>
      </c>
      <c r="AX381" s="71"/>
      <c r="AY381" s="72"/>
      <c r="AZ381" s="71">
        <v>5627.2000000000025</v>
      </c>
      <c r="BA381" s="71">
        <v>87921.800000000017</v>
      </c>
      <c r="BB381" s="71">
        <v>9.8000000000000007</v>
      </c>
      <c r="BC381" s="71">
        <v>0</v>
      </c>
      <c r="BD381" s="71">
        <v>0</v>
      </c>
      <c r="BE381" s="71">
        <v>0</v>
      </c>
      <c r="BF381" s="71"/>
      <c r="BG381" s="72"/>
      <c r="BH381" s="71">
        <v>2.5529999999999999</v>
      </c>
      <c r="BI381" s="71">
        <v>0</v>
      </c>
      <c r="BJ381" s="71">
        <v>13.273999999999999</v>
      </c>
      <c r="BK381" s="71">
        <v>0</v>
      </c>
      <c r="BL381" s="71">
        <v>2.3730000000000002</v>
      </c>
      <c r="BM381" s="71">
        <v>0</v>
      </c>
      <c r="BN381" s="72"/>
      <c r="BO381" s="71">
        <v>1</v>
      </c>
      <c r="BP381" s="71">
        <v>0</v>
      </c>
      <c r="BQ381" s="71">
        <v>2</v>
      </c>
      <c r="BR381" s="71">
        <v>0</v>
      </c>
      <c r="BS381" s="71">
        <v>1</v>
      </c>
      <c r="BT381" s="71">
        <v>0</v>
      </c>
      <c r="BU381"/>
      <c r="BV381" s="70">
        <v>18.2</v>
      </c>
      <c r="BW381" s="70">
        <v>0</v>
      </c>
      <c r="BX381" s="70">
        <v>0</v>
      </c>
      <c r="BY381" s="70">
        <v>0</v>
      </c>
      <c r="BZ381" s="70">
        <v>0</v>
      </c>
      <c r="CA381" s="70">
        <v>0</v>
      </c>
      <c r="CB381" s="70">
        <v>0</v>
      </c>
      <c r="CC381" s="70">
        <v>0</v>
      </c>
      <c r="CD381" s="70">
        <v>0</v>
      </c>
    </row>
    <row r="382" spans="1:82">
      <c r="A382" s="70" t="s">
        <v>2133</v>
      </c>
      <c r="B382" s="70">
        <v>85</v>
      </c>
      <c r="C382" s="70">
        <v>17</v>
      </c>
      <c r="D382" s="70">
        <v>5</v>
      </c>
      <c r="E382" s="70">
        <v>2020</v>
      </c>
      <c r="F382" s="70" t="s">
        <v>159</v>
      </c>
      <c r="G382" s="70" t="s">
        <v>2116</v>
      </c>
      <c r="H382" s="70" t="s">
        <v>2117</v>
      </c>
      <c r="I382" s="148"/>
      <c r="J382" s="71">
        <v>371.6895666212834</v>
      </c>
      <c r="K382" s="71">
        <v>2.7361948203899549</v>
      </c>
      <c r="L382" s="71">
        <v>24.90227053639936</v>
      </c>
      <c r="M382" s="71">
        <v>48.709534170217992</v>
      </c>
      <c r="N382" s="71">
        <v>52.71522790844724</v>
      </c>
      <c r="O382" s="71">
        <v>54.037862694006868</v>
      </c>
      <c r="P382" s="71">
        <v>63.863875004303573</v>
      </c>
      <c r="Q382" s="71">
        <v>2.9678469730080299</v>
      </c>
      <c r="R382" s="71">
        <v>0</v>
      </c>
      <c r="S382" s="71">
        <v>6.0181105328836004</v>
      </c>
      <c r="T382" s="72"/>
      <c r="U382" s="71">
        <v>12753417</v>
      </c>
      <c r="V382" s="71">
        <v>1303</v>
      </c>
      <c r="W382" s="71">
        <v>437</v>
      </c>
      <c r="X382" s="71">
        <v>11871</v>
      </c>
      <c r="Y382" s="71">
        <v>22504</v>
      </c>
      <c r="Z382" s="71">
        <v>38614</v>
      </c>
      <c r="AA382" s="71">
        <v>14095</v>
      </c>
      <c r="AB382" s="71">
        <v>50336</v>
      </c>
      <c r="AC382" s="71">
        <v>0</v>
      </c>
      <c r="AD382" s="71">
        <v>6.0181105328836004</v>
      </c>
      <c r="AE382" s="72"/>
      <c r="AF382" s="71">
        <v>129520605.44640701</v>
      </c>
      <c r="AG382" s="71">
        <v>2199860.2519089682</v>
      </c>
      <c r="AH382" s="71">
        <v>6097951.381140966</v>
      </c>
      <c r="AI382" s="71">
        <v>81549155.655221954</v>
      </c>
      <c r="AJ382" s="71">
        <v>80972399.174758166</v>
      </c>
      <c r="AK382" s="71"/>
      <c r="AL382" s="71"/>
      <c r="AM382" s="71">
        <v>6569407.244624191</v>
      </c>
      <c r="AN382" s="71"/>
      <c r="AO382" s="71"/>
      <c r="AP382" s="71">
        <v>306909379.15406126</v>
      </c>
      <c r="AQ382" s="72"/>
      <c r="AR382" s="71">
        <v>1364</v>
      </c>
      <c r="AS382" s="71">
        <v>972</v>
      </c>
      <c r="AT382" s="71">
        <v>1</v>
      </c>
      <c r="AU382" s="71">
        <v>0</v>
      </c>
      <c r="AV382" s="71">
        <v>0</v>
      </c>
      <c r="AW382" s="71">
        <v>0</v>
      </c>
      <c r="AX382" s="71"/>
      <c r="AY382" s="72"/>
      <c r="AZ382" s="71">
        <v>5905.9000000000051</v>
      </c>
      <c r="BA382" s="71">
        <v>91572.499999999898</v>
      </c>
      <c r="BB382" s="71">
        <v>9.8000000000000007</v>
      </c>
      <c r="BC382" s="71">
        <v>0</v>
      </c>
      <c r="BD382" s="71">
        <v>0</v>
      </c>
      <c r="BE382" s="71">
        <v>0</v>
      </c>
      <c r="BF382" s="71"/>
      <c r="BG382" s="72"/>
      <c r="BH382" s="71">
        <v>1.9370000000000001</v>
      </c>
      <c r="BI382" s="71">
        <v>0</v>
      </c>
      <c r="BJ382" s="71">
        <v>20.370999999999999</v>
      </c>
      <c r="BK382" s="71">
        <v>0</v>
      </c>
      <c r="BL382" s="71">
        <v>1.849</v>
      </c>
      <c r="BM382" s="71">
        <v>0</v>
      </c>
      <c r="BN382" s="72"/>
      <c r="BO382" s="71">
        <v>1</v>
      </c>
      <c r="BP382" s="71">
        <v>0</v>
      </c>
      <c r="BQ382" s="71">
        <v>4</v>
      </c>
      <c r="BR382" s="71">
        <v>0</v>
      </c>
      <c r="BS382" s="71">
        <v>1</v>
      </c>
      <c r="BT382" s="71">
        <v>0</v>
      </c>
      <c r="BU382"/>
      <c r="BV382" s="70">
        <v>24.157</v>
      </c>
      <c r="BW382" s="70">
        <v>0</v>
      </c>
      <c r="BX382" s="70">
        <v>0</v>
      </c>
      <c r="BY382" s="70">
        <v>0</v>
      </c>
      <c r="BZ382" s="70">
        <v>0</v>
      </c>
      <c r="CA382" s="70">
        <v>0</v>
      </c>
      <c r="CB382" s="70">
        <v>0</v>
      </c>
      <c r="CC382" s="70">
        <v>0</v>
      </c>
      <c r="CD382" s="70">
        <v>0</v>
      </c>
    </row>
    <row r="383" spans="1:82">
      <c r="A383" s="70" t="s">
        <v>2134</v>
      </c>
      <c r="B383" s="70">
        <v>85</v>
      </c>
      <c r="C383" s="70">
        <v>18</v>
      </c>
      <c r="D383" s="70">
        <v>5</v>
      </c>
      <c r="E383" s="70">
        <v>2021</v>
      </c>
      <c r="F383" s="70" t="s">
        <v>160</v>
      </c>
      <c r="G383" s="70" t="s">
        <v>2116</v>
      </c>
      <c r="H383" s="70" t="s">
        <v>2117</v>
      </c>
      <c r="I383" s="148"/>
      <c r="J383" s="71">
        <v>430.1627174218217</v>
      </c>
      <c r="K383" s="71">
        <v>2.9772021342857915</v>
      </c>
      <c r="L383" s="71">
        <v>23.134786829576989</v>
      </c>
      <c r="M383" s="71">
        <v>53.708815372859924</v>
      </c>
      <c r="N383" s="71">
        <v>53.894320551814268</v>
      </c>
      <c r="O383" s="71">
        <v>51.951601744874097</v>
      </c>
      <c r="P383" s="71">
        <v>65.284869117872645</v>
      </c>
      <c r="Q383" s="71">
        <v>2.8896363322065</v>
      </c>
      <c r="R383" s="71">
        <v>0</v>
      </c>
      <c r="S383" s="71">
        <v>6.5654680238575338</v>
      </c>
      <c r="T383" s="72"/>
      <c r="U383" s="71">
        <v>14303817</v>
      </c>
      <c r="V383" s="71">
        <v>1303</v>
      </c>
      <c r="W383" s="71">
        <v>437</v>
      </c>
      <c r="X383" s="71">
        <v>11871</v>
      </c>
      <c r="Y383" s="71">
        <v>22403</v>
      </c>
      <c r="Z383" s="71">
        <v>38224</v>
      </c>
      <c r="AA383" s="71">
        <v>14050</v>
      </c>
      <c r="AB383" s="71">
        <v>49491</v>
      </c>
      <c r="AC383" s="71">
        <v>0</v>
      </c>
      <c r="AD383" s="71">
        <v>6.5654680238575338</v>
      </c>
      <c r="AE383" s="72"/>
      <c r="AF383" s="71">
        <v>143013552.81274533</v>
      </c>
      <c r="AG383" s="71">
        <v>2387169.2042580741</v>
      </c>
      <c r="AH383" s="71">
        <v>4972490.0922696963</v>
      </c>
      <c r="AI383" s="71">
        <v>89128239.958545148</v>
      </c>
      <c r="AJ383" s="71">
        <v>80775904.643441036</v>
      </c>
      <c r="AK383" s="71">
        <v>0</v>
      </c>
      <c r="AL383" s="71">
        <v>0</v>
      </c>
      <c r="AM383" s="71">
        <v>6496381.0714959744</v>
      </c>
      <c r="AN383" s="71">
        <v>0</v>
      </c>
      <c r="AO383" s="71">
        <v>0</v>
      </c>
      <c r="AP383" s="71">
        <v>326773737.78275526</v>
      </c>
      <c r="AQ383" s="72"/>
      <c r="AR383" s="71">
        <v>1419</v>
      </c>
      <c r="AS383" s="71">
        <v>1007</v>
      </c>
      <c r="AT383" s="71">
        <v>1</v>
      </c>
      <c r="AU383" s="71">
        <v>0</v>
      </c>
      <c r="AV383" s="71">
        <v>0</v>
      </c>
      <c r="AW383" s="71">
        <v>0</v>
      </c>
      <c r="AX383" s="71"/>
      <c r="AY383" s="72"/>
      <c r="AZ383" s="71">
        <v>6216.4000000000069</v>
      </c>
      <c r="BA383" s="71">
        <v>94867.299999999886</v>
      </c>
      <c r="BB383" s="71">
        <v>9.8000000000000007</v>
      </c>
      <c r="BC383" s="71">
        <v>0</v>
      </c>
      <c r="BD383" s="71">
        <v>0</v>
      </c>
      <c r="BE383" s="71">
        <v>0</v>
      </c>
      <c r="BF383" s="71"/>
      <c r="BG383" s="72"/>
      <c r="BH383" s="71">
        <v>2.4870000000000001</v>
      </c>
      <c r="BI383" s="71">
        <v>0</v>
      </c>
      <c r="BJ383" s="71">
        <v>22.201000000000001</v>
      </c>
      <c r="BK383" s="71">
        <v>0</v>
      </c>
      <c r="BL383" s="71">
        <v>2.2429999999999999</v>
      </c>
      <c r="BM383" s="71">
        <v>0</v>
      </c>
      <c r="BN383" s="72"/>
      <c r="BO383" s="71">
        <v>1</v>
      </c>
      <c r="BP383" s="71">
        <v>0</v>
      </c>
      <c r="BQ383" s="71">
        <v>4</v>
      </c>
      <c r="BR383" s="71">
        <v>0</v>
      </c>
      <c r="BS383" s="71">
        <v>1</v>
      </c>
      <c r="BT383" s="71">
        <v>0</v>
      </c>
      <c r="BU383"/>
      <c r="BV383" s="70">
        <v>26.931000000000001</v>
      </c>
      <c r="BW383" s="70">
        <v>0</v>
      </c>
      <c r="BX383" s="70">
        <v>0</v>
      </c>
      <c r="BY383" s="70">
        <v>0</v>
      </c>
      <c r="BZ383" s="70">
        <v>0</v>
      </c>
      <c r="CA383" s="70">
        <v>0</v>
      </c>
      <c r="CB383" s="70">
        <v>0</v>
      </c>
      <c r="CC383" s="70">
        <v>0</v>
      </c>
      <c r="CD383" s="70">
        <v>0</v>
      </c>
    </row>
    <row r="384" spans="1:82">
      <c r="A384" s="70" t="s">
        <v>2135</v>
      </c>
      <c r="B384" s="70">
        <v>85</v>
      </c>
      <c r="C384" s="70">
        <v>19</v>
      </c>
      <c r="D384" s="70">
        <v>5</v>
      </c>
      <c r="E384" s="70">
        <v>2022</v>
      </c>
      <c r="F384" s="70" t="s">
        <v>161</v>
      </c>
      <c r="G384" s="70" t="s">
        <v>2116</v>
      </c>
      <c r="H384" s="70" t="s">
        <v>2117</v>
      </c>
      <c r="I384" s="148"/>
      <c r="J384" s="71">
        <v>359.61915700212285</v>
      </c>
      <c r="K384" s="71">
        <v>2.8547954077660056</v>
      </c>
      <c r="L384" s="71">
        <v>19.563640962287351</v>
      </c>
      <c r="M384" s="71">
        <v>53.042431198961211</v>
      </c>
      <c r="N384" s="71">
        <v>58.436267330183327</v>
      </c>
      <c r="O384" s="71">
        <v>54.662522239504185</v>
      </c>
      <c r="P384" s="71">
        <v>64.313736644977595</v>
      </c>
      <c r="Q384" s="71">
        <v>2.8906858766253589</v>
      </c>
      <c r="R384" s="71">
        <v>0</v>
      </c>
      <c r="S384" s="71">
        <v>6.2180392505579674</v>
      </c>
      <c r="T384" s="72"/>
      <c r="U384" s="71">
        <v>16122567</v>
      </c>
      <c r="V384" s="71">
        <v>1303</v>
      </c>
      <c r="W384" s="71">
        <v>437</v>
      </c>
      <c r="X384" s="71">
        <v>11871</v>
      </c>
      <c r="Y384" s="71">
        <v>22689</v>
      </c>
      <c r="Z384" s="71">
        <v>38212</v>
      </c>
      <c r="AA384" s="71">
        <v>14052</v>
      </c>
      <c r="AB384" s="71">
        <v>49103</v>
      </c>
      <c r="AC384" s="71">
        <v>0</v>
      </c>
      <c r="AD384" s="71">
        <v>6.2180392505579674</v>
      </c>
      <c r="AE384" s="72"/>
      <c r="AF384" s="71">
        <v>126457770.9668456</v>
      </c>
      <c r="AG384" s="71">
        <v>2356985.2182629043</v>
      </c>
      <c r="AH384" s="71">
        <v>4971081.8937206268</v>
      </c>
      <c r="AI384" s="71">
        <v>86562110.226771086</v>
      </c>
      <c r="AJ384" s="71">
        <v>92317267.345907077</v>
      </c>
      <c r="AK384" s="71">
        <v>0</v>
      </c>
      <c r="AL384" s="71">
        <v>0</v>
      </c>
      <c r="AM384" s="71">
        <v>6340537.5372725958</v>
      </c>
      <c r="AN384" s="71">
        <v>0</v>
      </c>
      <c r="AO384" s="71">
        <v>0</v>
      </c>
      <c r="AP384" s="71">
        <v>319005753.18877989</v>
      </c>
      <c r="AQ384" s="72"/>
      <c r="AR384" s="71">
        <v>1485</v>
      </c>
      <c r="AS384" s="71">
        <v>1033</v>
      </c>
      <c r="AT384" s="71">
        <v>1</v>
      </c>
      <c r="AU384" s="71">
        <v>0</v>
      </c>
      <c r="AV384" s="71">
        <v>0</v>
      </c>
      <c r="AW384" s="71">
        <v>0</v>
      </c>
      <c r="AX384" s="71"/>
      <c r="AY384" s="72"/>
      <c r="AZ384" s="71">
        <v>6586.0000000000064</v>
      </c>
      <c r="BA384" s="71">
        <v>100747.69999999988</v>
      </c>
      <c r="BB384" s="71">
        <v>9.8000000000000007</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2136</v>
      </c>
      <c r="B385" s="70">
        <v>85</v>
      </c>
      <c r="C385" s="70">
        <v>20</v>
      </c>
      <c r="D385" s="70">
        <v>5</v>
      </c>
      <c r="E385" s="70">
        <v>2023</v>
      </c>
      <c r="F385" s="70" t="s">
        <v>1539</v>
      </c>
      <c r="G385" s="70" t="s">
        <v>2116</v>
      </c>
      <c r="H385" s="70" t="s">
        <v>2117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1533</v>
      </c>
      <c r="AS385" s="71">
        <v>1066</v>
      </c>
      <c r="AT385" s="71">
        <v>1</v>
      </c>
      <c r="AU385" s="71">
        <v>0</v>
      </c>
      <c r="AV385" s="71">
        <v>0</v>
      </c>
      <c r="AW385" s="71">
        <v>0</v>
      </c>
      <c r="AX385" s="71"/>
      <c r="AY385" s="72"/>
      <c r="AZ385" s="71">
        <v>6850.2000000000044</v>
      </c>
      <c r="BA385" s="71">
        <v>102295.49999999987</v>
      </c>
      <c r="BB385" s="71">
        <v>9.8000000000000007</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2137</v>
      </c>
      <c r="B386" s="70">
        <v>85</v>
      </c>
      <c r="C386" s="70">
        <v>21</v>
      </c>
      <c r="D386" s="70">
        <v>5</v>
      </c>
      <c r="E386" s="70">
        <v>2024</v>
      </c>
      <c r="F386" s="70" t="s">
        <v>1554</v>
      </c>
      <c r="G386" s="1064" t="s">
        <v>2116</v>
      </c>
      <c r="H386" s="70" t="s">
        <v>2117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2138</v>
      </c>
      <c r="B387" s="70">
        <v>307</v>
      </c>
      <c r="C387" s="70">
        <v>1</v>
      </c>
      <c r="D387" s="70">
        <v>19</v>
      </c>
      <c r="E387" s="70">
        <v>1990</v>
      </c>
      <c r="F387" s="70" t="s">
        <v>787</v>
      </c>
      <c r="G387" s="1064" t="s">
        <v>1721</v>
      </c>
      <c r="H387" s="70" t="s">
        <v>1722</v>
      </c>
      <c r="I387" s="148"/>
      <c r="J387" s="71">
        <v>99.456707492765986</v>
      </c>
      <c r="K387" s="71">
        <v>13.438500008907321</v>
      </c>
      <c r="L387" s="71">
        <v>27.985540472669999</v>
      </c>
      <c r="M387" s="71">
        <v>50.907756878040573</v>
      </c>
      <c r="N387" s="71">
        <v>92.679973442135505</v>
      </c>
      <c r="O387" s="71">
        <v>45.128792306222493</v>
      </c>
      <c r="P387" s="71">
        <v>68.267062129648735</v>
      </c>
      <c r="Q387" s="71">
        <v>4.2814361175137599</v>
      </c>
      <c r="R387" s="71">
        <v>0.97600025000033053</v>
      </c>
      <c r="S387" s="71">
        <v>4.6128858046172727</v>
      </c>
      <c r="T387" s="72"/>
      <c r="U387" s="71">
        <v>7450724</v>
      </c>
      <c r="V387" s="71">
        <v>3267</v>
      </c>
      <c r="W387" s="71">
        <v>517</v>
      </c>
      <c r="X387" s="71">
        <v>20228</v>
      </c>
      <c r="Y387" s="71">
        <v>21454</v>
      </c>
      <c r="Z387" s="71">
        <v>18562</v>
      </c>
      <c r="AA387" s="71">
        <v>16576</v>
      </c>
      <c r="AB387" s="71">
        <v>69516</v>
      </c>
      <c r="AC387" s="71">
        <v>169045</v>
      </c>
      <c r="AD387" s="71">
        <v>4.6128858046172727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2139</v>
      </c>
      <c r="B388" s="70">
        <v>308</v>
      </c>
      <c r="C388" s="70">
        <v>2</v>
      </c>
      <c r="D388" s="70">
        <v>19</v>
      </c>
      <c r="E388" s="70">
        <v>2005</v>
      </c>
      <c r="F388" s="70" t="s">
        <v>789</v>
      </c>
      <c r="G388" s="70" t="s">
        <v>1721</v>
      </c>
      <c r="H388" s="70" t="s">
        <v>1722</v>
      </c>
      <c r="I388" s="148"/>
      <c r="J388" s="71">
        <v>90.499658489611505</v>
      </c>
      <c r="K388" s="71">
        <v>11.924994030784189</v>
      </c>
      <c r="L388" s="71">
        <v>13.34981490418151</v>
      </c>
      <c r="M388" s="71">
        <v>100.7144442057443</v>
      </c>
      <c r="N388" s="71">
        <v>141.5102185538459</v>
      </c>
      <c r="O388" s="71">
        <v>66.145473399797041</v>
      </c>
      <c r="P388" s="71">
        <v>65.473198874605544</v>
      </c>
      <c r="Q388" s="71">
        <v>3.7696325694364101</v>
      </c>
      <c r="R388" s="71">
        <v>1.133499972409632</v>
      </c>
      <c r="S388" s="71">
        <v>8.3730994440934019</v>
      </c>
      <c r="T388" s="72"/>
      <c r="U388" s="71">
        <v>5155507</v>
      </c>
      <c r="V388" s="71">
        <v>2983</v>
      </c>
      <c r="W388" s="71">
        <v>141</v>
      </c>
      <c r="X388" s="71">
        <v>16480</v>
      </c>
      <c r="Y388" s="71">
        <v>24485</v>
      </c>
      <c r="Z388" s="71">
        <v>31483</v>
      </c>
      <c r="AA388" s="71">
        <v>13020</v>
      </c>
      <c r="AB388" s="71">
        <v>63985</v>
      </c>
      <c r="AC388" s="71">
        <v>200436</v>
      </c>
      <c r="AD388" s="71">
        <v>8.3730994440934019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2140</v>
      </c>
      <c r="B389" s="70">
        <v>309</v>
      </c>
      <c r="C389" s="70">
        <v>3</v>
      </c>
      <c r="D389" s="70">
        <v>19</v>
      </c>
      <c r="E389" s="70">
        <v>2006</v>
      </c>
      <c r="F389" s="70" t="s">
        <v>790</v>
      </c>
      <c r="G389" s="70" t="s">
        <v>1721</v>
      </c>
      <c r="H389" s="70" t="s">
        <v>1722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2141</v>
      </c>
      <c r="B390" s="70">
        <v>310</v>
      </c>
      <c r="C390" s="70">
        <v>4</v>
      </c>
      <c r="D390" s="70">
        <v>19</v>
      </c>
      <c r="E390" s="70">
        <v>2007</v>
      </c>
      <c r="F390" s="70" t="s">
        <v>791</v>
      </c>
      <c r="G390" s="70" t="s">
        <v>1721</v>
      </c>
      <c r="H390" s="70" t="s">
        <v>1722</v>
      </c>
      <c r="I390" s="148"/>
      <c r="J390" s="71">
        <v>110.8619121132276</v>
      </c>
      <c r="K390" s="71">
        <v>8.34195838495293</v>
      </c>
      <c r="L390" s="71">
        <v>21.518950227616031</v>
      </c>
      <c r="M390" s="71">
        <v>93.774090724121592</v>
      </c>
      <c r="N390" s="71">
        <v>143.26831673705109</v>
      </c>
      <c r="O390" s="71">
        <v>63.097312476448543</v>
      </c>
      <c r="P390" s="71">
        <v>64.209148734216001</v>
      </c>
      <c r="Q390" s="71">
        <v>3.8787070765681899</v>
      </c>
      <c r="R390" s="71">
        <v>1.1986444547034141</v>
      </c>
      <c r="S390" s="71">
        <v>8.0138051872220508</v>
      </c>
      <c r="T390" s="72"/>
      <c r="U390" s="71">
        <v>8767667</v>
      </c>
      <c r="V390" s="71">
        <v>2786</v>
      </c>
      <c r="W390" s="71">
        <v>249</v>
      </c>
      <c r="X390" s="71">
        <v>19617</v>
      </c>
      <c r="Y390" s="71">
        <v>24608</v>
      </c>
      <c r="Z390" s="71">
        <v>31220</v>
      </c>
      <c r="AA390" s="71">
        <v>12574</v>
      </c>
      <c r="AB390" s="71">
        <v>62355</v>
      </c>
      <c r="AC390" s="71">
        <v>218037</v>
      </c>
      <c r="AD390" s="71">
        <v>8.0138051872220508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2142</v>
      </c>
      <c r="B391" s="70">
        <v>311</v>
      </c>
      <c r="C391" s="70">
        <v>5</v>
      </c>
      <c r="D391" s="70">
        <v>19</v>
      </c>
      <c r="E391" s="70">
        <v>2008</v>
      </c>
      <c r="F391" s="70" t="s">
        <v>792</v>
      </c>
      <c r="G391" s="70" t="s">
        <v>1721</v>
      </c>
      <c r="H391" s="70" t="s">
        <v>1722</v>
      </c>
      <c r="I391" s="148"/>
      <c r="J391" s="71">
        <v>130.30878587298901</v>
      </c>
      <c r="K391" s="71">
        <v>6.3104462423391663</v>
      </c>
      <c r="L391" s="71">
        <v>19.389916507110659</v>
      </c>
      <c r="M391" s="71">
        <v>98.025769428347729</v>
      </c>
      <c r="N391" s="71">
        <v>117.3324374485252</v>
      </c>
      <c r="O391" s="71">
        <v>60.774263246469459</v>
      </c>
      <c r="P391" s="71">
        <v>62.493553366571867</v>
      </c>
      <c r="Q391" s="71">
        <v>3.7584789091789101</v>
      </c>
      <c r="R391" s="71">
        <v>1.347996543990617</v>
      </c>
      <c r="S391" s="71">
        <v>7.3638275037482721</v>
      </c>
      <c r="T391" s="72"/>
      <c r="U391" s="71">
        <v>10630242</v>
      </c>
      <c r="V391" s="71">
        <v>2786</v>
      </c>
      <c r="W391" s="71">
        <v>249</v>
      </c>
      <c r="X391" s="71">
        <v>19617</v>
      </c>
      <c r="Y391" s="71">
        <v>24568</v>
      </c>
      <c r="Z391" s="71">
        <v>31126</v>
      </c>
      <c r="AA391" s="71">
        <v>12252</v>
      </c>
      <c r="AB391" s="71">
        <v>61416</v>
      </c>
      <c r="AC391" s="71">
        <v>254618</v>
      </c>
      <c r="AD391" s="71">
        <v>7.3638275037482721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2143</v>
      </c>
      <c r="B392" s="70">
        <v>312</v>
      </c>
      <c r="C392" s="70">
        <v>6</v>
      </c>
      <c r="D392" s="70">
        <v>19</v>
      </c>
      <c r="E392" s="70">
        <v>2009</v>
      </c>
      <c r="F392" s="70" t="s">
        <v>176</v>
      </c>
      <c r="G392" s="70" t="s">
        <v>1721</v>
      </c>
      <c r="H392" s="70" t="s">
        <v>1722</v>
      </c>
      <c r="I392" s="148"/>
      <c r="J392" s="71">
        <v>157.65272483075341</v>
      </c>
      <c r="K392" s="71">
        <v>6.2556341535456008</v>
      </c>
      <c r="L392" s="71">
        <v>20.269804696955021</v>
      </c>
      <c r="M392" s="71">
        <v>106.4319399154186</v>
      </c>
      <c r="N392" s="71">
        <v>116.1385451088312</v>
      </c>
      <c r="O392" s="71">
        <v>61.312566758613258</v>
      </c>
      <c r="P392" s="71">
        <v>59.551924144250371</v>
      </c>
      <c r="Q392" s="71">
        <v>3.5315373745257799</v>
      </c>
      <c r="R392" s="71">
        <v>1.62567990813444</v>
      </c>
      <c r="S392" s="71">
        <v>6.6032567604322887</v>
      </c>
      <c r="T392" s="72"/>
      <c r="U392" s="71">
        <v>9462974</v>
      </c>
      <c r="V392" s="71">
        <v>2400</v>
      </c>
      <c r="W392" s="71">
        <v>432</v>
      </c>
      <c r="X392" s="71">
        <v>20414</v>
      </c>
      <c r="Y392" s="71">
        <v>24542</v>
      </c>
      <c r="Z392" s="71">
        <v>30995</v>
      </c>
      <c r="AA392" s="71">
        <v>11986</v>
      </c>
      <c r="AB392" s="71">
        <v>60578</v>
      </c>
      <c r="AC392" s="71">
        <v>299570</v>
      </c>
      <c r="AD392" s="71">
        <v>6.6032567604322887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16.87</v>
      </c>
      <c r="BK392" s="71">
        <v>406.4</v>
      </c>
      <c r="BL392" s="71">
        <v>5.69</v>
      </c>
      <c r="BM392" s="71">
        <v>0</v>
      </c>
      <c r="BN392" s="72"/>
      <c r="BO392" s="71">
        <v>0</v>
      </c>
      <c r="BP392" s="71">
        <v>0</v>
      </c>
      <c r="BQ392" s="71">
        <v>2</v>
      </c>
      <c r="BR392" s="71">
        <v>1</v>
      </c>
      <c r="BS392" s="71">
        <v>1</v>
      </c>
      <c r="BT392" s="71">
        <v>0</v>
      </c>
      <c r="BU392"/>
      <c r="BV392" s="70">
        <v>414.56</v>
      </c>
      <c r="BW392" s="70">
        <v>0</v>
      </c>
      <c r="BX392" s="70">
        <v>0</v>
      </c>
      <c r="BY392" s="70">
        <v>0</v>
      </c>
      <c r="BZ392" s="70">
        <v>14.4</v>
      </c>
      <c r="CA392" s="70">
        <v>0</v>
      </c>
      <c r="CB392" s="70">
        <v>0</v>
      </c>
      <c r="CC392" s="70">
        <v>0</v>
      </c>
      <c r="CD392" s="70">
        <v>0</v>
      </c>
    </row>
    <row r="393" spans="1:82">
      <c r="A393" s="70" t="s">
        <v>2144</v>
      </c>
      <c r="B393" s="70">
        <v>313</v>
      </c>
      <c r="C393" s="70">
        <v>7</v>
      </c>
      <c r="D393" s="70">
        <v>19</v>
      </c>
      <c r="E393" s="70">
        <v>2010</v>
      </c>
      <c r="F393" s="70" t="s">
        <v>177</v>
      </c>
      <c r="G393" s="70" t="s">
        <v>1721</v>
      </c>
      <c r="H393" s="70" t="s">
        <v>1722</v>
      </c>
      <c r="I393" s="148"/>
      <c r="J393" s="71">
        <v>121.7149211020939</v>
      </c>
      <c r="K393" s="71">
        <v>6.200837737866844</v>
      </c>
      <c r="L393" s="71">
        <v>19.526872943094819</v>
      </c>
      <c r="M393" s="71">
        <v>99.963825329713515</v>
      </c>
      <c r="N393" s="71">
        <v>135.91717487486781</v>
      </c>
      <c r="O393" s="71">
        <v>61.017163369627497</v>
      </c>
      <c r="P393" s="71">
        <v>59.956190927172578</v>
      </c>
      <c r="Q393" s="71">
        <v>3.6494253875693099</v>
      </c>
      <c r="R393" s="71">
        <v>1.5064202048261719</v>
      </c>
      <c r="S393" s="71">
        <v>6.7430447589810587</v>
      </c>
      <c r="T393" s="72"/>
      <c r="U393" s="71">
        <v>8545704</v>
      </c>
      <c r="V393" s="71">
        <v>2400</v>
      </c>
      <c r="W393" s="71">
        <v>432</v>
      </c>
      <c r="X393" s="71">
        <v>20414</v>
      </c>
      <c r="Y393" s="71">
        <v>24551</v>
      </c>
      <c r="Z393" s="71">
        <v>30989</v>
      </c>
      <c r="AA393" s="71">
        <v>11766</v>
      </c>
      <c r="AB393" s="71">
        <v>59985</v>
      </c>
      <c r="AC393" s="71">
        <v>263064</v>
      </c>
      <c r="AD393" s="71">
        <v>6.7430447589810587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16.09</v>
      </c>
      <c r="BK393" s="71">
        <v>52.5</v>
      </c>
      <c r="BL393" s="71">
        <v>5.5979999999999999</v>
      </c>
      <c r="BM393" s="71">
        <v>0</v>
      </c>
      <c r="BN393" s="72"/>
      <c r="BO393" s="71">
        <v>0</v>
      </c>
      <c r="BP393" s="71">
        <v>0</v>
      </c>
      <c r="BQ393" s="71">
        <v>2</v>
      </c>
      <c r="BR393" s="71">
        <v>1</v>
      </c>
      <c r="BS393" s="71">
        <v>1</v>
      </c>
      <c r="BT393" s="71">
        <v>0</v>
      </c>
      <c r="BU393"/>
      <c r="BV393" s="70">
        <v>60.088000000000001</v>
      </c>
      <c r="BW393" s="70">
        <v>0</v>
      </c>
      <c r="BX393" s="70">
        <v>0</v>
      </c>
      <c r="BY393" s="70">
        <v>0</v>
      </c>
      <c r="BZ393" s="70">
        <v>14.1</v>
      </c>
      <c r="CA393" s="70">
        <v>0</v>
      </c>
      <c r="CB393" s="70">
        <v>0</v>
      </c>
      <c r="CC393" s="70">
        <v>0</v>
      </c>
      <c r="CD393" s="70">
        <v>0</v>
      </c>
    </row>
    <row r="394" spans="1:82">
      <c r="A394" s="70" t="s">
        <v>2145</v>
      </c>
      <c r="B394" s="70">
        <v>314</v>
      </c>
      <c r="C394" s="70">
        <v>8</v>
      </c>
      <c r="D394" s="70">
        <v>19</v>
      </c>
      <c r="E394" s="70">
        <v>2011</v>
      </c>
      <c r="F394" s="70" t="s">
        <v>178</v>
      </c>
      <c r="G394" s="70" t="s">
        <v>1721</v>
      </c>
      <c r="H394" s="70" t="s">
        <v>1722</v>
      </c>
      <c r="I394" s="148"/>
      <c r="J394" s="71">
        <v>133.79872135168401</v>
      </c>
      <c r="K394" s="71">
        <v>8.4232218132663803</v>
      </c>
      <c r="L394" s="71">
        <v>16.666555727857428</v>
      </c>
      <c r="M394" s="71">
        <v>115.43735738960321</v>
      </c>
      <c r="N394" s="71">
        <v>126.6125194228819</v>
      </c>
      <c r="O394" s="71">
        <v>59.686990686174667</v>
      </c>
      <c r="P394" s="71">
        <v>57.00623314398554</v>
      </c>
      <c r="Q394" s="71">
        <v>4.15476158294301</v>
      </c>
      <c r="R394" s="71">
        <v>2.3817918483574618</v>
      </c>
      <c r="S394" s="71">
        <v>5.8853133022136834</v>
      </c>
      <c r="T394" s="72"/>
      <c r="U394" s="71">
        <v>7251375</v>
      </c>
      <c r="V394" s="71">
        <v>2400</v>
      </c>
      <c r="W394" s="71">
        <v>432</v>
      </c>
      <c r="X394" s="71">
        <v>20414</v>
      </c>
      <c r="Y394" s="71">
        <v>24524</v>
      </c>
      <c r="Z394" s="71">
        <v>30972</v>
      </c>
      <c r="AA394" s="71">
        <v>11520</v>
      </c>
      <c r="AB394" s="71">
        <v>59204</v>
      </c>
      <c r="AC394" s="71">
        <v>415241</v>
      </c>
      <c r="AD394" s="71">
        <v>5.8853133022136834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17.462</v>
      </c>
      <c r="BK394" s="71">
        <v>430.3</v>
      </c>
      <c r="BL394" s="71">
        <v>4.5049999999999999</v>
      </c>
      <c r="BM394" s="71">
        <v>0</v>
      </c>
      <c r="BN394" s="72"/>
      <c r="BO394" s="71">
        <v>0</v>
      </c>
      <c r="BP394" s="71">
        <v>0</v>
      </c>
      <c r="BQ394" s="71">
        <v>3</v>
      </c>
      <c r="BR394" s="71">
        <v>1</v>
      </c>
      <c r="BS394" s="71">
        <v>1</v>
      </c>
      <c r="BT394" s="71">
        <v>0</v>
      </c>
      <c r="BU394"/>
      <c r="BV394" s="70">
        <v>436.96699999999998</v>
      </c>
      <c r="BW394" s="70">
        <v>0</v>
      </c>
      <c r="BX394" s="70">
        <v>0</v>
      </c>
      <c r="BY394" s="70">
        <v>0</v>
      </c>
      <c r="BZ394" s="70">
        <v>15.3</v>
      </c>
      <c r="CA394" s="70">
        <v>0</v>
      </c>
      <c r="CB394" s="70">
        <v>0</v>
      </c>
      <c r="CC394" s="70">
        <v>0</v>
      </c>
      <c r="CD394" s="70">
        <v>0</v>
      </c>
    </row>
    <row r="395" spans="1:82">
      <c r="A395" s="70" t="s">
        <v>2146</v>
      </c>
      <c r="B395" s="70">
        <v>315</v>
      </c>
      <c r="C395" s="70">
        <v>9</v>
      </c>
      <c r="D395" s="70">
        <v>19</v>
      </c>
      <c r="E395" s="70">
        <v>2012</v>
      </c>
      <c r="F395" s="70" t="s">
        <v>179</v>
      </c>
      <c r="G395" s="70" t="s">
        <v>1721</v>
      </c>
      <c r="H395" s="70" t="s">
        <v>1722</v>
      </c>
      <c r="I395" s="148"/>
      <c r="J395" s="71">
        <v>120.057451287961</v>
      </c>
      <c r="K395" s="71">
        <v>7.8307820080380468</v>
      </c>
      <c r="L395" s="71">
        <v>16.457391713462329</v>
      </c>
      <c r="M395" s="71">
        <v>114.8556378155937</v>
      </c>
      <c r="N395" s="71">
        <v>136.13865397867161</v>
      </c>
      <c r="O395" s="71">
        <v>59.897963286503249</v>
      </c>
      <c r="P395" s="71">
        <v>56.419850354470846</v>
      </c>
      <c r="Q395" s="71">
        <v>4.4624462388310802</v>
      </c>
      <c r="R395" s="71">
        <v>2.174301279616341</v>
      </c>
      <c r="S395" s="71">
        <v>6.9720453028447098</v>
      </c>
      <c r="T395" s="72"/>
      <c r="U395" s="71">
        <v>7557010</v>
      </c>
      <c r="V395" s="71">
        <v>2400</v>
      </c>
      <c r="W395" s="71">
        <v>432</v>
      </c>
      <c r="X395" s="71">
        <v>20414</v>
      </c>
      <c r="Y395" s="71">
        <v>24679</v>
      </c>
      <c r="Z395" s="71">
        <v>31328</v>
      </c>
      <c r="AA395" s="71">
        <v>11337</v>
      </c>
      <c r="AB395" s="71">
        <v>58527</v>
      </c>
      <c r="AC395" s="71">
        <v>369249</v>
      </c>
      <c r="AD395" s="71">
        <v>6.9720453028447098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16.952000000000002</v>
      </c>
      <c r="BK395" s="71">
        <v>420.6</v>
      </c>
      <c r="BL395" s="71">
        <v>5.1029999999999998</v>
      </c>
      <c r="BM395" s="71">
        <v>0</v>
      </c>
      <c r="BN395" s="72"/>
      <c r="BO395" s="71">
        <v>0</v>
      </c>
      <c r="BP395" s="71">
        <v>0</v>
      </c>
      <c r="BQ395" s="71">
        <v>3</v>
      </c>
      <c r="BR395" s="71">
        <v>1</v>
      </c>
      <c r="BS395" s="71">
        <v>1</v>
      </c>
      <c r="BT395" s="71">
        <v>0</v>
      </c>
      <c r="BU395"/>
      <c r="BV395" s="70">
        <v>428.05500000000001</v>
      </c>
      <c r="BW395" s="70">
        <v>0</v>
      </c>
      <c r="BX395" s="70">
        <v>0</v>
      </c>
      <c r="BY395" s="70">
        <v>0</v>
      </c>
      <c r="BZ395" s="70">
        <v>14.6</v>
      </c>
      <c r="CA395" s="70">
        <v>0</v>
      </c>
      <c r="CB395" s="70">
        <v>0</v>
      </c>
      <c r="CC395" s="70">
        <v>0</v>
      </c>
      <c r="CD395" s="70">
        <v>0</v>
      </c>
    </row>
    <row r="396" spans="1:82">
      <c r="A396" s="70" t="s">
        <v>2147</v>
      </c>
      <c r="B396" s="70">
        <v>316</v>
      </c>
      <c r="C396" s="70">
        <v>10</v>
      </c>
      <c r="D396" s="70">
        <v>19</v>
      </c>
      <c r="E396" s="70">
        <v>2013</v>
      </c>
      <c r="F396" s="70" t="s">
        <v>180</v>
      </c>
      <c r="G396" s="70" t="s">
        <v>1721</v>
      </c>
      <c r="H396" s="70" t="s">
        <v>1722</v>
      </c>
      <c r="I396" s="148"/>
      <c r="J396" s="71">
        <v>125.7550934023741</v>
      </c>
      <c r="K396" s="71">
        <v>7.106145964299265</v>
      </c>
      <c r="L396" s="71">
        <v>13.033605864428051</v>
      </c>
      <c r="M396" s="71">
        <v>113.32974063918969</v>
      </c>
      <c r="N396" s="71">
        <v>155.27242979323461</v>
      </c>
      <c r="O396" s="71">
        <v>57.958383588236302</v>
      </c>
      <c r="P396" s="71">
        <v>55.978048086257431</v>
      </c>
      <c r="Q396" s="71">
        <v>4.4873573892220602</v>
      </c>
      <c r="R396" s="71">
        <v>2.0711301913411431</v>
      </c>
      <c r="S396" s="71">
        <v>7.6162984954129778</v>
      </c>
      <c r="T396" s="72"/>
      <c r="U396" s="71">
        <v>7532999</v>
      </c>
      <c r="V396" s="71">
        <v>2400</v>
      </c>
      <c r="W396" s="71">
        <v>432</v>
      </c>
      <c r="X396" s="71">
        <v>20414</v>
      </c>
      <c r="Y396" s="71">
        <v>24678</v>
      </c>
      <c r="Z396" s="71">
        <v>31667</v>
      </c>
      <c r="AA396" s="71">
        <v>11206</v>
      </c>
      <c r="AB396" s="71">
        <v>58010</v>
      </c>
      <c r="AC396" s="71">
        <v>343335</v>
      </c>
      <c r="AD396" s="71">
        <v>7.6162984954129778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18.012</v>
      </c>
      <c r="BK396" s="71">
        <v>421.7</v>
      </c>
      <c r="BL396" s="71">
        <v>10.071</v>
      </c>
      <c r="BM396" s="71">
        <v>0</v>
      </c>
      <c r="BN396" s="72"/>
      <c r="BO396" s="71">
        <v>0</v>
      </c>
      <c r="BP396" s="71">
        <v>0</v>
      </c>
      <c r="BQ396" s="71">
        <v>3</v>
      </c>
      <c r="BR396" s="71">
        <v>1</v>
      </c>
      <c r="BS396" s="71">
        <v>2</v>
      </c>
      <c r="BT396" s="71">
        <v>0</v>
      </c>
      <c r="BU396"/>
      <c r="BV396" s="70">
        <v>430.39699999999999</v>
      </c>
      <c r="BW396" s="70">
        <v>0</v>
      </c>
      <c r="BX396" s="70">
        <v>0</v>
      </c>
      <c r="BY396" s="70">
        <v>0</v>
      </c>
      <c r="BZ396" s="70">
        <v>19.385999999999999</v>
      </c>
      <c r="CA396" s="70">
        <v>0</v>
      </c>
      <c r="CB396" s="70">
        <v>0</v>
      </c>
      <c r="CC396" s="70">
        <v>0</v>
      </c>
      <c r="CD396" s="70">
        <v>0</v>
      </c>
    </row>
    <row r="397" spans="1:82">
      <c r="A397" s="70" t="s">
        <v>2148</v>
      </c>
      <c r="B397" s="70">
        <v>317</v>
      </c>
      <c r="C397" s="70">
        <v>11</v>
      </c>
      <c r="D397" s="70">
        <v>19</v>
      </c>
      <c r="E397" s="70">
        <v>2014</v>
      </c>
      <c r="F397" s="70" t="s">
        <v>181</v>
      </c>
      <c r="G397" s="70" t="s">
        <v>1721</v>
      </c>
      <c r="H397" s="70" t="s">
        <v>1722</v>
      </c>
      <c r="I397" s="148"/>
      <c r="J397" s="71">
        <v>96.691059529304852</v>
      </c>
      <c r="K397" s="71">
        <v>7.2633890756334356</v>
      </c>
      <c r="L397" s="71">
        <v>22.737749038411511</v>
      </c>
      <c r="M397" s="71">
        <v>105.49537792066209</v>
      </c>
      <c r="N397" s="71">
        <v>125.8113401095252</v>
      </c>
      <c r="O397" s="71">
        <v>55.340628305317978</v>
      </c>
      <c r="P397" s="71">
        <v>55.8371791316955</v>
      </c>
      <c r="Q397" s="71">
        <v>4.2297245891892601</v>
      </c>
      <c r="R397" s="71">
        <v>2.274863446181806</v>
      </c>
      <c r="S397" s="71">
        <v>7.6400566401540706</v>
      </c>
      <c r="T397" s="72"/>
      <c r="U397" s="71">
        <v>7624185</v>
      </c>
      <c r="V397" s="71">
        <v>2297</v>
      </c>
      <c r="W397" s="71">
        <v>466</v>
      </c>
      <c r="X397" s="71">
        <v>19457</v>
      </c>
      <c r="Y397" s="71">
        <v>24686</v>
      </c>
      <c r="Z397" s="71">
        <v>31846</v>
      </c>
      <c r="AA397" s="71">
        <v>11120</v>
      </c>
      <c r="AB397" s="71">
        <v>56991</v>
      </c>
      <c r="AC397" s="71">
        <v>378294</v>
      </c>
      <c r="AD397" s="71">
        <v>7.6400566401540706</v>
      </c>
      <c r="AE397" s="72"/>
      <c r="AF397" s="71"/>
      <c r="AG397" s="71"/>
      <c r="AH397" s="71"/>
      <c r="AI397" s="71"/>
      <c r="AJ397" s="71"/>
      <c r="AK397" s="71"/>
      <c r="AL397" s="71"/>
      <c r="AM397" s="71"/>
      <c r="AN397" s="71"/>
      <c r="AO397" s="71"/>
      <c r="AP397" s="71"/>
      <c r="AQ397" s="72"/>
      <c r="AR397" s="71">
        <v>258</v>
      </c>
      <c r="AS397" s="71">
        <v>30</v>
      </c>
      <c r="AT397" s="71">
        <v>2</v>
      </c>
      <c r="AU397" s="71">
        <v>0</v>
      </c>
      <c r="AV397" s="71">
        <v>0</v>
      </c>
      <c r="AW397" s="71">
        <v>2</v>
      </c>
      <c r="AX397" s="71"/>
      <c r="AY397" s="72"/>
      <c r="AZ397" s="71">
        <v>1133.8</v>
      </c>
      <c r="BA397" s="71">
        <v>1808</v>
      </c>
      <c r="BB397" s="71">
        <v>15600</v>
      </c>
      <c r="BC397" s="71">
        <v>0</v>
      </c>
      <c r="BD397" s="71">
        <v>0</v>
      </c>
      <c r="BE397" s="71">
        <v>3990</v>
      </c>
      <c r="BF397" s="71"/>
      <c r="BG397" s="72"/>
      <c r="BH397" s="71">
        <v>0</v>
      </c>
      <c r="BI397" s="71">
        <v>0</v>
      </c>
      <c r="BJ397" s="71">
        <v>14.659000000000001</v>
      </c>
      <c r="BK397" s="71">
        <v>387.70400000000001</v>
      </c>
      <c r="BL397" s="71">
        <v>5.4740000000000002</v>
      </c>
      <c r="BM397" s="71">
        <v>0</v>
      </c>
      <c r="BN397" s="72"/>
      <c r="BO397" s="71">
        <v>0</v>
      </c>
      <c r="BP397" s="71">
        <v>0</v>
      </c>
      <c r="BQ397" s="71">
        <v>2</v>
      </c>
      <c r="BR397" s="71">
        <v>1</v>
      </c>
      <c r="BS397" s="71">
        <v>1</v>
      </c>
      <c r="BT397" s="71">
        <v>0</v>
      </c>
      <c r="BU397"/>
      <c r="BV397" s="70">
        <v>394.23700000000002</v>
      </c>
      <c r="BW397" s="70">
        <v>0</v>
      </c>
      <c r="BX397" s="70">
        <v>0</v>
      </c>
      <c r="BY397" s="70">
        <v>0</v>
      </c>
      <c r="BZ397" s="70">
        <v>13.6</v>
      </c>
      <c r="CA397" s="70">
        <v>0</v>
      </c>
      <c r="CB397" s="70">
        <v>0</v>
      </c>
      <c r="CC397" s="70">
        <v>0</v>
      </c>
      <c r="CD397" s="70">
        <v>0</v>
      </c>
    </row>
    <row r="398" spans="1:82">
      <c r="A398" s="70" t="s">
        <v>2149</v>
      </c>
      <c r="B398" s="70">
        <v>318</v>
      </c>
      <c r="C398" s="70">
        <v>12</v>
      </c>
      <c r="D398" s="70">
        <v>19</v>
      </c>
      <c r="E398" s="70">
        <v>2015</v>
      </c>
      <c r="F398" s="70" t="s">
        <v>182</v>
      </c>
      <c r="G398" s="70" t="s">
        <v>1721</v>
      </c>
      <c r="H398" s="70" t="s">
        <v>1722</v>
      </c>
      <c r="I398" s="148"/>
      <c r="J398" s="71">
        <v>105.6931931226913</v>
      </c>
      <c r="K398" s="71">
        <v>6.8502208791939214</v>
      </c>
      <c r="L398" s="71">
        <v>24.34281262779372</v>
      </c>
      <c r="M398" s="71">
        <v>100.1885068715348</v>
      </c>
      <c r="N398" s="71">
        <v>121.6258990011017</v>
      </c>
      <c r="O398" s="71">
        <v>54.794178377095243</v>
      </c>
      <c r="P398" s="71">
        <v>54.981765745964857</v>
      </c>
      <c r="Q398" s="71">
        <v>4.0821412503650398</v>
      </c>
      <c r="R398" s="71">
        <v>1.8836544914677973</v>
      </c>
      <c r="S398" s="71">
        <v>8.8994663250848713</v>
      </c>
      <c r="T398" s="72"/>
      <c r="U398" s="71">
        <v>8202286</v>
      </c>
      <c r="V398" s="71">
        <v>2297</v>
      </c>
      <c r="W398" s="71">
        <v>466</v>
      </c>
      <c r="X398" s="71">
        <v>19457</v>
      </c>
      <c r="Y398" s="71">
        <v>24656</v>
      </c>
      <c r="Z398" s="71">
        <v>31835</v>
      </c>
      <c r="AA398" s="71">
        <v>10941</v>
      </c>
      <c r="AB398" s="71">
        <v>56186</v>
      </c>
      <c r="AC398" s="71">
        <v>321980</v>
      </c>
      <c r="AD398" s="71">
        <v>8.8994663250848713</v>
      </c>
      <c r="AE398" s="72"/>
      <c r="AF398" s="71">
        <v>115065757.94155429</v>
      </c>
      <c r="AG398" s="71">
        <v>4817424.2404106054</v>
      </c>
      <c r="AH398" s="71">
        <v>6151539.0847633854</v>
      </c>
      <c r="AI398" s="71">
        <v>124336002.50032321</v>
      </c>
      <c r="AJ398" s="71">
        <v>131846679.2617745</v>
      </c>
      <c r="AK398" s="71">
        <v>0</v>
      </c>
      <c r="AL398" s="71">
        <v>0</v>
      </c>
      <c r="AM398" s="71">
        <v>7700055.6085945228</v>
      </c>
      <c r="AN398" s="71">
        <v>0</v>
      </c>
      <c r="AO398" s="71">
        <v>0</v>
      </c>
      <c r="AP398" s="71">
        <v>389917458.63742054</v>
      </c>
      <c r="AQ398" s="72"/>
      <c r="AR398" s="71">
        <v>272</v>
      </c>
      <c r="AS398" s="71">
        <v>63</v>
      </c>
      <c r="AT398" s="71">
        <v>4</v>
      </c>
      <c r="AU398" s="71">
        <v>0</v>
      </c>
      <c r="AV398" s="71">
        <v>0</v>
      </c>
      <c r="AW398" s="71">
        <v>2</v>
      </c>
      <c r="AX398" s="71"/>
      <c r="AY398" s="72"/>
      <c r="AZ398" s="71">
        <v>1199.5999999999999</v>
      </c>
      <c r="BA398" s="71">
        <v>2875.4</v>
      </c>
      <c r="BB398" s="71">
        <v>19580</v>
      </c>
      <c r="BC398" s="71">
        <v>0</v>
      </c>
      <c r="BD398" s="71">
        <v>0</v>
      </c>
      <c r="BE398" s="71">
        <v>3990</v>
      </c>
      <c r="BF398" s="71"/>
      <c r="BG398" s="72"/>
      <c r="BH398" s="71">
        <v>0</v>
      </c>
      <c r="BI398" s="71">
        <v>0</v>
      </c>
      <c r="BJ398" s="71">
        <v>14.257999999999999</v>
      </c>
      <c r="BK398" s="71">
        <v>416.37599999999998</v>
      </c>
      <c r="BL398" s="71">
        <v>11.901</v>
      </c>
      <c r="BM398" s="71">
        <v>0</v>
      </c>
      <c r="BN398" s="72"/>
      <c r="BO398" s="71">
        <v>0</v>
      </c>
      <c r="BP398" s="71">
        <v>0</v>
      </c>
      <c r="BQ398" s="71">
        <v>2</v>
      </c>
      <c r="BR398" s="71">
        <v>1</v>
      </c>
      <c r="BS398" s="71">
        <v>2</v>
      </c>
      <c r="BT398" s="71">
        <v>0</v>
      </c>
      <c r="BU398"/>
      <c r="BV398" s="70">
        <v>424.23899999999998</v>
      </c>
      <c r="BW398" s="70">
        <v>0</v>
      </c>
      <c r="BX398" s="70">
        <v>0</v>
      </c>
      <c r="BY398" s="70">
        <v>0</v>
      </c>
      <c r="BZ398" s="70">
        <v>18.295999999999999</v>
      </c>
      <c r="CA398" s="70">
        <v>0</v>
      </c>
      <c r="CB398" s="70">
        <v>0</v>
      </c>
      <c r="CC398" s="70">
        <v>0</v>
      </c>
      <c r="CD398" s="70">
        <v>0</v>
      </c>
    </row>
    <row r="399" spans="1:82">
      <c r="A399" s="70" t="s">
        <v>2150</v>
      </c>
      <c r="B399" s="70">
        <v>319</v>
      </c>
      <c r="C399" s="70">
        <v>13</v>
      </c>
      <c r="D399" s="70">
        <v>19</v>
      </c>
      <c r="E399" s="70">
        <v>2016</v>
      </c>
      <c r="F399" s="70" t="s">
        <v>155</v>
      </c>
      <c r="G399" s="70" t="s">
        <v>1721</v>
      </c>
      <c r="H399" s="70" t="s">
        <v>1722</v>
      </c>
      <c r="I399" s="148"/>
      <c r="J399" s="71">
        <v>123.24622789100307</v>
      </c>
      <c r="K399" s="71">
        <v>7.2814713980880441</v>
      </c>
      <c r="L399" s="71">
        <v>23.066409149786676</v>
      </c>
      <c r="M399" s="71">
        <v>87.086015544898331</v>
      </c>
      <c r="N399" s="71">
        <v>123.40712412703706</v>
      </c>
      <c r="O399" s="71">
        <v>53.970659176890315</v>
      </c>
      <c r="P399" s="71">
        <v>54.466272880820654</v>
      </c>
      <c r="Q399" s="71">
        <v>3.9022782747289577</v>
      </c>
      <c r="R399" s="71">
        <v>2.0889570096358558</v>
      </c>
      <c r="S399" s="71">
        <v>11.092555113515729</v>
      </c>
      <c r="T399" s="72"/>
      <c r="U399" s="71">
        <v>7544445</v>
      </c>
      <c r="V399" s="71">
        <v>2297</v>
      </c>
      <c r="W399" s="71">
        <v>466</v>
      </c>
      <c r="X399" s="71">
        <v>19457</v>
      </c>
      <c r="Y399" s="71">
        <v>24586</v>
      </c>
      <c r="Z399" s="71">
        <v>31742</v>
      </c>
      <c r="AA399" s="71">
        <v>11210</v>
      </c>
      <c r="AB399" s="71">
        <v>55248</v>
      </c>
      <c r="AC399" s="71">
        <v>356773.29463915993</v>
      </c>
      <c r="AD399" s="71">
        <v>11.092555113515729</v>
      </c>
      <c r="AE399" s="72"/>
      <c r="AF399" s="71">
        <v>154446312.57491061</v>
      </c>
      <c r="AG399" s="71">
        <v>5066216.1637033084</v>
      </c>
      <c r="AH399" s="71">
        <v>4152076.3163382001</v>
      </c>
      <c r="AI399" s="71">
        <v>120296676.6977973</v>
      </c>
      <c r="AJ399" s="71">
        <v>134131997.05093309</v>
      </c>
      <c r="AK399" s="71">
        <v>0</v>
      </c>
      <c r="AL399" s="71">
        <v>0</v>
      </c>
      <c r="AM399" s="71">
        <v>7577388.9611088494</v>
      </c>
      <c r="AN399" s="71">
        <v>0</v>
      </c>
      <c r="AO399" s="71">
        <v>0</v>
      </c>
      <c r="AP399" s="71">
        <v>425670667.76479143</v>
      </c>
      <c r="AQ399" s="72"/>
      <c r="AR399" s="71">
        <v>304</v>
      </c>
      <c r="AS399" s="71">
        <v>77</v>
      </c>
      <c r="AT399" s="71">
        <v>8</v>
      </c>
      <c r="AU399" s="71">
        <v>0</v>
      </c>
      <c r="AV399" s="71">
        <v>0</v>
      </c>
      <c r="AW399" s="71">
        <v>2</v>
      </c>
      <c r="AX399" s="71"/>
      <c r="AY399" s="72"/>
      <c r="AZ399" s="71">
        <v>1387.4</v>
      </c>
      <c r="BA399" s="71">
        <v>4295.0999999999995</v>
      </c>
      <c r="BB399" s="71">
        <v>58702.7</v>
      </c>
      <c r="BC399" s="71">
        <v>0</v>
      </c>
      <c r="BD399" s="71">
        <v>0</v>
      </c>
      <c r="BE399" s="71">
        <v>3990</v>
      </c>
      <c r="BF399" s="71"/>
      <c r="BG399" s="72"/>
      <c r="BH399" s="71">
        <v>0</v>
      </c>
      <c r="BI399" s="71">
        <v>0</v>
      </c>
      <c r="BJ399" s="71">
        <v>13.734</v>
      </c>
      <c r="BK399" s="71">
        <v>402.24200000000002</v>
      </c>
      <c r="BL399" s="71">
        <v>8.5440000000000005</v>
      </c>
      <c r="BM399" s="71">
        <v>0</v>
      </c>
      <c r="BN399" s="72"/>
      <c r="BO399" s="71">
        <v>0</v>
      </c>
      <c r="BP399" s="71">
        <v>0</v>
      </c>
      <c r="BQ399" s="71">
        <v>2</v>
      </c>
      <c r="BR399" s="71">
        <v>1</v>
      </c>
      <c r="BS399" s="71">
        <v>2</v>
      </c>
      <c r="BT399" s="71">
        <v>0</v>
      </c>
      <c r="BU399"/>
      <c r="BV399" s="70">
        <v>405.96300000000002</v>
      </c>
      <c r="BW399" s="70">
        <v>0</v>
      </c>
      <c r="BX399" s="70">
        <v>0</v>
      </c>
      <c r="BY399" s="70">
        <v>8.9999999999999993E-3</v>
      </c>
      <c r="BZ399" s="70">
        <v>18.547999999999998</v>
      </c>
      <c r="CA399" s="70">
        <v>0</v>
      </c>
      <c r="CB399" s="70">
        <v>0</v>
      </c>
      <c r="CC399" s="70">
        <v>0</v>
      </c>
      <c r="CD399" s="70">
        <v>0</v>
      </c>
    </row>
    <row r="400" spans="1:82">
      <c r="A400" s="70" t="s">
        <v>2151</v>
      </c>
      <c r="B400" s="70">
        <v>320</v>
      </c>
      <c r="C400" s="70">
        <v>14</v>
      </c>
      <c r="D400" s="70">
        <v>19</v>
      </c>
      <c r="E400" s="70">
        <v>2017</v>
      </c>
      <c r="F400" s="70" t="s">
        <v>156</v>
      </c>
      <c r="G400" s="70" t="s">
        <v>1721</v>
      </c>
      <c r="H400" s="70" t="s">
        <v>1722</v>
      </c>
      <c r="I400" s="148"/>
      <c r="J400" s="71">
        <v>99.82772830308636</v>
      </c>
      <c r="K400" s="71">
        <v>7.0650622669243859</v>
      </c>
      <c r="L400" s="71">
        <v>22.278921027341053</v>
      </c>
      <c r="M400" s="71">
        <v>78.336954984892444</v>
      </c>
      <c r="N400" s="71">
        <v>132.43041511731724</v>
      </c>
      <c r="O400" s="71">
        <v>53.155215950062924</v>
      </c>
      <c r="P400" s="71">
        <v>54.150216153317402</v>
      </c>
      <c r="Q400" s="71">
        <v>3.7071313833929</v>
      </c>
      <c r="R400" s="71">
        <v>2.3361773008100961</v>
      </c>
      <c r="S400" s="71">
        <v>11.470264364855113</v>
      </c>
      <c r="T400" s="72"/>
      <c r="U400" s="71">
        <v>7570181</v>
      </c>
      <c r="V400" s="71">
        <v>2297</v>
      </c>
      <c r="W400" s="71">
        <v>466</v>
      </c>
      <c r="X400" s="71">
        <v>19457</v>
      </c>
      <c r="Y400" s="71">
        <v>24540</v>
      </c>
      <c r="Z400" s="71">
        <v>31781</v>
      </c>
      <c r="AA400" s="71">
        <v>11216</v>
      </c>
      <c r="AB400" s="71">
        <v>54275</v>
      </c>
      <c r="AC400" s="71">
        <v>406912.99999999988</v>
      </c>
      <c r="AD400" s="71">
        <v>11.47026436485511</v>
      </c>
      <c r="AE400" s="72"/>
      <c r="AF400" s="71">
        <v>127757006.66800369</v>
      </c>
      <c r="AG400" s="71">
        <v>4850638.1001561498</v>
      </c>
      <c r="AH400" s="71">
        <v>4817865.8845833903</v>
      </c>
      <c r="AI400" s="71">
        <v>114641416.4414088</v>
      </c>
      <c r="AJ400" s="71">
        <v>137590615.36716089</v>
      </c>
      <c r="AK400" s="71">
        <v>0</v>
      </c>
      <c r="AL400" s="71">
        <v>0</v>
      </c>
      <c r="AM400" s="71">
        <v>7455587.5300714141</v>
      </c>
      <c r="AN400" s="71">
        <v>0</v>
      </c>
      <c r="AO400" s="71">
        <v>0</v>
      </c>
      <c r="AP400" s="71">
        <v>397113129.99138433</v>
      </c>
      <c r="AQ400" s="72"/>
      <c r="AR400" s="71">
        <v>322</v>
      </c>
      <c r="AS400" s="71">
        <v>86</v>
      </c>
      <c r="AT400" s="71">
        <v>12</v>
      </c>
      <c r="AU400" s="71">
        <v>0</v>
      </c>
      <c r="AV400" s="71">
        <v>0</v>
      </c>
      <c r="AW400" s="71">
        <v>2</v>
      </c>
      <c r="AX400" s="71"/>
      <c r="AY400" s="72"/>
      <c r="AZ400" s="71">
        <v>1487.9</v>
      </c>
      <c r="BA400" s="71">
        <v>18489.900000000001</v>
      </c>
      <c r="BB400" s="71">
        <v>58769.3</v>
      </c>
      <c r="BC400" s="71">
        <v>0</v>
      </c>
      <c r="BD400" s="71">
        <v>0</v>
      </c>
      <c r="BE400" s="71">
        <v>3990</v>
      </c>
      <c r="BF400" s="71"/>
      <c r="BG400" s="72"/>
      <c r="BH400" s="71">
        <v>0</v>
      </c>
      <c r="BI400" s="71">
        <v>0</v>
      </c>
      <c r="BJ400" s="71">
        <v>13.222</v>
      </c>
      <c r="BK400" s="71">
        <v>386.09100000000001</v>
      </c>
      <c r="BL400" s="71">
        <v>9.1020000000000003</v>
      </c>
      <c r="BM400" s="71">
        <v>0</v>
      </c>
      <c r="BN400" s="72"/>
      <c r="BO400" s="71">
        <v>0</v>
      </c>
      <c r="BP400" s="71">
        <v>0</v>
      </c>
      <c r="BQ400" s="71">
        <v>2</v>
      </c>
      <c r="BR400" s="71">
        <v>1</v>
      </c>
      <c r="BS400" s="71">
        <v>2</v>
      </c>
      <c r="BT400" s="71">
        <v>0</v>
      </c>
      <c r="BU400"/>
      <c r="BV400" s="70">
        <v>391.54</v>
      </c>
      <c r="BW400" s="70">
        <v>0</v>
      </c>
      <c r="BX400" s="70">
        <v>0</v>
      </c>
      <c r="BY400" s="70">
        <v>8.9999999999999993E-3</v>
      </c>
      <c r="BZ400" s="70">
        <v>16.866</v>
      </c>
      <c r="CA400" s="70">
        <v>0</v>
      </c>
      <c r="CB400" s="70">
        <v>0</v>
      </c>
      <c r="CC400" s="70">
        <v>0</v>
      </c>
      <c r="CD400" s="70">
        <v>0</v>
      </c>
    </row>
    <row r="401" spans="1:82">
      <c r="A401" s="70" t="s">
        <v>2152</v>
      </c>
      <c r="B401" s="70">
        <v>321</v>
      </c>
      <c r="C401" s="70">
        <v>15</v>
      </c>
      <c r="D401" s="70">
        <v>19</v>
      </c>
      <c r="E401" s="70">
        <v>2018</v>
      </c>
      <c r="F401" s="70" t="s">
        <v>183</v>
      </c>
      <c r="G401" s="70" t="s">
        <v>1721</v>
      </c>
      <c r="H401" s="70" t="s">
        <v>1722</v>
      </c>
      <c r="I401" s="148"/>
      <c r="J401" s="71">
        <v>57.249727905935863</v>
      </c>
      <c r="K401" s="71">
        <v>6.6807715590595063</v>
      </c>
      <c r="L401" s="71">
        <v>20.418223972485535</v>
      </c>
      <c r="M401" s="71">
        <v>82.08016405458352</v>
      </c>
      <c r="N401" s="71">
        <v>112.36136013181576</v>
      </c>
      <c r="O401" s="71">
        <v>51.920223668893513</v>
      </c>
      <c r="P401" s="71">
        <v>53.061505254433726</v>
      </c>
      <c r="Q401" s="71">
        <v>3.3757265666627898</v>
      </c>
      <c r="R401" s="71">
        <v>2.1356932557314958</v>
      </c>
      <c r="S401" s="71">
        <v>8.7348731620922102</v>
      </c>
      <c r="T401" s="72"/>
      <c r="U401" s="71">
        <v>3912379</v>
      </c>
      <c r="V401" s="71">
        <v>2297</v>
      </c>
      <c r="W401" s="71">
        <v>466</v>
      </c>
      <c r="X401" s="71">
        <v>19457</v>
      </c>
      <c r="Y401" s="71">
        <v>24434</v>
      </c>
      <c r="Z401" s="71">
        <v>31637</v>
      </c>
      <c r="AA401" s="71">
        <v>11101</v>
      </c>
      <c r="AB401" s="71">
        <v>53261</v>
      </c>
      <c r="AC401" s="71">
        <v>370535</v>
      </c>
      <c r="AD401" s="71">
        <v>8.7348731620922102</v>
      </c>
      <c r="AE401" s="72"/>
      <c r="AF401" s="71">
        <v>72094384.255647391</v>
      </c>
      <c r="AG401" s="71">
        <v>4538592.3196268845</v>
      </c>
      <c r="AH401" s="71">
        <v>4642835.1476766281</v>
      </c>
      <c r="AI401" s="71">
        <v>115776264.6556153</v>
      </c>
      <c r="AJ401" s="71">
        <v>123297540.1112414</v>
      </c>
      <c r="AK401" s="71">
        <v>0</v>
      </c>
      <c r="AL401" s="71">
        <v>0</v>
      </c>
      <c r="AM401" s="71">
        <v>7331435.8076131307</v>
      </c>
      <c r="AN401" s="71">
        <v>0</v>
      </c>
      <c r="AO401" s="71">
        <v>0</v>
      </c>
      <c r="AP401" s="71">
        <v>327681052.29742074</v>
      </c>
      <c r="AQ401" s="72"/>
      <c r="AR401" s="71">
        <v>349</v>
      </c>
      <c r="AS401" s="71">
        <v>98</v>
      </c>
      <c r="AT401" s="71">
        <v>14</v>
      </c>
      <c r="AU401" s="71">
        <v>0</v>
      </c>
      <c r="AV401" s="71">
        <v>0</v>
      </c>
      <c r="AW401" s="71">
        <v>2</v>
      </c>
      <c r="AX401" s="71"/>
      <c r="AY401" s="72"/>
      <c r="AZ401" s="71">
        <v>1654.1</v>
      </c>
      <c r="BA401" s="71">
        <v>20002.7</v>
      </c>
      <c r="BB401" s="71">
        <v>58799</v>
      </c>
      <c r="BC401" s="71">
        <v>0</v>
      </c>
      <c r="BD401" s="71">
        <v>0</v>
      </c>
      <c r="BE401" s="71">
        <v>3990</v>
      </c>
      <c r="BF401" s="71"/>
      <c r="BG401" s="72"/>
      <c r="BH401" s="71">
        <v>0</v>
      </c>
      <c r="BI401" s="71">
        <v>0</v>
      </c>
      <c r="BJ401" s="71">
        <v>12.417999999999999</v>
      </c>
      <c r="BK401" s="71">
        <v>387.86799999999999</v>
      </c>
      <c r="BL401" s="71">
        <v>8.620000000000001</v>
      </c>
      <c r="BM401" s="71">
        <v>0</v>
      </c>
      <c r="BN401" s="72"/>
      <c r="BO401" s="71">
        <v>0</v>
      </c>
      <c r="BP401" s="71">
        <v>0</v>
      </c>
      <c r="BQ401" s="71">
        <v>2</v>
      </c>
      <c r="BR401" s="71">
        <v>1</v>
      </c>
      <c r="BS401" s="71">
        <v>2</v>
      </c>
      <c r="BT401" s="71">
        <v>0</v>
      </c>
      <c r="BU401"/>
      <c r="BV401" s="70">
        <v>391.66699999999997</v>
      </c>
      <c r="BW401" s="70">
        <v>0</v>
      </c>
      <c r="BX401" s="70">
        <v>0</v>
      </c>
      <c r="BY401" s="70">
        <v>8.9999999999999993E-3</v>
      </c>
      <c r="BZ401" s="70">
        <v>17.23</v>
      </c>
      <c r="CA401" s="70">
        <v>0</v>
      </c>
      <c r="CB401" s="70">
        <v>0</v>
      </c>
      <c r="CC401" s="70">
        <v>0</v>
      </c>
      <c r="CD401" s="70">
        <v>0</v>
      </c>
    </row>
    <row r="402" spans="1:82">
      <c r="A402" s="70" t="s">
        <v>2153</v>
      </c>
      <c r="B402" s="70">
        <v>322</v>
      </c>
      <c r="C402" s="70">
        <v>16</v>
      </c>
      <c r="D402" s="70">
        <v>19</v>
      </c>
      <c r="E402" s="70">
        <v>2019</v>
      </c>
      <c r="F402" s="70" t="s">
        <v>158</v>
      </c>
      <c r="G402" s="70" t="s">
        <v>1721</v>
      </c>
      <c r="H402" s="70" t="s">
        <v>1722</v>
      </c>
      <c r="I402" s="148"/>
      <c r="J402" s="71">
        <v>53.398959444893023</v>
      </c>
      <c r="K402" s="71">
        <v>6.2608764667843726</v>
      </c>
      <c r="L402" s="71">
        <v>20.607296973252296</v>
      </c>
      <c r="M402" s="71">
        <v>77.570402245815941</v>
      </c>
      <c r="N402" s="71">
        <v>105.11146026592677</v>
      </c>
      <c r="O402" s="71">
        <v>50.253406225213219</v>
      </c>
      <c r="P402" s="71">
        <v>50.408368226634813</v>
      </c>
      <c r="Q402" s="71">
        <v>3.2263954084176101</v>
      </c>
      <c r="R402" s="71">
        <v>1.9321301158034994</v>
      </c>
      <c r="S402" s="71">
        <v>8.2477125916332881</v>
      </c>
      <c r="T402" s="72"/>
      <c r="U402" s="71">
        <v>3848799</v>
      </c>
      <c r="V402" s="71">
        <v>2297</v>
      </c>
      <c r="W402" s="71">
        <v>466</v>
      </c>
      <c r="X402" s="71">
        <v>19457</v>
      </c>
      <c r="Y402" s="71">
        <v>24284</v>
      </c>
      <c r="Z402" s="71">
        <v>31462</v>
      </c>
      <c r="AA402" s="71">
        <v>10467</v>
      </c>
      <c r="AB402" s="71">
        <v>52283</v>
      </c>
      <c r="AC402" s="71">
        <v>340708</v>
      </c>
      <c r="AD402" s="71">
        <v>8.2477125916332881</v>
      </c>
      <c r="AE402" s="72"/>
      <c r="AF402" s="71">
        <v>71803310.975131229</v>
      </c>
      <c r="AG402" s="71">
        <v>4366712.0456959698</v>
      </c>
      <c r="AH402" s="71">
        <v>4834471.4303889796</v>
      </c>
      <c r="AI402" s="71">
        <v>112032762.71909539</v>
      </c>
      <c r="AJ402" s="71">
        <v>117057759.3241441</v>
      </c>
      <c r="AK402" s="71">
        <v>0</v>
      </c>
      <c r="AL402" s="71">
        <v>0</v>
      </c>
      <c r="AM402" s="71">
        <v>7120551.0137867248</v>
      </c>
      <c r="AN402" s="71">
        <v>0</v>
      </c>
      <c r="AO402" s="71">
        <v>0</v>
      </c>
      <c r="AP402" s="71">
        <v>317215567.50824243</v>
      </c>
      <c r="AQ402" s="72"/>
      <c r="AR402" s="71">
        <v>369</v>
      </c>
      <c r="AS402" s="71">
        <v>118</v>
      </c>
      <c r="AT402" s="71">
        <v>14</v>
      </c>
      <c r="AU402" s="71">
        <v>0</v>
      </c>
      <c r="AV402" s="71">
        <v>0</v>
      </c>
      <c r="AW402" s="71">
        <v>2</v>
      </c>
      <c r="AX402" s="71"/>
      <c r="AY402" s="72"/>
      <c r="AZ402" s="71">
        <v>1763.6999999999989</v>
      </c>
      <c r="BA402" s="71">
        <v>20897.099999999999</v>
      </c>
      <c r="BB402" s="71">
        <v>58799.3</v>
      </c>
      <c r="BC402" s="71">
        <v>0</v>
      </c>
      <c r="BD402" s="71">
        <v>0</v>
      </c>
      <c r="BE402" s="71">
        <v>3990</v>
      </c>
      <c r="BF402" s="71"/>
      <c r="BG402" s="72"/>
      <c r="BH402" s="71">
        <v>0</v>
      </c>
      <c r="BI402" s="71">
        <v>0</v>
      </c>
      <c r="BJ402" s="71">
        <v>12.465999999999999</v>
      </c>
      <c r="BK402" s="71">
        <v>441.21100000000001</v>
      </c>
      <c r="BL402" s="71">
        <v>8.1529999999999987</v>
      </c>
      <c r="BM402" s="71">
        <v>0</v>
      </c>
      <c r="BN402" s="72"/>
      <c r="BO402" s="71">
        <v>0</v>
      </c>
      <c r="BP402" s="71">
        <v>0</v>
      </c>
      <c r="BQ402" s="71">
        <v>2</v>
      </c>
      <c r="BR402" s="71">
        <v>1</v>
      </c>
      <c r="BS402" s="71">
        <v>2</v>
      </c>
      <c r="BT402" s="71">
        <v>0</v>
      </c>
      <c r="BU402"/>
      <c r="BV402" s="70">
        <v>443.29599999999999</v>
      </c>
      <c r="BW402" s="70">
        <v>0</v>
      </c>
      <c r="BX402" s="70">
        <v>0</v>
      </c>
      <c r="BY402" s="70">
        <v>0</v>
      </c>
      <c r="BZ402" s="70">
        <v>18.533999999999999</v>
      </c>
      <c r="CA402" s="70">
        <v>0</v>
      </c>
      <c r="CB402" s="70">
        <v>0</v>
      </c>
      <c r="CC402" s="70">
        <v>0</v>
      </c>
      <c r="CD402" s="70">
        <v>0</v>
      </c>
    </row>
    <row r="403" spans="1:82">
      <c r="A403" s="70" t="s">
        <v>2154</v>
      </c>
      <c r="B403" s="70">
        <v>323</v>
      </c>
      <c r="C403" s="70">
        <v>17</v>
      </c>
      <c r="D403" s="70">
        <v>19</v>
      </c>
      <c r="E403" s="70">
        <v>2020</v>
      </c>
      <c r="F403" s="70" t="s">
        <v>159</v>
      </c>
      <c r="G403" s="70" t="s">
        <v>1721</v>
      </c>
      <c r="H403" s="70" t="s">
        <v>1722</v>
      </c>
      <c r="I403" s="148"/>
      <c r="J403" s="71">
        <v>48.957104966604767</v>
      </c>
      <c r="K403" s="71">
        <v>6.654988649933844</v>
      </c>
      <c r="L403" s="71">
        <v>17.060731972486433</v>
      </c>
      <c r="M403" s="71">
        <v>71.93460615257149</v>
      </c>
      <c r="N403" s="71">
        <v>98.771315769712814</v>
      </c>
      <c r="O403" s="71">
        <v>43.956318102728432</v>
      </c>
      <c r="P403" s="71">
        <v>47.008705439492694</v>
      </c>
      <c r="Q403" s="71">
        <v>3.0311118292150701</v>
      </c>
      <c r="R403" s="71">
        <v>1.7106978014529168</v>
      </c>
      <c r="S403" s="71">
        <v>5.7351739014215557</v>
      </c>
      <c r="T403" s="72"/>
      <c r="U403" s="71">
        <v>3715830</v>
      </c>
      <c r="V403" s="71">
        <v>2102</v>
      </c>
      <c r="W403" s="71">
        <v>462</v>
      </c>
      <c r="X403" s="71">
        <v>19240</v>
      </c>
      <c r="Y403" s="71">
        <v>24257</v>
      </c>
      <c r="Z403" s="71">
        <v>31410</v>
      </c>
      <c r="AA403" s="71">
        <v>10375</v>
      </c>
      <c r="AB403" s="71">
        <v>51409</v>
      </c>
      <c r="AC403" s="71">
        <v>303254.99999999994</v>
      </c>
      <c r="AD403" s="71">
        <v>5.7351739014215557</v>
      </c>
      <c r="AE403" s="72"/>
      <c r="AF403" s="71">
        <v>65407020.12323413</v>
      </c>
      <c r="AG403" s="71">
        <v>4733650.5382580245</v>
      </c>
      <c r="AH403" s="71">
        <v>4136515.5002108268</v>
      </c>
      <c r="AI403" s="71">
        <v>110635554.89774197</v>
      </c>
      <c r="AJ403" s="71">
        <v>117216591.4612956</v>
      </c>
      <c r="AK403" s="71"/>
      <c r="AL403" s="71"/>
      <c r="AM403" s="71">
        <v>6709445.6659028335</v>
      </c>
      <c r="AN403" s="71"/>
      <c r="AO403" s="71"/>
      <c r="AP403" s="71">
        <v>308838778.18664342</v>
      </c>
      <c r="AQ403" s="72"/>
      <c r="AR403" s="71">
        <v>392</v>
      </c>
      <c r="AS403" s="71">
        <v>134</v>
      </c>
      <c r="AT403" s="71">
        <v>15</v>
      </c>
      <c r="AU403" s="71">
        <v>0</v>
      </c>
      <c r="AV403" s="71">
        <v>0</v>
      </c>
      <c r="AW403" s="71">
        <v>2</v>
      </c>
      <c r="AX403" s="71"/>
      <c r="AY403" s="72"/>
      <c r="AZ403" s="71">
        <v>1882.5</v>
      </c>
      <c r="BA403" s="71">
        <v>21608.799999999988</v>
      </c>
      <c r="BB403" s="71">
        <v>62776.1</v>
      </c>
      <c r="BC403" s="71">
        <v>0</v>
      </c>
      <c r="BD403" s="71">
        <v>0</v>
      </c>
      <c r="BE403" s="71">
        <v>3990</v>
      </c>
      <c r="BF403" s="71"/>
      <c r="BG403" s="72"/>
      <c r="BH403" s="71">
        <v>0</v>
      </c>
      <c r="BI403" s="71">
        <v>0</v>
      </c>
      <c r="BJ403" s="71">
        <v>12.391</v>
      </c>
      <c r="BK403" s="71">
        <v>557.69100000000003</v>
      </c>
      <c r="BL403" s="71">
        <v>4.3979999999999997</v>
      </c>
      <c r="BM403" s="71">
        <v>0</v>
      </c>
      <c r="BN403" s="72"/>
      <c r="BO403" s="71">
        <v>0</v>
      </c>
      <c r="BP403" s="71">
        <v>0</v>
      </c>
      <c r="BQ403" s="71">
        <v>2</v>
      </c>
      <c r="BR403" s="71">
        <v>1</v>
      </c>
      <c r="BS403" s="71">
        <v>1</v>
      </c>
      <c r="BT403" s="71">
        <v>0</v>
      </c>
      <c r="BU403"/>
      <c r="BV403" s="70">
        <v>555.44100000000003</v>
      </c>
      <c r="BW403" s="70">
        <v>0</v>
      </c>
      <c r="BX403" s="70">
        <v>0</v>
      </c>
      <c r="BY403" s="70">
        <v>0</v>
      </c>
      <c r="BZ403" s="70">
        <v>19.039000000000001</v>
      </c>
      <c r="CA403" s="70">
        <v>0</v>
      </c>
      <c r="CB403" s="70">
        <v>0</v>
      </c>
      <c r="CC403" s="70">
        <v>0</v>
      </c>
      <c r="CD403" s="70">
        <v>0</v>
      </c>
    </row>
    <row r="404" spans="1:82">
      <c r="A404" s="70" t="s">
        <v>2155</v>
      </c>
      <c r="B404" s="70">
        <v>323</v>
      </c>
      <c r="C404" s="70">
        <v>18</v>
      </c>
      <c r="D404" s="70">
        <v>19</v>
      </c>
      <c r="E404" s="70">
        <v>2021</v>
      </c>
      <c r="F404" s="70" t="s">
        <v>160</v>
      </c>
      <c r="G404" s="70" t="s">
        <v>1721</v>
      </c>
      <c r="H404" s="70" t="s">
        <v>1722</v>
      </c>
      <c r="I404" s="148"/>
      <c r="J404" s="71">
        <v>47.576279735777597</v>
      </c>
      <c r="K404" s="71">
        <v>6.5110405427500906</v>
      </c>
      <c r="L404" s="71">
        <v>17.841449120911399</v>
      </c>
      <c r="M404" s="71">
        <v>83.591151819406079</v>
      </c>
      <c r="N404" s="71">
        <v>106.48478901793986</v>
      </c>
      <c r="O404" s="71">
        <v>42.449884295145786</v>
      </c>
      <c r="P404" s="71">
        <v>47.86472859666948</v>
      </c>
      <c r="Q404" s="71">
        <v>2.94253505150858</v>
      </c>
      <c r="R404" s="71">
        <v>1.8126739082157737</v>
      </c>
      <c r="S404" s="71">
        <v>6.7711009276284644</v>
      </c>
      <c r="T404" s="72"/>
      <c r="U404" s="71">
        <v>3748290</v>
      </c>
      <c r="V404" s="71">
        <v>2102</v>
      </c>
      <c r="W404" s="71">
        <v>462</v>
      </c>
      <c r="X404" s="71">
        <v>19240</v>
      </c>
      <c r="Y404" s="71">
        <v>24163</v>
      </c>
      <c r="Z404" s="71">
        <v>31233</v>
      </c>
      <c r="AA404" s="71">
        <v>10301</v>
      </c>
      <c r="AB404" s="71">
        <v>50397</v>
      </c>
      <c r="AC404" s="71">
        <v>311729.99999999994</v>
      </c>
      <c r="AD404" s="71">
        <v>6.7711009276284644</v>
      </c>
      <c r="AE404" s="72"/>
      <c r="AF404" s="71">
        <v>64672059.096072629</v>
      </c>
      <c r="AG404" s="71">
        <v>4444561.7107306123</v>
      </c>
      <c r="AH404" s="71">
        <v>3792588.4414136098</v>
      </c>
      <c r="AI404" s="71">
        <v>125966479.00067931</v>
      </c>
      <c r="AJ404" s="71">
        <v>126914525.8334237</v>
      </c>
      <c r="AK404" s="71">
        <v>0</v>
      </c>
      <c r="AL404" s="71">
        <v>0</v>
      </c>
      <c r="AM404" s="71">
        <v>6615306.1538498439</v>
      </c>
      <c r="AN404" s="71">
        <v>0</v>
      </c>
      <c r="AO404" s="71">
        <v>0</v>
      </c>
      <c r="AP404" s="71">
        <v>332405520.2361697</v>
      </c>
      <c r="AQ404" s="72"/>
      <c r="AR404" s="71">
        <v>433</v>
      </c>
      <c r="AS404" s="71">
        <v>141</v>
      </c>
      <c r="AT404" s="71">
        <v>17</v>
      </c>
      <c r="AU404" s="71">
        <v>0</v>
      </c>
      <c r="AV404" s="71">
        <v>0</v>
      </c>
      <c r="AW404" s="71">
        <v>2</v>
      </c>
      <c r="AX404" s="71"/>
      <c r="AY404" s="72"/>
      <c r="AZ404" s="71">
        <v>2122.099999999999</v>
      </c>
      <c r="BA404" s="71">
        <v>21949.799999999988</v>
      </c>
      <c r="BB404" s="71">
        <v>77195.3</v>
      </c>
      <c r="BC404" s="71">
        <v>0</v>
      </c>
      <c r="BD404" s="71">
        <v>0</v>
      </c>
      <c r="BE404" s="71">
        <v>3990</v>
      </c>
      <c r="BF404" s="71"/>
      <c r="BG404" s="72"/>
      <c r="BH404" s="71">
        <v>0</v>
      </c>
      <c r="BI404" s="71">
        <v>0</v>
      </c>
      <c r="BJ404" s="71">
        <v>7.79</v>
      </c>
      <c r="BK404" s="71">
        <v>583.56500000000005</v>
      </c>
      <c r="BL404" s="71">
        <v>4.3419999999999996</v>
      </c>
      <c r="BM404" s="71">
        <v>0</v>
      </c>
      <c r="BN404" s="72"/>
      <c r="BO404" s="71">
        <v>0</v>
      </c>
      <c r="BP404" s="71">
        <v>0</v>
      </c>
      <c r="BQ404" s="71">
        <v>1</v>
      </c>
      <c r="BR404" s="71">
        <v>1</v>
      </c>
      <c r="BS404" s="71">
        <v>1</v>
      </c>
      <c r="BT404" s="71">
        <v>0</v>
      </c>
      <c r="BU404"/>
      <c r="BV404" s="70">
        <v>576.16700000000003</v>
      </c>
      <c r="BW404" s="70">
        <v>0</v>
      </c>
      <c r="BX404" s="70">
        <v>0</v>
      </c>
      <c r="BY404" s="70">
        <v>0</v>
      </c>
      <c r="BZ404" s="70">
        <v>19.53</v>
      </c>
      <c r="CA404" s="70">
        <v>0</v>
      </c>
      <c r="CB404" s="70">
        <v>0</v>
      </c>
      <c r="CC404" s="70">
        <v>0</v>
      </c>
      <c r="CD404" s="70">
        <v>0</v>
      </c>
    </row>
    <row r="405" spans="1:82">
      <c r="A405" s="70" t="s">
        <v>1723</v>
      </c>
      <c r="B405" s="70">
        <v>323</v>
      </c>
      <c r="C405" s="70">
        <v>19</v>
      </c>
      <c r="D405" s="70">
        <v>19</v>
      </c>
      <c r="E405" s="70">
        <v>2022</v>
      </c>
      <c r="F405" s="70" t="s">
        <v>161</v>
      </c>
      <c r="G405" s="70" t="s">
        <v>1721</v>
      </c>
      <c r="H405" s="70" t="s">
        <v>1722</v>
      </c>
      <c r="I405" s="148"/>
      <c r="J405" s="71">
        <v>36.976531880753754</v>
      </c>
      <c r="K405" s="71">
        <v>5.9676805068506296</v>
      </c>
      <c r="L405" s="71">
        <v>14.432935881695764</v>
      </c>
      <c r="M405" s="71">
        <v>81.853611486876176</v>
      </c>
      <c r="N405" s="71">
        <v>101.06178166846442</v>
      </c>
      <c r="O405" s="71">
        <v>44.465870441032877</v>
      </c>
      <c r="P405" s="71">
        <v>47.150591724776476</v>
      </c>
      <c r="Q405" s="71">
        <v>2.9054033372521295</v>
      </c>
      <c r="R405" s="71">
        <v>2.6271856836076117</v>
      </c>
      <c r="S405" s="71">
        <v>6.8578169744495243</v>
      </c>
      <c r="T405" s="72"/>
      <c r="U405" s="71">
        <v>3849199</v>
      </c>
      <c r="V405" s="71">
        <v>2102</v>
      </c>
      <c r="W405" s="71">
        <v>462</v>
      </c>
      <c r="X405" s="71">
        <v>19240</v>
      </c>
      <c r="Y405" s="71">
        <v>24130</v>
      </c>
      <c r="Z405" s="71">
        <v>31084</v>
      </c>
      <c r="AA405" s="71">
        <v>10302</v>
      </c>
      <c r="AB405" s="71">
        <v>49353</v>
      </c>
      <c r="AC405" s="71">
        <v>457477.99999999988</v>
      </c>
      <c r="AD405" s="71">
        <v>6.8578169744495243</v>
      </c>
      <c r="AE405" s="72"/>
      <c r="AF405" s="71">
        <v>52432165.118590198</v>
      </c>
      <c r="AG405" s="71">
        <v>4153975.6959800771</v>
      </c>
      <c r="AH405" s="71">
        <v>4048484.5244546798</v>
      </c>
      <c r="AI405" s="71">
        <v>122789194.73674496</v>
      </c>
      <c r="AJ405" s="71">
        <v>127287866.0120112</v>
      </c>
      <c r="AK405" s="71">
        <v>0</v>
      </c>
      <c r="AL405" s="71">
        <v>0</v>
      </c>
      <c r="AM405" s="71">
        <v>6372819.3608743744</v>
      </c>
      <c r="AN405" s="71">
        <v>0</v>
      </c>
      <c r="AO405" s="71">
        <v>0</v>
      </c>
      <c r="AP405" s="71">
        <v>317084505.44865543</v>
      </c>
      <c r="AQ405" s="72"/>
      <c r="AR405" s="71">
        <v>462</v>
      </c>
      <c r="AS405" s="71">
        <v>143</v>
      </c>
      <c r="AT405" s="71">
        <v>20</v>
      </c>
      <c r="AU405" s="71">
        <v>0</v>
      </c>
      <c r="AV405" s="71">
        <v>0</v>
      </c>
      <c r="AW405" s="71">
        <v>2</v>
      </c>
      <c r="AX405" s="71"/>
      <c r="AY405" s="72"/>
      <c r="AZ405" s="71">
        <v>2298.1000000000004</v>
      </c>
      <c r="BA405" s="71">
        <v>22049.19999999999</v>
      </c>
      <c r="BB405" s="71">
        <v>62873.299999999988</v>
      </c>
      <c r="BC405" s="71">
        <v>0</v>
      </c>
      <c r="BD405" s="71">
        <v>0</v>
      </c>
      <c r="BE405" s="71">
        <v>3990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2156</v>
      </c>
      <c r="B406" s="70">
        <v>323</v>
      </c>
      <c r="C406" s="70">
        <v>20</v>
      </c>
      <c r="D406" s="70">
        <v>19</v>
      </c>
      <c r="E406" s="70">
        <v>2023</v>
      </c>
      <c r="F406" s="70" t="s">
        <v>1539</v>
      </c>
      <c r="G406" s="1064" t="s">
        <v>1721</v>
      </c>
      <c r="H406" s="70" t="s">
        <v>1722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486</v>
      </c>
      <c r="AS406" s="71">
        <v>146</v>
      </c>
      <c r="AT406" s="71">
        <v>24</v>
      </c>
      <c r="AU406" s="71">
        <v>0</v>
      </c>
      <c r="AV406" s="71">
        <v>0</v>
      </c>
      <c r="AW406" s="71">
        <v>2</v>
      </c>
      <c r="AX406" s="71"/>
      <c r="AY406" s="72"/>
      <c r="AZ406" s="71">
        <v>2469.4000000000015</v>
      </c>
      <c r="BA406" s="71">
        <v>22197.299999999988</v>
      </c>
      <c r="BB406" s="71">
        <v>64919.700000000012</v>
      </c>
      <c r="BC406" s="71">
        <v>0</v>
      </c>
      <c r="BD406" s="71">
        <v>0</v>
      </c>
      <c r="BE406" s="71">
        <v>3990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1720</v>
      </c>
      <c r="B407" s="70">
        <v>323</v>
      </c>
      <c r="C407" s="70">
        <v>21</v>
      </c>
      <c r="D407" s="70">
        <v>19</v>
      </c>
      <c r="E407" s="70">
        <v>2024</v>
      </c>
      <c r="F407" s="70" t="s">
        <v>1554</v>
      </c>
      <c r="G407" s="1064" t="s">
        <v>1721</v>
      </c>
      <c r="H407" s="70" t="s">
        <v>1722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2157</v>
      </c>
      <c r="B408" s="70">
        <v>375</v>
      </c>
      <c r="C408" s="70">
        <v>1</v>
      </c>
      <c r="D408" s="70">
        <v>23</v>
      </c>
      <c r="E408" s="70">
        <v>1990</v>
      </c>
      <c r="F408" s="70" t="s">
        <v>787</v>
      </c>
      <c r="G408" s="70" t="s">
        <v>2158</v>
      </c>
      <c r="H408" s="70" t="s">
        <v>2159</v>
      </c>
      <c r="I408" s="148"/>
      <c r="J408" s="71">
        <v>87.312662280499922</v>
      </c>
      <c r="K408" s="71">
        <v>10.13300562824211</v>
      </c>
      <c r="L408" s="71">
        <v>31.384058636814679</v>
      </c>
      <c r="M408" s="71">
        <v>66.011901915685428</v>
      </c>
      <c r="N408" s="71">
        <v>66.18796228601822</v>
      </c>
      <c r="O408" s="71">
        <v>44.032300261717253</v>
      </c>
      <c r="P408" s="71">
        <v>66.660875219021136</v>
      </c>
      <c r="Q408" s="71">
        <v>4.23068660141917</v>
      </c>
      <c r="R408" s="71">
        <v>2.9572383214523899</v>
      </c>
      <c r="S408" s="71">
        <v>4.9338562137609614</v>
      </c>
      <c r="T408" s="72"/>
      <c r="U408" s="71">
        <v>10969058</v>
      </c>
      <c r="V408" s="71">
        <v>3596</v>
      </c>
      <c r="W408" s="71">
        <v>272</v>
      </c>
      <c r="X408" s="71">
        <v>24746</v>
      </c>
      <c r="Y408" s="71">
        <v>19910</v>
      </c>
      <c r="Z408" s="71">
        <v>18111</v>
      </c>
      <c r="AA408" s="71">
        <v>16186</v>
      </c>
      <c r="AB408" s="71">
        <v>68692</v>
      </c>
      <c r="AC408" s="71">
        <v>512199</v>
      </c>
      <c r="AD408" s="71">
        <v>4.9338562137609614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2160</v>
      </c>
      <c r="B409" s="70">
        <v>376</v>
      </c>
      <c r="C409" s="70">
        <v>2</v>
      </c>
      <c r="D409" s="70">
        <v>23</v>
      </c>
      <c r="E409" s="70">
        <v>2005</v>
      </c>
      <c r="F409" s="70" t="s">
        <v>789</v>
      </c>
      <c r="G409" s="70" t="s">
        <v>2158</v>
      </c>
      <c r="H409" s="70" t="s">
        <v>2159</v>
      </c>
      <c r="I409" s="148"/>
      <c r="J409" s="71">
        <v>52.111070793928121</v>
      </c>
      <c r="K409" s="71">
        <v>7.0383622735685876</v>
      </c>
      <c r="L409" s="71">
        <v>30.976455575625231</v>
      </c>
      <c r="M409" s="71">
        <v>98.645508886166965</v>
      </c>
      <c r="N409" s="71">
        <v>95.576490674477284</v>
      </c>
      <c r="O409" s="71">
        <v>68.853649723919219</v>
      </c>
      <c r="P409" s="71">
        <v>63.60253604961683</v>
      </c>
      <c r="Q409" s="71">
        <v>3.6694782306375999</v>
      </c>
      <c r="R409" s="71">
        <v>4.4783134150116251</v>
      </c>
      <c r="S409" s="71">
        <v>7.9954027884944603</v>
      </c>
      <c r="T409" s="72"/>
      <c r="U409" s="71">
        <v>7201216</v>
      </c>
      <c r="V409" s="71">
        <v>3044</v>
      </c>
      <c r="W409" s="71">
        <v>220</v>
      </c>
      <c r="X409" s="71">
        <v>19731</v>
      </c>
      <c r="Y409" s="71">
        <v>21757</v>
      </c>
      <c r="Z409" s="71">
        <v>32772</v>
      </c>
      <c r="AA409" s="71">
        <v>12648</v>
      </c>
      <c r="AB409" s="71">
        <v>62285</v>
      </c>
      <c r="AC409" s="71">
        <v>791897</v>
      </c>
      <c r="AD409" s="71">
        <v>7.9954027884944603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2161</v>
      </c>
      <c r="B410" s="70">
        <v>377</v>
      </c>
      <c r="C410" s="70">
        <v>3</v>
      </c>
      <c r="D410" s="70">
        <v>23</v>
      </c>
      <c r="E410" s="70">
        <v>2006</v>
      </c>
      <c r="F410" s="70" t="s">
        <v>790</v>
      </c>
      <c r="G410" s="70" t="s">
        <v>2158</v>
      </c>
      <c r="H410" s="70" t="s">
        <v>2159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2162</v>
      </c>
      <c r="B411" s="70">
        <v>378</v>
      </c>
      <c r="C411" s="70">
        <v>4</v>
      </c>
      <c r="D411" s="70">
        <v>23</v>
      </c>
      <c r="E411" s="70">
        <v>2007</v>
      </c>
      <c r="F411" s="70" t="s">
        <v>791</v>
      </c>
      <c r="G411" s="70" t="s">
        <v>2158</v>
      </c>
      <c r="H411" s="70" t="s">
        <v>2159</v>
      </c>
      <c r="I411" s="148"/>
      <c r="J411" s="71">
        <v>66.352755209041447</v>
      </c>
      <c r="K411" s="71">
        <v>7.7548836684579454</v>
      </c>
      <c r="L411" s="71">
        <v>28.39445667211368</v>
      </c>
      <c r="M411" s="71">
        <v>131.05592571256591</v>
      </c>
      <c r="N411" s="71">
        <v>131.64035551446901</v>
      </c>
      <c r="O411" s="71">
        <v>66.102620088635561</v>
      </c>
      <c r="P411" s="71">
        <v>62.365701725066018</v>
      </c>
      <c r="Q411" s="71">
        <v>3.7894448737797202</v>
      </c>
      <c r="R411" s="71">
        <v>3.7794322805948091</v>
      </c>
      <c r="S411" s="71">
        <v>7.7481353960729908</v>
      </c>
      <c r="T411" s="72"/>
      <c r="U411" s="71">
        <v>7372099</v>
      </c>
      <c r="V411" s="71">
        <v>2681</v>
      </c>
      <c r="W411" s="71">
        <v>235</v>
      </c>
      <c r="X411" s="71">
        <v>22811</v>
      </c>
      <c r="Y411" s="71">
        <v>21902</v>
      </c>
      <c r="Z411" s="71">
        <v>32707</v>
      </c>
      <c r="AA411" s="71">
        <v>12213</v>
      </c>
      <c r="AB411" s="71">
        <v>60920</v>
      </c>
      <c r="AC411" s="71">
        <v>687490</v>
      </c>
      <c r="AD411" s="71">
        <v>7.7481353960729908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2163</v>
      </c>
      <c r="B412" s="70">
        <v>379</v>
      </c>
      <c r="C412" s="70">
        <v>5</v>
      </c>
      <c r="D412" s="70">
        <v>23</v>
      </c>
      <c r="E412" s="70">
        <v>2008</v>
      </c>
      <c r="F412" s="70" t="s">
        <v>792</v>
      </c>
      <c r="G412" s="70" t="s">
        <v>2158</v>
      </c>
      <c r="H412" s="70" t="s">
        <v>2159</v>
      </c>
      <c r="I412" s="148"/>
      <c r="J412" s="71">
        <v>50.485712549716183</v>
      </c>
      <c r="K412" s="71">
        <v>5.3606768954579129</v>
      </c>
      <c r="L412" s="71">
        <v>22.897918425651181</v>
      </c>
      <c r="M412" s="71">
        <v>123.6530865900892</v>
      </c>
      <c r="N412" s="71">
        <v>106.31633432035819</v>
      </c>
      <c r="O412" s="71">
        <v>63.947114810291112</v>
      </c>
      <c r="P412" s="71">
        <v>60.708314737915302</v>
      </c>
      <c r="Q412" s="71">
        <v>3.6774539958704402</v>
      </c>
      <c r="R412" s="71">
        <v>3.2050296356907362</v>
      </c>
      <c r="S412" s="71">
        <v>7.4986340729767287</v>
      </c>
      <c r="T412" s="72"/>
      <c r="U412" s="71">
        <v>7027682</v>
      </c>
      <c r="V412" s="71">
        <v>2681</v>
      </c>
      <c r="W412" s="71">
        <v>235</v>
      </c>
      <c r="X412" s="71">
        <v>22811</v>
      </c>
      <c r="Y412" s="71">
        <v>21918</v>
      </c>
      <c r="Z412" s="71">
        <v>32751</v>
      </c>
      <c r="AA412" s="71">
        <v>11902</v>
      </c>
      <c r="AB412" s="71">
        <v>60092</v>
      </c>
      <c r="AC412" s="71">
        <v>605386</v>
      </c>
      <c r="AD412" s="71">
        <v>7.4986340729767287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2164</v>
      </c>
      <c r="B413" s="70">
        <v>380</v>
      </c>
      <c r="C413" s="70">
        <v>6</v>
      </c>
      <c r="D413" s="70">
        <v>23</v>
      </c>
      <c r="E413" s="70">
        <v>2009</v>
      </c>
      <c r="F413" s="70" t="s">
        <v>176</v>
      </c>
      <c r="G413" s="70" t="s">
        <v>2158</v>
      </c>
      <c r="H413" s="70" t="s">
        <v>2159</v>
      </c>
      <c r="I413" s="148"/>
      <c r="J413" s="71">
        <v>41.474792244180072</v>
      </c>
      <c r="K413" s="71">
        <v>4.0655032209307409</v>
      </c>
      <c r="L413" s="71">
        <v>24.894187723585262</v>
      </c>
      <c r="M413" s="71">
        <v>95.536592740057642</v>
      </c>
      <c r="N413" s="71">
        <v>80.331533549154344</v>
      </c>
      <c r="O413" s="71">
        <v>64.964220194212558</v>
      </c>
      <c r="P413" s="71">
        <v>57.798058866182593</v>
      </c>
      <c r="Q413" s="71">
        <v>3.46228011279814</v>
      </c>
      <c r="R413" s="71">
        <v>3.4098523468860118</v>
      </c>
      <c r="S413" s="71">
        <v>8.1658150226682658</v>
      </c>
      <c r="T413" s="72"/>
      <c r="U413" s="71">
        <v>5842078</v>
      </c>
      <c r="V413" s="71">
        <v>2425</v>
      </c>
      <c r="W413" s="71">
        <v>382</v>
      </c>
      <c r="X413" s="71">
        <v>23958</v>
      </c>
      <c r="Y413" s="71">
        <v>21948</v>
      </c>
      <c r="Z413" s="71">
        <v>32841</v>
      </c>
      <c r="AA413" s="71">
        <v>11633</v>
      </c>
      <c r="AB413" s="71">
        <v>59390</v>
      </c>
      <c r="AC413" s="71">
        <v>628346</v>
      </c>
      <c r="AD413" s="71">
        <v>8.1658150226682658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26.989000000000001</v>
      </c>
      <c r="BK413" s="71">
        <v>317</v>
      </c>
      <c r="BL413" s="71">
        <v>29.696000000000002</v>
      </c>
      <c r="BM413" s="71">
        <v>0</v>
      </c>
      <c r="BN413" s="72"/>
      <c r="BO413" s="71">
        <v>0</v>
      </c>
      <c r="BP413" s="71">
        <v>0</v>
      </c>
      <c r="BQ413" s="71">
        <v>6</v>
      </c>
      <c r="BR413" s="71">
        <v>1</v>
      </c>
      <c r="BS413" s="71">
        <v>5</v>
      </c>
      <c r="BT413" s="71">
        <v>0</v>
      </c>
      <c r="BU413"/>
      <c r="BV413" s="70">
        <v>362.685</v>
      </c>
      <c r="BW413" s="70">
        <v>0</v>
      </c>
      <c r="BX413" s="70">
        <v>0</v>
      </c>
      <c r="BY413" s="70">
        <v>0</v>
      </c>
      <c r="BZ413" s="70">
        <v>11</v>
      </c>
      <c r="CA413" s="70">
        <v>0</v>
      </c>
      <c r="CB413" s="70">
        <v>0</v>
      </c>
      <c r="CC413" s="70">
        <v>0</v>
      </c>
      <c r="CD413" s="70">
        <v>0</v>
      </c>
    </row>
    <row r="414" spans="1:82">
      <c r="A414" s="70" t="s">
        <v>2165</v>
      </c>
      <c r="B414" s="70">
        <v>381</v>
      </c>
      <c r="C414" s="70">
        <v>7</v>
      </c>
      <c r="D414" s="70">
        <v>23</v>
      </c>
      <c r="E414" s="70">
        <v>2010</v>
      </c>
      <c r="F414" s="70" t="s">
        <v>177</v>
      </c>
      <c r="G414" s="70" t="s">
        <v>2158</v>
      </c>
      <c r="H414" s="70" t="s">
        <v>2159</v>
      </c>
      <c r="I414" s="148"/>
      <c r="J414" s="71">
        <v>37.814053961889194</v>
      </c>
      <c r="K414" s="71">
        <v>4.6173692368735093</v>
      </c>
      <c r="L414" s="71">
        <v>22.375611289286269</v>
      </c>
      <c r="M414" s="71">
        <v>104.9144659197319</v>
      </c>
      <c r="N414" s="71">
        <v>99.282729935071274</v>
      </c>
      <c r="O414" s="71">
        <v>64.583011988892252</v>
      </c>
      <c r="P414" s="71">
        <v>58.152307569343321</v>
      </c>
      <c r="Q414" s="71">
        <v>3.5679011728599201</v>
      </c>
      <c r="R414" s="71">
        <v>3.2348086758517178</v>
      </c>
      <c r="S414" s="71">
        <v>6.8365074565740498</v>
      </c>
      <c r="T414" s="72"/>
      <c r="U414" s="71">
        <v>5547127</v>
      </c>
      <c r="V414" s="71">
        <v>2425</v>
      </c>
      <c r="W414" s="71">
        <v>382</v>
      </c>
      <c r="X414" s="71">
        <v>23958</v>
      </c>
      <c r="Y414" s="71">
        <v>21892</v>
      </c>
      <c r="Z414" s="71">
        <v>32800</v>
      </c>
      <c r="AA414" s="71">
        <v>11412</v>
      </c>
      <c r="AB414" s="71">
        <v>58645</v>
      </c>
      <c r="AC414" s="71">
        <v>564890</v>
      </c>
      <c r="AD414" s="71">
        <v>6.8365074565740498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26.699000000000002</v>
      </c>
      <c r="BK414" s="71">
        <v>310</v>
      </c>
      <c r="BL414" s="71">
        <v>25.224</v>
      </c>
      <c r="BM414" s="71">
        <v>0</v>
      </c>
      <c r="BN414" s="72"/>
      <c r="BO414" s="71">
        <v>0</v>
      </c>
      <c r="BP414" s="71">
        <v>0</v>
      </c>
      <c r="BQ414" s="71">
        <v>7</v>
      </c>
      <c r="BR414" s="71">
        <v>1</v>
      </c>
      <c r="BS414" s="71">
        <v>5</v>
      </c>
      <c r="BT414" s="71">
        <v>0</v>
      </c>
      <c r="BU414"/>
      <c r="BV414" s="70">
        <v>350.923</v>
      </c>
      <c r="BW414" s="70">
        <v>0</v>
      </c>
      <c r="BX414" s="70">
        <v>0</v>
      </c>
      <c r="BY414" s="70">
        <v>0</v>
      </c>
      <c r="BZ414" s="70">
        <v>11</v>
      </c>
      <c r="CA414" s="70">
        <v>0</v>
      </c>
      <c r="CB414" s="70">
        <v>0</v>
      </c>
      <c r="CC414" s="70">
        <v>0</v>
      </c>
      <c r="CD414" s="70">
        <v>0</v>
      </c>
    </row>
    <row r="415" spans="1:82">
      <c r="A415" s="70" t="s">
        <v>2166</v>
      </c>
      <c r="B415" s="70">
        <v>382</v>
      </c>
      <c r="C415" s="70">
        <v>8</v>
      </c>
      <c r="D415" s="70">
        <v>23</v>
      </c>
      <c r="E415" s="70">
        <v>2011</v>
      </c>
      <c r="F415" s="70" t="s">
        <v>178</v>
      </c>
      <c r="G415" s="70" t="s">
        <v>2158</v>
      </c>
      <c r="H415" s="70" t="s">
        <v>2159</v>
      </c>
      <c r="I415" s="148"/>
      <c r="J415" s="71">
        <v>45.925072518052133</v>
      </c>
      <c r="K415" s="71">
        <v>6.7546834905115984</v>
      </c>
      <c r="L415" s="71">
        <v>26.686056554023761</v>
      </c>
      <c r="M415" s="71">
        <v>142.23046492023991</v>
      </c>
      <c r="N415" s="71">
        <v>137.3359459745499</v>
      </c>
      <c r="O415" s="71">
        <v>63.566298197839046</v>
      </c>
      <c r="P415" s="71">
        <v>55.917572441583033</v>
      </c>
      <c r="Q415" s="71">
        <v>4.0598120453826798</v>
      </c>
      <c r="R415" s="71">
        <v>3.27928652908659</v>
      </c>
      <c r="S415" s="71">
        <v>3.224556801257132</v>
      </c>
      <c r="T415" s="72"/>
      <c r="U415" s="71">
        <v>5799416</v>
      </c>
      <c r="V415" s="71">
        <v>2425</v>
      </c>
      <c r="W415" s="71">
        <v>382</v>
      </c>
      <c r="X415" s="71">
        <v>23958</v>
      </c>
      <c r="Y415" s="71">
        <v>21858</v>
      </c>
      <c r="Z415" s="71">
        <v>32985</v>
      </c>
      <c r="AA415" s="71">
        <v>11300</v>
      </c>
      <c r="AB415" s="71">
        <v>57851</v>
      </c>
      <c r="AC415" s="71">
        <v>571710</v>
      </c>
      <c r="AD415" s="71">
        <v>3.224556801257132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26.213000000000001</v>
      </c>
      <c r="BK415" s="71">
        <v>377</v>
      </c>
      <c r="BL415" s="71">
        <v>25.609000000000002</v>
      </c>
      <c r="BM415" s="71">
        <v>0</v>
      </c>
      <c r="BN415" s="72"/>
      <c r="BO415" s="71">
        <v>0</v>
      </c>
      <c r="BP415" s="71">
        <v>0</v>
      </c>
      <c r="BQ415" s="71">
        <v>6</v>
      </c>
      <c r="BR415" s="71">
        <v>1</v>
      </c>
      <c r="BS415" s="71">
        <v>5</v>
      </c>
      <c r="BT415" s="71">
        <v>0</v>
      </c>
      <c r="BU415"/>
      <c r="BV415" s="70">
        <v>414.822</v>
      </c>
      <c r="BW415" s="70">
        <v>0</v>
      </c>
      <c r="BX415" s="70">
        <v>0</v>
      </c>
      <c r="BY415" s="70">
        <v>0</v>
      </c>
      <c r="BZ415" s="70">
        <v>14</v>
      </c>
      <c r="CA415" s="70">
        <v>0</v>
      </c>
      <c r="CB415" s="70">
        <v>0</v>
      </c>
      <c r="CC415" s="70">
        <v>0</v>
      </c>
      <c r="CD415" s="70">
        <v>0</v>
      </c>
    </row>
    <row r="416" spans="1:82">
      <c r="A416" s="70" t="s">
        <v>2167</v>
      </c>
      <c r="B416" s="70">
        <v>383</v>
      </c>
      <c r="C416" s="70">
        <v>9</v>
      </c>
      <c r="D416" s="70">
        <v>23</v>
      </c>
      <c r="E416" s="70">
        <v>2012</v>
      </c>
      <c r="F416" s="70" t="s">
        <v>179</v>
      </c>
      <c r="G416" s="70" t="s">
        <v>2158</v>
      </c>
      <c r="H416" s="70" t="s">
        <v>2159</v>
      </c>
      <c r="I416" s="148"/>
      <c r="J416" s="71">
        <v>44.036291730360411</v>
      </c>
      <c r="K416" s="71">
        <v>6.1168949935627834</v>
      </c>
      <c r="L416" s="71">
        <v>25.670006511857601</v>
      </c>
      <c r="M416" s="71">
        <v>142.56926634336651</v>
      </c>
      <c r="N416" s="71">
        <v>145.1534079775916</v>
      </c>
      <c r="O416" s="71">
        <v>63.347143756653018</v>
      </c>
      <c r="P416" s="71">
        <v>55.016445767722956</v>
      </c>
      <c r="Q416" s="71">
        <v>4.3865815266873396</v>
      </c>
      <c r="R416" s="71">
        <v>4.1092197310591656</v>
      </c>
      <c r="S416" s="71">
        <v>6.4599116427160022</v>
      </c>
      <c r="T416" s="72"/>
      <c r="U416" s="71">
        <v>5652540</v>
      </c>
      <c r="V416" s="71">
        <v>2425</v>
      </c>
      <c r="W416" s="71">
        <v>382</v>
      </c>
      <c r="X416" s="71">
        <v>23958</v>
      </c>
      <c r="Y416" s="71">
        <v>22197</v>
      </c>
      <c r="Z416" s="71">
        <v>33132</v>
      </c>
      <c r="AA416" s="71">
        <v>11055</v>
      </c>
      <c r="AB416" s="71">
        <v>57532</v>
      </c>
      <c r="AC416" s="71">
        <v>697845</v>
      </c>
      <c r="AD416" s="71">
        <v>6.4599116427160022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31.981000000000002</v>
      </c>
      <c r="BK416" s="71">
        <v>414</v>
      </c>
      <c r="BL416" s="71">
        <v>31.846</v>
      </c>
      <c r="BM416" s="71">
        <v>0</v>
      </c>
      <c r="BN416" s="72"/>
      <c r="BO416" s="71">
        <v>0</v>
      </c>
      <c r="BP416" s="71">
        <v>0</v>
      </c>
      <c r="BQ416" s="71">
        <v>6</v>
      </c>
      <c r="BR416" s="71">
        <v>1</v>
      </c>
      <c r="BS416" s="71">
        <v>5</v>
      </c>
      <c r="BT416" s="71">
        <v>0</v>
      </c>
      <c r="BU416"/>
      <c r="BV416" s="70">
        <v>462.827</v>
      </c>
      <c r="BW416" s="70">
        <v>0</v>
      </c>
      <c r="BX416" s="70">
        <v>0</v>
      </c>
      <c r="BY416" s="70">
        <v>0</v>
      </c>
      <c r="BZ416" s="70">
        <v>15</v>
      </c>
      <c r="CA416" s="70">
        <v>0</v>
      </c>
      <c r="CB416" s="70">
        <v>0</v>
      </c>
      <c r="CC416" s="70">
        <v>0</v>
      </c>
      <c r="CD416" s="70">
        <v>0</v>
      </c>
    </row>
    <row r="417" spans="1:82">
      <c r="A417" s="70" t="s">
        <v>2168</v>
      </c>
      <c r="B417" s="70">
        <v>384</v>
      </c>
      <c r="C417" s="70">
        <v>10</v>
      </c>
      <c r="D417" s="70">
        <v>23</v>
      </c>
      <c r="E417" s="70">
        <v>2013</v>
      </c>
      <c r="F417" s="70" t="s">
        <v>180</v>
      </c>
      <c r="G417" s="70" t="s">
        <v>2158</v>
      </c>
      <c r="H417" s="70" t="s">
        <v>2159</v>
      </c>
      <c r="I417" s="148"/>
      <c r="J417" s="71">
        <v>42.609325860429543</v>
      </c>
      <c r="K417" s="71">
        <v>4.7152425969476743</v>
      </c>
      <c r="L417" s="71">
        <v>23.350500587157349</v>
      </c>
      <c r="M417" s="71">
        <v>144.6168142296039</v>
      </c>
      <c r="N417" s="71">
        <v>125.037308150862</v>
      </c>
      <c r="O417" s="71">
        <v>61.009402801978993</v>
      </c>
      <c r="P417" s="71">
        <v>54.659272011407168</v>
      </c>
      <c r="Q417" s="71">
        <v>4.4155720477775198</v>
      </c>
      <c r="R417" s="71">
        <v>3.6762945461088061</v>
      </c>
      <c r="S417" s="71">
        <v>5.7342273390408742</v>
      </c>
      <c r="T417" s="72"/>
      <c r="U417" s="71">
        <v>5385443</v>
      </c>
      <c r="V417" s="71">
        <v>2425</v>
      </c>
      <c r="W417" s="71">
        <v>382</v>
      </c>
      <c r="X417" s="71">
        <v>23958</v>
      </c>
      <c r="Y417" s="71">
        <v>22200</v>
      </c>
      <c r="Z417" s="71">
        <v>33334</v>
      </c>
      <c r="AA417" s="71">
        <v>10942</v>
      </c>
      <c r="AB417" s="71">
        <v>57082</v>
      </c>
      <c r="AC417" s="71">
        <v>609426</v>
      </c>
      <c r="AD417" s="71">
        <v>5.7342273390408742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31.513999999999999</v>
      </c>
      <c r="BK417" s="71">
        <v>344</v>
      </c>
      <c r="BL417" s="71">
        <v>27.16</v>
      </c>
      <c r="BM417" s="71">
        <v>0</v>
      </c>
      <c r="BN417" s="72"/>
      <c r="BO417" s="71">
        <v>0</v>
      </c>
      <c r="BP417" s="71">
        <v>0</v>
      </c>
      <c r="BQ417" s="71">
        <v>6</v>
      </c>
      <c r="BR417" s="71">
        <v>1</v>
      </c>
      <c r="BS417" s="71">
        <v>4</v>
      </c>
      <c r="BT417" s="71">
        <v>0</v>
      </c>
      <c r="BU417"/>
      <c r="BV417" s="70">
        <v>390.67399999999998</v>
      </c>
      <c r="BW417" s="70">
        <v>0</v>
      </c>
      <c r="BX417" s="70">
        <v>0</v>
      </c>
      <c r="BY417" s="70">
        <v>0</v>
      </c>
      <c r="BZ417" s="70">
        <v>12</v>
      </c>
      <c r="CA417" s="70">
        <v>0</v>
      </c>
      <c r="CB417" s="70">
        <v>0</v>
      </c>
      <c r="CC417" s="70">
        <v>0</v>
      </c>
      <c r="CD417" s="70">
        <v>0</v>
      </c>
    </row>
    <row r="418" spans="1:82">
      <c r="A418" s="70" t="s">
        <v>2169</v>
      </c>
      <c r="B418" s="70">
        <v>385</v>
      </c>
      <c r="C418" s="70">
        <v>11</v>
      </c>
      <c r="D418" s="70">
        <v>23</v>
      </c>
      <c r="E418" s="70">
        <v>2014</v>
      </c>
      <c r="F418" s="70" t="s">
        <v>181</v>
      </c>
      <c r="G418" s="70" t="s">
        <v>2158</v>
      </c>
      <c r="H418" s="70" t="s">
        <v>2159</v>
      </c>
      <c r="I418" s="148"/>
      <c r="J418" s="71">
        <v>38.541695135720794</v>
      </c>
      <c r="K418" s="71">
        <v>4.6386492019626786</v>
      </c>
      <c r="L418" s="71">
        <v>18.03857170530625</v>
      </c>
      <c r="M418" s="71">
        <v>135.77573269420881</v>
      </c>
      <c r="N418" s="71">
        <v>120.8715882037055</v>
      </c>
      <c r="O418" s="71">
        <v>58.021988271251075</v>
      </c>
      <c r="P418" s="71">
        <v>54.340823072231011</v>
      </c>
      <c r="Q418" s="71">
        <v>4.17064752837274</v>
      </c>
      <c r="R418" s="71">
        <v>4.0482627856711959</v>
      </c>
      <c r="S418" s="71">
        <v>5.5270018899065327</v>
      </c>
      <c r="T418" s="72"/>
      <c r="U418" s="71">
        <v>5531613</v>
      </c>
      <c r="V418" s="71">
        <v>1933</v>
      </c>
      <c r="W418" s="71">
        <v>320</v>
      </c>
      <c r="X418" s="71">
        <v>23048</v>
      </c>
      <c r="Y418" s="71">
        <v>22122</v>
      </c>
      <c r="Z418" s="71">
        <v>33389</v>
      </c>
      <c r="AA418" s="71">
        <v>10822</v>
      </c>
      <c r="AB418" s="71">
        <v>56195</v>
      </c>
      <c r="AC418" s="71">
        <v>673198</v>
      </c>
      <c r="AD418" s="71">
        <v>5.5270018899065327</v>
      </c>
      <c r="AE418" s="72"/>
      <c r="AF418" s="71"/>
      <c r="AG418" s="71"/>
      <c r="AH418" s="71"/>
      <c r="AI418" s="71"/>
      <c r="AJ418" s="71"/>
      <c r="AK418" s="71"/>
      <c r="AL418" s="71"/>
      <c r="AM418" s="71"/>
      <c r="AN418" s="71"/>
      <c r="AO418" s="71"/>
      <c r="AP418" s="71"/>
      <c r="AQ418" s="72"/>
      <c r="AR418" s="71">
        <v>335</v>
      </c>
      <c r="AS418" s="71">
        <v>126</v>
      </c>
      <c r="AT418" s="71">
        <v>2</v>
      </c>
      <c r="AU418" s="71">
        <v>0</v>
      </c>
      <c r="AV418" s="71">
        <v>0</v>
      </c>
      <c r="AW418" s="71">
        <v>0</v>
      </c>
      <c r="AX418" s="71"/>
      <c r="AY418" s="72"/>
      <c r="AZ418" s="71">
        <v>1452.83</v>
      </c>
      <c r="BA418" s="71">
        <v>13342.2</v>
      </c>
      <c r="BB418" s="71">
        <v>15000</v>
      </c>
      <c r="BC418" s="71">
        <v>0</v>
      </c>
      <c r="BD418" s="71">
        <v>0</v>
      </c>
      <c r="BE418" s="71">
        <v>0</v>
      </c>
      <c r="BF418" s="71"/>
      <c r="BG418" s="72"/>
      <c r="BH418" s="71">
        <v>0</v>
      </c>
      <c r="BI418" s="71">
        <v>0</v>
      </c>
      <c r="BJ418" s="71">
        <v>32.295000000000002</v>
      </c>
      <c r="BK418" s="71">
        <v>438</v>
      </c>
      <c r="BL418" s="71">
        <v>31.717999999999996</v>
      </c>
      <c r="BM418" s="71">
        <v>0</v>
      </c>
      <c r="BN418" s="72"/>
      <c r="BO418" s="71">
        <v>0</v>
      </c>
      <c r="BP418" s="71">
        <v>0</v>
      </c>
      <c r="BQ418" s="71">
        <v>6</v>
      </c>
      <c r="BR418" s="71">
        <v>1</v>
      </c>
      <c r="BS418" s="71">
        <v>5</v>
      </c>
      <c r="BT418" s="71">
        <v>0</v>
      </c>
      <c r="BU418"/>
      <c r="BV418" s="70">
        <v>486.01299999999998</v>
      </c>
      <c r="BW418" s="70">
        <v>0</v>
      </c>
      <c r="BX418" s="70">
        <v>0</v>
      </c>
      <c r="BY418" s="70">
        <v>0</v>
      </c>
      <c r="BZ418" s="70">
        <v>16</v>
      </c>
      <c r="CA418" s="70">
        <v>0</v>
      </c>
      <c r="CB418" s="70">
        <v>0</v>
      </c>
      <c r="CC418" s="70">
        <v>0</v>
      </c>
      <c r="CD418" s="70">
        <v>0</v>
      </c>
    </row>
    <row r="419" spans="1:82">
      <c r="A419" s="70" t="s">
        <v>2170</v>
      </c>
      <c r="B419" s="70">
        <v>386</v>
      </c>
      <c r="C419" s="70">
        <v>12</v>
      </c>
      <c r="D419" s="70">
        <v>23</v>
      </c>
      <c r="E419" s="70">
        <v>2015</v>
      </c>
      <c r="F419" s="70" t="s">
        <v>182</v>
      </c>
      <c r="G419" s="70" t="s">
        <v>2158</v>
      </c>
      <c r="H419" s="70" t="s">
        <v>2159</v>
      </c>
      <c r="I419" s="148"/>
      <c r="J419" s="71">
        <v>50.278569617709657</v>
      </c>
      <c r="K419" s="71">
        <v>4.6268173538821191</v>
      </c>
      <c r="L419" s="71">
        <v>19.538628123537961</v>
      </c>
      <c r="M419" s="71">
        <v>132.2767158919431</v>
      </c>
      <c r="N419" s="71">
        <v>118.02535169756101</v>
      </c>
      <c r="O419" s="71">
        <v>57.48784538385366</v>
      </c>
      <c r="P419" s="71">
        <v>53.750568176477479</v>
      </c>
      <c r="Q419" s="71">
        <v>4.0237273827593496</v>
      </c>
      <c r="R419" s="71">
        <v>3.9323963985972186</v>
      </c>
      <c r="S419" s="71">
        <v>5.3147981969368328</v>
      </c>
      <c r="T419" s="72"/>
      <c r="U419" s="71">
        <v>6679358</v>
      </c>
      <c r="V419" s="71">
        <v>1933</v>
      </c>
      <c r="W419" s="71">
        <v>320</v>
      </c>
      <c r="X419" s="71">
        <v>23048</v>
      </c>
      <c r="Y419" s="71">
        <v>22139</v>
      </c>
      <c r="Z419" s="71">
        <v>33400</v>
      </c>
      <c r="AA419" s="71">
        <v>10696</v>
      </c>
      <c r="AB419" s="71">
        <v>55382</v>
      </c>
      <c r="AC419" s="71">
        <v>672179</v>
      </c>
      <c r="AD419" s="71">
        <v>5.3147981969368328</v>
      </c>
      <c r="AE419" s="72"/>
      <c r="AF419" s="71">
        <v>55908411.163773917</v>
      </c>
      <c r="AG419" s="71">
        <v>3339153.80395906</v>
      </c>
      <c r="AH419" s="71">
        <v>1635139.6458166121</v>
      </c>
      <c r="AI419" s="71">
        <v>150806668.99986041</v>
      </c>
      <c r="AJ419" s="71">
        <v>165703794.65878379</v>
      </c>
      <c r="AK419" s="71">
        <v>0</v>
      </c>
      <c r="AL419" s="71">
        <v>0</v>
      </c>
      <c r="AM419" s="71">
        <v>7589870.7812476764</v>
      </c>
      <c r="AN419" s="71">
        <v>0</v>
      </c>
      <c r="AO419" s="71">
        <v>0</v>
      </c>
      <c r="AP419" s="71">
        <v>384983039.05344146</v>
      </c>
      <c r="AQ419" s="72"/>
      <c r="AR419" s="71">
        <v>374</v>
      </c>
      <c r="AS419" s="71">
        <v>166</v>
      </c>
      <c r="AT419" s="71">
        <v>2</v>
      </c>
      <c r="AU419" s="71">
        <v>0</v>
      </c>
      <c r="AV419" s="71">
        <v>0</v>
      </c>
      <c r="AW419" s="71">
        <v>0</v>
      </c>
      <c r="AX419" s="71"/>
      <c r="AY419" s="72"/>
      <c r="AZ419" s="71">
        <v>1637.5940000000001</v>
      </c>
      <c r="BA419" s="71">
        <v>19160.7</v>
      </c>
      <c r="BB419" s="71">
        <v>15000</v>
      </c>
      <c r="BC419" s="71">
        <v>0</v>
      </c>
      <c r="BD419" s="71">
        <v>0</v>
      </c>
      <c r="BE419" s="71">
        <v>0</v>
      </c>
      <c r="BF419" s="71"/>
      <c r="BG419" s="72"/>
      <c r="BH419" s="71">
        <v>0</v>
      </c>
      <c r="BI419" s="71">
        <v>0</v>
      </c>
      <c r="BJ419" s="71">
        <v>35.831000000000003</v>
      </c>
      <c r="BK419" s="71">
        <v>362</v>
      </c>
      <c r="BL419" s="71">
        <v>32.266999999999996</v>
      </c>
      <c r="BM419" s="71">
        <v>0</v>
      </c>
      <c r="BN419" s="72"/>
      <c r="BO419" s="71">
        <v>0</v>
      </c>
      <c r="BP419" s="71">
        <v>0</v>
      </c>
      <c r="BQ419" s="71">
        <v>6</v>
      </c>
      <c r="BR419" s="71">
        <v>1</v>
      </c>
      <c r="BS419" s="71">
        <v>5</v>
      </c>
      <c r="BT419" s="71">
        <v>0</v>
      </c>
      <c r="BU419"/>
      <c r="BV419" s="70">
        <v>417.09800000000001</v>
      </c>
      <c r="BW419" s="70">
        <v>0</v>
      </c>
      <c r="BX419" s="70">
        <v>0</v>
      </c>
      <c r="BY419" s="70">
        <v>0</v>
      </c>
      <c r="BZ419" s="70">
        <v>13</v>
      </c>
      <c r="CA419" s="70">
        <v>0</v>
      </c>
      <c r="CB419" s="70">
        <v>0</v>
      </c>
      <c r="CC419" s="70">
        <v>0</v>
      </c>
      <c r="CD419" s="70">
        <v>0</v>
      </c>
    </row>
    <row r="420" spans="1:82">
      <c r="A420" s="70" t="s">
        <v>2171</v>
      </c>
      <c r="B420" s="70">
        <v>387</v>
      </c>
      <c r="C420" s="70">
        <v>13</v>
      </c>
      <c r="D420" s="70">
        <v>23</v>
      </c>
      <c r="E420" s="70">
        <v>2016</v>
      </c>
      <c r="F420" s="70" t="s">
        <v>155</v>
      </c>
      <c r="G420" s="70" t="s">
        <v>2158</v>
      </c>
      <c r="H420" s="70" t="s">
        <v>2159</v>
      </c>
      <c r="I420" s="148"/>
      <c r="J420" s="71">
        <v>47.648536926270566</v>
      </c>
      <c r="K420" s="71">
        <v>4.6379567108963435</v>
      </c>
      <c r="L420" s="71">
        <v>20.561035294049947</v>
      </c>
      <c r="M420" s="71">
        <v>124.4315761959741</v>
      </c>
      <c r="N420" s="71">
        <v>110.6351003047082</v>
      </c>
      <c r="O420" s="71">
        <v>56.983576071271564</v>
      </c>
      <c r="P420" s="71">
        <v>53.445941274667902</v>
      </c>
      <c r="Q420" s="71">
        <v>3.8537540715951111</v>
      </c>
      <c r="R420" s="71">
        <v>3.8151303626234196</v>
      </c>
      <c r="S420" s="71">
        <v>6.0121484615033935</v>
      </c>
      <c r="T420" s="72"/>
      <c r="U420" s="71">
        <v>6486142</v>
      </c>
      <c r="V420" s="71">
        <v>1933</v>
      </c>
      <c r="W420" s="71">
        <v>320</v>
      </c>
      <c r="X420" s="71">
        <v>23048</v>
      </c>
      <c r="Y420" s="71">
        <v>22143</v>
      </c>
      <c r="Z420" s="71">
        <v>33514</v>
      </c>
      <c r="AA420" s="71">
        <v>11000</v>
      </c>
      <c r="AB420" s="71">
        <v>54561</v>
      </c>
      <c r="AC420" s="71">
        <v>651586.71177647728</v>
      </c>
      <c r="AD420" s="71">
        <v>6.0121484615033944</v>
      </c>
      <c r="AE420" s="72"/>
      <c r="AF420" s="71">
        <v>54426167.14139498</v>
      </c>
      <c r="AG420" s="71">
        <v>3166014.3757142108</v>
      </c>
      <c r="AH420" s="71">
        <v>1391747.658975519</v>
      </c>
      <c r="AI420" s="71">
        <v>153657708.62441999</v>
      </c>
      <c r="AJ420" s="71">
        <v>150692326.46016139</v>
      </c>
      <c r="AK420" s="71">
        <v>0</v>
      </c>
      <c r="AL420" s="71">
        <v>0</v>
      </c>
      <c r="AM420" s="71">
        <v>7483165.347289674</v>
      </c>
      <c r="AN420" s="71">
        <v>0</v>
      </c>
      <c r="AO420" s="71">
        <v>0</v>
      </c>
      <c r="AP420" s="71">
        <v>370817129.60795575</v>
      </c>
      <c r="AQ420" s="72"/>
      <c r="AR420" s="71">
        <v>400</v>
      </c>
      <c r="AS420" s="71">
        <v>209</v>
      </c>
      <c r="AT420" s="71">
        <v>2</v>
      </c>
      <c r="AU420" s="71">
        <v>0</v>
      </c>
      <c r="AV420" s="71">
        <v>0</v>
      </c>
      <c r="AW420" s="71">
        <v>0</v>
      </c>
      <c r="AX420" s="71"/>
      <c r="AY420" s="72"/>
      <c r="AZ420" s="71">
        <v>1772.5540000000001</v>
      </c>
      <c r="BA420" s="71">
        <v>42263</v>
      </c>
      <c r="BB420" s="71">
        <v>15000</v>
      </c>
      <c r="BC420" s="71">
        <v>0</v>
      </c>
      <c r="BD420" s="71">
        <v>0</v>
      </c>
      <c r="BE420" s="71">
        <v>0</v>
      </c>
      <c r="BF420" s="71"/>
      <c r="BG420" s="72"/>
      <c r="BH420" s="71">
        <v>0</v>
      </c>
      <c r="BI420" s="71">
        <v>0</v>
      </c>
      <c r="BJ420" s="71">
        <v>37.936</v>
      </c>
      <c r="BK420" s="71">
        <v>385</v>
      </c>
      <c r="BL420" s="71">
        <v>31.531000000000002</v>
      </c>
      <c r="BM420" s="71">
        <v>0</v>
      </c>
      <c r="BN420" s="72"/>
      <c r="BO420" s="71">
        <v>0</v>
      </c>
      <c r="BP420" s="71">
        <v>0</v>
      </c>
      <c r="BQ420" s="71">
        <v>6</v>
      </c>
      <c r="BR420" s="71">
        <v>1</v>
      </c>
      <c r="BS420" s="71">
        <v>5</v>
      </c>
      <c r="BT420" s="71">
        <v>0</v>
      </c>
      <c r="BU420"/>
      <c r="BV420" s="70">
        <v>441.46699999999998</v>
      </c>
      <c r="BW420" s="70">
        <v>0</v>
      </c>
      <c r="BX420" s="70">
        <v>0</v>
      </c>
      <c r="BY420" s="70">
        <v>0</v>
      </c>
      <c r="BZ420" s="70">
        <v>13</v>
      </c>
      <c r="CA420" s="70">
        <v>0</v>
      </c>
      <c r="CB420" s="70">
        <v>0</v>
      </c>
      <c r="CC420" s="70">
        <v>0</v>
      </c>
      <c r="CD420" s="70">
        <v>0</v>
      </c>
    </row>
    <row r="421" spans="1:82">
      <c r="A421" s="70" t="s">
        <v>2172</v>
      </c>
      <c r="B421" s="70">
        <v>388</v>
      </c>
      <c r="C421" s="70">
        <v>14</v>
      </c>
      <c r="D421" s="70">
        <v>23</v>
      </c>
      <c r="E421" s="70">
        <v>2017</v>
      </c>
      <c r="F421" s="70" t="s">
        <v>156</v>
      </c>
      <c r="G421" s="70" t="s">
        <v>2158</v>
      </c>
      <c r="H421" s="70" t="s">
        <v>2159</v>
      </c>
      <c r="I421" s="148"/>
      <c r="J421" s="71">
        <v>41.933818544823438</v>
      </c>
      <c r="K421" s="71">
        <v>4.4576641455400861</v>
      </c>
      <c r="L421" s="71">
        <v>19.714949582178509</v>
      </c>
      <c r="M421" s="71">
        <v>109.64178535419514</v>
      </c>
      <c r="N421" s="71">
        <v>116.27415712248614</v>
      </c>
      <c r="O421" s="71">
        <v>56.236047509171073</v>
      </c>
      <c r="P421" s="71">
        <v>52.585962405664517</v>
      </c>
      <c r="Q421" s="71">
        <v>3.6833620287835802</v>
      </c>
      <c r="R421" s="71">
        <v>3.606617561584418</v>
      </c>
      <c r="S421" s="71">
        <v>5.8626868159169785</v>
      </c>
      <c r="T421" s="72"/>
      <c r="U421" s="71">
        <v>6522041</v>
      </c>
      <c r="V421" s="71">
        <v>1933</v>
      </c>
      <c r="W421" s="71">
        <v>320</v>
      </c>
      <c r="X421" s="71">
        <v>23048</v>
      </c>
      <c r="Y421" s="71">
        <v>22233</v>
      </c>
      <c r="Z421" s="71">
        <v>33623</v>
      </c>
      <c r="AA421" s="71">
        <v>10892</v>
      </c>
      <c r="AB421" s="71">
        <v>53927</v>
      </c>
      <c r="AC421" s="71">
        <v>628196.99999999988</v>
      </c>
      <c r="AD421" s="71">
        <v>5.8626868159169776</v>
      </c>
      <c r="AE421" s="72"/>
      <c r="AF421" s="71">
        <v>49414795.548855022</v>
      </c>
      <c r="AG421" s="71">
        <v>3140142.131603892</v>
      </c>
      <c r="AH421" s="71">
        <v>2048610.8986699651</v>
      </c>
      <c r="AI421" s="71">
        <v>144957009.70653021</v>
      </c>
      <c r="AJ421" s="71">
        <v>167151180.2465485</v>
      </c>
      <c r="AK421" s="71">
        <v>0</v>
      </c>
      <c r="AL421" s="71">
        <v>0</v>
      </c>
      <c r="AM421" s="71">
        <v>7407783.8550743647</v>
      </c>
      <c r="AN421" s="71">
        <v>0</v>
      </c>
      <c r="AO421" s="71">
        <v>0</v>
      </c>
      <c r="AP421" s="71">
        <v>374119522.38728195</v>
      </c>
      <c r="AQ421" s="72"/>
      <c r="AR421" s="71">
        <v>449</v>
      </c>
      <c r="AS421" s="71">
        <v>250</v>
      </c>
      <c r="AT421" s="71">
        <v>2</v>
      </c>
      <c r="AU421" s="71">
        <v>0</v>
      </c>
      <c r="AV421" s="71">
        <v>0</v>
      </c>
      <c r="AW421" s="71">
        <v>0</v>
      </c>
      <c r="AX421" s="71"/>
      <c r="AY421" s="72"/>
      <c r="AZ421" s="71">
        <v>2050.2539999999999</v>
      </c>
      <c r="BA421" s="71">
        <v>52511.100000000013</v>
      </c>
      <c r="BB421" s="71">
        <v>15000</v>
      </c>
      <c r="BC421" s="71">
        <v>0</v>
      </c>
      <c r="BD421" s="71">
        <v>0</v>
      </c>
      <c r="BE421" s="71">
        <v>0</v>
      </c>
      <c r="BF421" s="71"/>
      <c r="BG421" s="72"/>
      <c r="BH421" s="71">
        <v>0</v>
      </c>
      <c r="BI421" s="71">
        <v>0</v>
      </c>
      <c r="BJ421" s="71">
        <v>44.249000000000002</v>
      </c>
      <c r="BK421" s="71">
        <v>367</v>
      </c>
      <c r="BL421" s="71">
        <v>30.973000000000003</v>
      </c>
      <c r="BM421" s="71">
        <v>0</v>
      </c>
      <c r="BN421" s="72"/>
      <c r="BO421" s="71">
        <v>0</v>
      </c>
      <c r="BP421" s="71">
        <v>0</v>
      </c>
      <c r="BQ421" s="71">
        <v>7</v>
      </c>
      <c r="BR421" s="71">
        <v>1</v>
      </c>
      <c r="BS421" s="71">
        <v>5</v>
      </c>
      <c r="BT421" s="71">
        <v>0</v>
      </c>
      <c r="BU421"/>
      <c r="BV421" s="70">
        <v>429.22199999999998</v>
      </c>
      <c r="BW421" s="70">
        <v>0</v>
      </c>
      <c r="BX421" s="70">
        <v>0</v>
      </c>
      <c r="BY421" s="70">
        <v>0</v>
      </c>
      <c r="BZ421" s="70">
        <v>13</v>
      </c>
      <c r="CA421" s="70">
        <v>0</v>
      </c>
      <c r="CB421" s="70">
        <v>0</v>
      </c>
      <c r="CC421" s="70">
        <v>0</v>
      </c>
      <c r="CD421" s="70">
        <v>0</v>
      </c>
    </row>
    <row r="422" spans="1:82">
      <c r="A422" s="70" t="s">
        <v>2173</v>
      </c>
      <c r="B422" s="70">
        <v>389</v>
      </c>
      <c r="C422" s="70">
        <v>15</v>
      </c>
      <c r="D422" s="70">
        <v>23</v>
      </c>
      <c r="E422" s="70">
        <v>2018</v>
      </c>
      <c r="F422" s="70" t="s">
        <v>183</v>
      </c>
      <c r="G422" s="70" t="s">
        <v>2158</v>
      </c>
      <c r="H422" s="70" t="s">
        <v>2159</v>
      </c>
      <c r="I422" s="148"/>
      <c r="J422" s="71">
        <v>45.341039473347294</v>
      </c>
      <c r="K422" s="71">
        <v>4.0692159376162138</v>
      </c>
      <c r="L422" s="71">
        <v>18.176938799453488</v>
      </c>
      <c r="M422" s="71">
        <v>104.48183655006845</v>
      </c>
      <c r="N422" s="71">
        <v>98.642740407914161</v>
      </c>
      <c r="O422" s="71">
        <v>55.12041446303779</v>
      </c>
      <c r="P422" s="71">
        <v>51.450683952682155</v>
      </c>
      <c r="Q422" s="71">
        <v>3.3553813191477402</v>
      </c>
      <c r="R422" s="71">
        <v>3.7868403149374825</v>
      </c>
      <c r="S422" s="71">
        <v>3.7437748729020681</v>
      </c>
      <c r="T422" s="72"/>
      <c r="U422" s="71">
        <v>7460425</v>
      </c>
      <c r="V422" s="71">
        <v>1933</v>
      </c>
      <c r="W422" s="71">
        <v>320</v>
      </c>
      <c r="X422" s="71">
        <v>23048</v>
      </c>
      <c r="Y422" s="71">
        <v>22138</v>
      </c>
      <c r="Z422" s="71">
        <v>33587</v>
      </c>
      <c r="AA422" s="71">
        <v>10764</v>
      </c>
      <c r="AB422" s="71">
        <v>52940</v>
      </c>
      <c r="AC422" s="71">
        <v>657003</v>
      </c>
      <c r="AD422" s="71">
        <v>3.7437748729020681</v>
      </c>
      <c r="AE422" s="72"/>
      <c r="AF422" s="71">
        <v>57714068.248044841</v>
      </c>
      <c r="AG422" s="71">
        <v>2791716.1828588489</v>
      </c>
      <c r="AH422" s="71">
        <v>1968113.648376995</v>
      </c>
      <c r="AI422" s="71">
        <v>143799746.05312371</v>
      </c>
      <c r="AJ422" s="71">
        <v>147242064.75607201</v>
      </c>
      <c r="AK422" s="71">
        <v>0</v>
      </c>
      <c r="AL422" s="71">
        <v>0</v>
      </c>
      <c r="AM422" s="71">
        <v>7287249.8010746911</v>
      </c>
      <c r="AN422" s="71">
        <v>0</v>
      </c>
      <c r="AO422" s="71">
        <v>0</v>
      </c>
      <c r="AP422" s="71">
        <v>360802958.68955106</v>
      </c>
      <c r="AQ422" s="72"/>
      <c r="AR422" s="71">
        <v>468</v>
      </c>
      <c r="AS422" s="71">
        <v>267</v>
      </c>
      <c r="AT422" s="71">
        <v>2</v>
      </c>
      <c r="AU422" s="71">
        <v>0</v>
      </c>
      <c r="AV422" s="71">
        <v>0</v>
      </c>
      <c r="AW422" s="71">
        <v>0</v>
      </c>
      <c r="AX422" s="71"/>
      <c r="AY422" s="72"/>
      <c r="AZ422" s="71">
        <v>2146.2539999999999</v>
      </c>
      <c r="BA422" s="71">
        <v>55951</v>
      </c>
      <c r="BB422" s="71">
        <v>15000</v>
      </c>
      <c r="BC422" s="71">
        <v>0</v>
      </c>
      <c r="BD422" s="71">
        <v>0</v>
      </c>
      <c r="BE422" s="71">
        <v>0</v>
      </c>
      <c r="BF422" s="71"/>
      <c r="BG422" s="72"/>
      <c r="BH422" s="71">
        <v>0</v>
      </c>
      <c r="BI422" s="71">
        <v>0</v>
      </c>
      <c r="BJ422" s="71">
        <v>41.258000000000003</v>
      </c>
      <c r="BK422" s="71">
        <v>308</v>
      </c>
      <c r="BL422" s="71">
        <v>28.401</v>
      </c>
      <c r="BM422" s="71">
        <v>0</v>
      </c>
      <c r="BN422" s="72"/>
      <c r="BO422" s="71">
        <v>0</v>
      </c>
      <c r="BP422" s="71">
        <v>0</v>
      </c>
      <c r="BQ422" s="71">
        <v>7</v>
      </c>
      <c r="BR422" s="71">
        <v>1</v>
      </c>
      <c r="BS422" s="71">
        <v>5</v>
      </c>
      <c r="BT422" s="71">
        <v>0</v>
      </c>
      <c r="BU422"/>
      <c r="BV422" s="70">
        <v>367.65899999999999</v>
      </c>
      <c r="BW422" s="70">
        <v>0</v>
      </c>
      <c r="BX422" s="70">
        <v>0</v>
      </c>
      <c r="BY422" s="70">
        <v>0</v>
      </c>
      <c r="BZ422" s="70">
        <v>10</v>
      </c>
      <c r="CA422" s="70">
        <v>0</v>
      </c>
      <c r="CB422" s="70">
        <v>0</v>
      </c>
      <c r="CC422" s="70">
        <v>0</v>
      </c>
      <c r="CD422" s="70">
        <v>0</v>
      </c>
    </row>
    <row r="423" spans="1:82">
      <c r="A423" s="70" t="s">
        <v>2174</v>
      </c>
      <c r="B423" s="70">
        <v>390</v>
      </c>
      <c r="C423" s="70">
        <v>16</v>
      </c>
      <c r="D423" s="70">
        <v>23</v>
      </c>
      <c r="E423" s="70">
        <v>2019</v>
      </c>
      <c r="F423" s="70" t="s">
        <v>158</v>
      </c>
      <c r="G423" s="70" t="s">
        <v>2158</v>
      </c>
      <c r="H423" s="70" t="s">
        <v>2159</v>
      </c>
      <c r="I423" s="148"/>
      <c r="J423" s="71">
        <v>42.291176156337549</v>
      </c>
      <c r="K423" s="71">
        <v>3.6731289462738173</v>
      </c>
      <c r="L423" s="71">
        <v>18.311601488136617</v>
      </c>
      <c r="M423" s="71">
        <v>97.828887517266224</v>
      </c>
      <c r="N423" s="71">
        <v>84.371625664358504</v>
      </c>
      <c r="O423" s="71">
        <v>53.392047863778593</v>
      </c>
      <c r="P423" s="71">
        <v>49.339231153326985</v>
      </c>
      <c r="Q423" s="71">
        <v>3.21615151197331</v>
      </c>
      <c r="R423" s="71">
        <v>3.8702600721229836</v>
      </c>
      <c r="S423" s="71">
        <v>5.3906147291027953</v>
      </c>
      <c r="T423" s="72"/>
      <c r="U423" s="71">
        <v>7519262</v>
      </c>
      <c r="V423" s="71">
        <v>1933</v>
      </c>
      <c r="W423" s="71">
        <v>320</v>
      </c>
      <c r="X423" s="71">
        <v>23048</v>
      </c>
      <c r="Y423" s="71">
        <v>22110</v>
      </c>
      <c r="Z423" s="71">
        <v>33427</v>
      </c>
      <c r="AA423" s="71">
        <v>10245</v>
      </c>
      <c r="AB423" s="71">
        <v>52117</v>
      </c>
      <c r="AC423" s="71">
        <v>682474</v>
      </c>
      <c r="AD423" s="71">
        <v>5.3906147291027953</v>
      </c>
      <c r="AE423" s="72"/>
      <c r="AF423" s="71">
        <v>56486808.612873301</v>
      </c>
      <c r="AG423" s="71">
        <v>2697420.4429042912</v>
      </c>
      <c r="AH423" s="71">
        <v>2082936.432336909</v>
      </c>
      <c r="AI423" s="71">
        <v>143444760.33856499</v>
      </c>
      <c r="AJ423" s="71">
        <v>140065695.6948587</v>
      </c>
      <c r="AK423" s="71">
        <v>0</v>
      </c>
      <c r="AL423" s="71">
        <v>0</v>
      </c>
      <c r="AM423" s="71">
        <v>7097943.063434056</v>
      </c>
      <c r="AN423" s="71">
        <v>0</v>
      </c>
      <c r="AO423" s="71">
        <v>0</v>
      </c>
      <c r="AP423" s="71">
        <v>351875564.58497226</v>
      </c>
      <c r="AQ423" s="72"/>
      <c r="AR423" s="71">
        <v>491</v>
      </c>
      <c r="AS423" s="71">
        <v>284</v>
      </c>
      <c r="AT423" s="71">
        <v>2</v>
      </c>
      <c r="AU423" s="71">
        <v>0</v>
      </c>
      <c r="AV423" s="71">
        <v>0</v>
      </c>
      <c r="AW423" s="71">
        <v>0</v>
      </c>
      <c r="AX423" s="71"/>
      <c r="AY423" s="72"/>
      <c r="AZ423" s="71">
        <v>2260.6080000000011</v>
      </c>
      <c r="BA423" s="71">
        <v>60966.3</v>
      </c>
      <c r="BB423" s="71">
        <v>15000</v>
      </c>
      <c r="BC423" s="71">
        <v>0</v>
      </c>
      <c r="BD423" s="71">
        <v>0</v>
      </c>
      <c r="BE423" s="71">
        <v>0</v>
      </c>
      <c r="BF423" s="71"/>
      <c r="BG423" s="72"/>
      <c r="BH423" s="71">
        <v>3.56</v>
      </c>
      <c r="BI423" s="71">
        <v>0</v>
      </c>
      <c r="BJ423" s="71">
        <v>38.636000000000003</v>
      </c>
      <c r="BK423" s="71">
        <v>367</v>
      </c>
      <c r="BL423" s="71">
        <v>22.016000000000002</v>
      </c>
      <c r="BM423" s="71">
        <v>0</v>
      </c>
      <c r="BN423" s="72"/>
      <c r="BO423" s="71">
        <v>1</v>
      </c>
      <c r="BP423" s="71">
        <v>0</v>
      </c>
      <c r="BQ423" s="71">
        <v>7</v>
      </c>
      <c r="BR423" s="71">
        <v>1</v>
      </c>
      <c r="BS423" s="71">
        <v>5</v>
      </c>
      <c r="BT423" s="71">
        <v>0</v>
      </c>
      <c r="BU423"/>
      <c r="BV423" s="70">
        <v>419.21199999999999</v>
      </c>
      <c r="BW423" s="70">
        <v>0</v>
      </c>
      <c r="BX423" s="70">
        <v>0</v>
      </c>
      <c r="BY423" s="70">
        <v>0</v>
      </c>
      <c r="BZ423" s="70">
        <v>12</v>
      </c>
      <c r="CA423" s="70">
        <v>0</v>
      </c>
      <c r="CB423" s="70">
        <v>0</v>
      </c>
      <c r="CC423" s="70">
        <v>0</v>
      </c>
      <c r="CD423" s="70">
        <v>0</v>
      </c>
    </row>
    <row r="424" spans="1:82">
      <c r="A424" s="70" t="s">
        <v>2175</v>
      </c>
      <c r="B424" s="70">
        <v>391</v>
      </c>
      <c r="C424" s="70">
        <v>17</v>
      </c>
      <c r="D424" s="70">
        <v>23</v>
      </c>
      <c r="E424" s="70">
        <v>2020</v>
      </c>
      <c r="F424" s="70" t="s">
        <v>159</v>
      </c>
      <c r="G424" s="70" t="s">
        <v>2158</v>
      </c>
      <c r="H424" s="70" t="s">
        <v>2159</v>
      </c>
      <c r="I424" s="148"/>
      <c r="J424" s="71">
        <v>43.062681605078048</v>
      </c>
      <c r="K424" s="71">
        <v>3.5798510587901076</v>
      </c>
      <c r="L424" s="71">
        <v>29.334491761406746</v>
      </c>
      <c r="M424" s="71">
        <v>80.606716738684142</v>
      </c>
      <c r="N424" s="71">
        <v>78.714519973170326</v>
      </c>
      <c r="O424" s="71">
        <v>46.483701435855707</v>
      </c>
      <c r="P424" s="71">
        <v>45.798939236857073</v>
      </c>
      <c r="Q424" s="71">
        <v>3.0174919021099198</v>
      </c>
      <c r="R424" s="71">
        <v>2.8787762841089264</v>
      </c>
      <c r="S424" s="71">
        <v>5.7733258998012049</v>
      </c>
      <c r="T424" s="72"/>
      <c r="U424" s="71">
        <v>6965245</v>
      </c>
      <c r="V424" s="71">
        <v>1720</v>
      </c>
      <c r="W424" s="71">
        <v>503</v>
      </c>
      <c r="X424" s="71">
        <v>20783</v>
      </c>
      <c r="Y424" s="71">
        <v>22002</v>
      </c>
      <c r="Z424" s="71">
        <v>33216</v>
      </c>
      <c r="AA424" s="71">
        <v>10108</v>
      </c>
      <c r="AB424" s="71">
        <v>51178</v>
      </c>
      <c r="AC424" s="71">
        <v>510319.99999999988</v>
      </c>
      <c r="AD424" s="71">
        <v>5.7733258998012049</v>
      </c>
      <c r="AE424" s="72"/>
      <c r="AF424" s="71">
        <v>62712664.313340694</v>
      </c>
      <c r="AG424" s="71">
        <v>2533747.4084490621</v>
      </c>
      <c r="AH424" s="71">
        <v>3087932.0826865542</v>
      </c>
      <c r="AI424" s="71">
        <v>127838852.74849364</v>
      </c>
      <c r="AJ424" s="71">
        <v>141744627.371806</v>
      </c>
      <c r="AK424" s="71"/>
      <c r="AL424" s="71"/>
      <c r="AM424" s="71">
        <v>6679297.5994393043</v>
      </c>
      <c r="AN424" s="71"/>
      <c r="AO424" s="71"/>
      <c r="AP424" s="71">
        <v>344597121.52421528</v>
      </c>
      <c r="AQ424" s="72"/>
      <c r="AR424" s="71">
        <v>520</v>
      </c>
      <c r="AS424" s="71">
        <v>290</v>
      </c>
      <c r="AT424" s="71">
        <v>2</v>
      </c>
      <c r="AU424" s="71">
        <v>0</v>
      </c>
      <c r="AV424" s="71">
        <v>0</v>
      </c>
      <c r="AW424" s="71">
        <v>0</v>
      </c>
      <c r="AX424" s="71"/>
      <c r="AY424" s="72"/>
      <c r="AZ424" s="71">
        <v>2413.0080000000012</v>
      </c>
      <c r="BA424" s="71">
        <v>63805.200000000019</v>
      </c>
      <c r="BB424" s="71">
        <v>15000</v>
      </c>
      <c r="BC424" s="71">
        <v>0</v>
      </c>
      <c r="BD424" s="71">
        <v>0</v>
      </c>
      <c r="BE424" s="71">
        <v>0</v>
      </c>
      <c r="BF424" s="71"/>
      <c r="BG424" s="72"/>
      <c r="BH424" s="71">
        <v>3.012</v>
      </c>
      <c r="BI424" s="71">
        <v>0</v>
      </c>
      <c r="BJ424" s="71">
        <v>34.698</v>
      </c>
      <c r="BK424" s="71">
        <v>345</v>
      </c>
      <c r="BL424" s="71">
        <v>22.795000000000002</v>
      </c>
      <c r="BM424" s="71">
        <v>0</v>
      </c>
      <c r="BN424" s="72"/>
      <c r="BO424" s="71">
        <v>1</v>
      </c>
      <c r="BP424" s="71">
        <v>0</v>
      </c>
      <c r="BQ424" s="71">
        <v>7</v>
      </c>
      <c r="BR424" s="71">
        <v>1</v>
      </c>
      <c r="BS424" s="71">
        <v>5</v>
      </c>
      <c r="BT424" s="71">
        <v>0</v>
      </c>
      <c r="BU424"/>
      <c r="BV424" s="70">
        <v>393.505</v>
      </c>
      <c r="BW424" s="70">
        <v>0</v>
      </c>
      <c r="BX424" s="70">
        <v>0</v>
      </c>
      <c r="BY424" s="70">
        <v>0</v>
      </c>
      <c r="BZ424" s="70">
        <v>12</v>
      </c>
      <c r="CA424" s="70">
        <v>0</v>
      </c>
      <c r="CB424" s="70">
        <v>0</v>
      </c>
      <c r="CC424" s="70">
        <v>0</v>
      </c>
      <c r="CD424" s="70">
        <v>0</v>
      </c>
    </row>
    <row r="425" spans="1:82">
      <c r="A425" s="70" t="s">
        <v>2176</v>
      </c>
      <c r="B425" s="70">
        <v>391</v>
      </c>
      <c r="C425" s="70">
        <v>18</v>
      </c>
      <c r="D425" s="70">
        <v>23</v>
      </c>
      <c r="E425" s="70">
        <v>2021</v>
      </c>
      <c r="F425" s="70" t="s">
        <v>160</v>
      </c>
      <c r="G425" s="1064" t="s">
        <v>2158</v>
      </c>
      <c r="H425" s="70" t="s">
        <v>2159</v>
      </c>
      <c r="I425" s="148"/>
      <c r="J425" s="71">
        <v>55.248321874599512</v>
      </c>
      <c r="K425" s="71">
        <v>3.7947401914040833</v>
      </c>
      <c r="L425" s="71">
        <v>28.949600779844857</v>
      </c>
      <c r="M425" s="71">
        <v>84.994866225315363</v>
      </c>
      <c r="N425" s="71">
        <v>82.680526697635216</v>
      </c>
      <c r="O425" s="71">
        <v>44.786238507144496</v>
      </c>
      <c r="P425" s="71">
        <v>46.289527840017605</v>
      </c>
      <c r="Q425" s="71">
        <v>2.9299818234181298</v>
      </c>
      <c r="R425" s="71">
        <v>3.7174497701486415</v>
      </c>
      <c r="S425" s="71">
        <v>5.2683515032790504</v>
      </c>
      <c r="T425" s="72"/>
      <c r="U425" s="71">
        <v>7499114</v>
      </c>
      <c r="V425" s="71">
        <v>1720</v>
      </c>
      <c r="W425" s="71">
        <v>503</v>
      </c>
      <c r="X425" s="71">
        <v>20783</v>
      </c>
      <c r="Y425" s="71">
        <v>21864</v>
      </c>
      <c r="Z425" s="71">
        <v>32952</v>
      </c>
      <c r="AA425" s="71">
        <v>9962</v>
      </c>
      <c r="AB425" s="71">
        <v>50182</v>
      </c>
      <c r="AC425" s="71">
        <v>639299</v>
      </c>
      <c r="AD425" s="71">
        <v>5.2683515032790504</v>
      </c>
      <c r="AE425" s="72"/>
      <c r="AF425" s="71">
        <v>83986090.391371593</v>
      </c>
      <c r="AG425" s="71">
        <v>2674188.5825919854</v>
      </c>
      <c r="AH425" s="71">
        <v>2877673.875882098</v>
      </c>
      <c r="AI425" s="71">
        <v>134295351.57552731</v>
      </c>
      <c r="AJ425" s="71">
        <v>135261568.09630781</v>
      </c>
      <c r="AK425" s="71">
        <v>0</v>
      </c>
      <c r="AL425" s="71">
        <v>0</v>
      </c>
      <c r="AM425" s="71">
        <v>6587084.4179711659</v>
      </c>
      <c r="AN425" s="71">
        <v>0</v>
      </c>
      <c r="AO425" s="71">
        <v>0</v>
      </c>
      <c r="AP425" s="71">
        <v>365681956.93965203</v>
      </c>
      <c r="AQ425" s="72"/>
      <c r="AR425" s="71">
        <v>533</v>
      </c>
      <c r="AS425" s="71">
        <v>291</v>
      </c>
      <c r="AT425" s="71">
        <v>2</v>
      </c>
      <c r="AU425" s="71">
        <v>0</v>
      </c>
      <c r="AV425" s="71">
        <v>0</v>
      </c>
      <c r="AW425" s="71">
        <v>0</v>
      </c>
      <c r="AX425" s="71"/>
      <c r="AY425" s="72"/>
      <c r="AZ425" s="71">
        <v>2477.5080000000021</v>
      </c>
      <c r="BA425" s="71">
        <v>64075.700000000019</v>
      </c>
      <c r="BB425" s="71">
        <v>15000</v>
      </c>
      <c r="BC425" s="71">
        <v>0</v>
      </c>
      <c r="BD425" s="71">
        <v>0</v>
      </c>
      <c r="BE425" s="71">
        <v>0</v>
      </c>
      <c r="BF425" s="71"/>
      <c r="BG425" s="72"/>
      <c r="BH425" s="71">
        <v>2.774</v>
      </c>
      <c r="BI425" s="71">
        <v>0</v>
      </c>
      <c r="BJ425" s="71">
        <v>32.302</v>
      </c>
      <c r="BK425" s="71">
        <v>370</v>
      </c>
      <c r="BL425" s="71">
        <v>22.408000000000001</v>
      </c>
      <c r="BM425" s="71">
        <v>0</v>
      </c>
      <c r="BN425" s="72"/>
      <c r="BO425" s="71">
        <v>1</v>
      </c>
      <c r="BP425" s="71">
        <v>0</v>
      </c>
      <c r="BQ425" s="71">
        <v>6</v>
      </c>
      <c r="BR425" s="71">
        <v>1</v>
      </c>
      <c r="BS425" s="71">
        <v>5</v>
      </c>
      <c r="BT425" s="71">
        <v>0</v>
      </c>
      <c r="BU425"/>
      <c r="BV425" s="70">
        <v>413.48399999999998</v>
      </c>
      <c r="BW425" s="70">
        <v>0</v>
      </c>
      <c r="BX425" s="70">
        <v>0</v>
      </c>
      <c r="BY425" s="70">
        <v>0</v>
      </c>
      <c r="BZ425" s="70">
        <v>14</v>
      </c>
      <c r="CA425" s="70">
        <v>0</v>
      </c>
      <c r="CB425" s="70">
        <v>0</v>
      </c>
      <c r="CC425" s="70">
        <v>0</v>
      </c>
      <c r="CD425" s="70">
        <v>0</v>
      </c>
    </row>
    <row r="426" spans="1:82">
      <c r="A426" s="70" t="s">
        <v>2177</v>
      </c>
      <c r="B426" s="70">
        <v>391</v>
      </c>
      <c r="C426" s="70">
        <v>19</v>
      </c>
      <c r="D426" s="70">
        <v>23</v>
      </c>
      <c r="E426" s="70">
        <v>2022</v>
      </c>
      <c r="F426" s="70" t="s">
        <v>161</v>
      </c>
      <c r="G426" s="1064" t="s">
        <v>2158</v>
      </c>
      <c r="H426" s="70" t="s">
        <v>2159</v>
      </c>
      <c r="I426" s="148"/>
      <c r="J426" s="71">
        <v>47.506771379427434</v>
      </c>
      <c r="K426" s="71">
        <v>3.6408381952745548</v>
      </c>
      <c r="L426" s="71">
        <v>22.898359223256776</v>
      </c>
      <c r="M426" s="71">
        <v>85.872852574289766</v>
      </c>
      <c r="N426" s="71">
        <v>86.92605101429875</v>
      </c>
      <c r="O426" s="71">
        <v>46.849094612785564</v>
      </c>
      <c r="P426" s="71">
        <v>44.999477561444607</v>
      </c>
      <c r="Q426" s="71">
        <v>2.8998695720564638</v>
      </c>
      <c r="R426" s="71">
        <v>3.6135791158021529</v>
      </c>
      <c r="S426" s="71">
        <v>7.0264220001259634</v>
      </c>
      <c r="T426" s="72"/>
      <c r="U426" s="71">
        <v>9123364</v>
      </c>
      <c r="V426" s="71">
        <v>1720</v>
      </c>
      <c r="W426" s="71">
        <v>503</v>
      </c>
      <c r="X426" s="71">
        <v>20783</v>
      </c>
      <c r="Y426" s="71">
        <v>21902</v>
      </c>
      <c r="Z426" s="71">
        <v>32750</v>
      </c>
      <c r="AA426" s="71">
        <v>9832</v>
      </c>
      <c r="AB426" s="71">
        <v>49259</v>
      </c>
      <c r="AC426" s="71">
        <v>629240.99999999988</v>
      </c>
      <c r="AD426" s="71">
        <v>7.0264220001259634</v>
      </c>
      <c r="AE426" s="72"/>
      <c r="AF426" s="71">
        <v>70350830.713182032</v>
      </c>
      <c r="AG426" s="71">
        <v>2720068.7296959893</v>
      </c>
      <c r="AH426" s="71">
        <v>2589543.1311259251</v>
      </c>
      <c r="AI426" s="71">
        <v>125809856.79840846</v>
      </c>
      <c r="AJ426" s="71">
        <v>141874845.70253211</v>
      </c>
      <c r="AK426" s="71">
        <v>0</v>
      </c>
      <c r="AL426" s="71">
        <v>0</v>
      </c>
      <c r="AM426" s="71">
        <v>6360681.3952001054</v>
      </c>
      <c r="AN426" s="71">
        <v>0</v>
      </c>
      <c r="AO426" s="71">
        <v>0</v>
      </c>
      <c r="AP426" s="71">
        <v>349705826.47014463</v>
      </c>
      <c r="AQ426" s="72"/>
      <c r="AR426" s="71">
        <v>556</v>
      </c>
      <c r="AS426" s="71">
        <v>295</v>
      </c>
      <c r="AT426" s="71">
        <v>2</v>
      </c>
      <c r="AU426" s="71">
        <v>0</v>
      </c>
      <c r="AV426" s="71">
        <v>0</v>
      </c>
      <c r="AW426" s="71">
        <v>0</v>
      </c>
      <c r="AX426" s="71"/>
      <c r="AY426" s="72"/>
      <c r="AZ426" s="71">
        <v>2597.4020000000014</v>
      </c>
      <c r="BA426" s="71">
        <v>119045.69999999998</v>
      </c>
      <c r="BB426" s="71">
        <v>15000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2178</v>
      </c>
      <c r="B427" s="70">
        <v>391</v>
      </c>
      <c r="C427" s="70">
        <v>20</v>
      </c>
      <c r="D427" s="70">
        <v>23</v>
      </c>
      <c r="E427" s="70">
        <v>2023</v>
      </c>
      <c r="F427" s="70" t="s">
        <v>1539</v>
      </c>
      <c r="G427" s="70" t="s">
        <v>2158</v>
      </c>
      <c r="H427" s="70" t="s">
        <v>2159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574</v>
      </c>
      <c r="AS427" s="71">
        <v>295</v>
      </c>
      <c r="AT427" s="71">
        <v>2</v>
      </c>
      <c r="AU427" s="71">
        <v>0</v>
      </c>
      <c r="AV427" s="71">
        <v>0</v>
      </c>
      <c r="AW427" s="71">
        <v>0</v>
      </c>
      <c r="AX427" s="71"/>
      <c r="AY427" s="72"/>
      <c r="AZ427" s="71">
        <v>2689.0020000000022</v>
      </c>
      <c r="BA427" s="71">
        <v>119045.69999999998</v>
      </c>
      <c r="BB427" s="71">
        <v>15000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2179</v>
      </c>
      <c r="B428" s="70">
        <v>391</v>
      </c>
      <c r="C428" s="70">
        <v>21</v>
      </c>
      <c r="D428" s="70">
        <v>23</v>
      </c>
      <c r="E428" s="70">
        <v>2024</v>
      </c>
      <c r="F428" s="70" t="s">
        <v>1554</v>
      </c>
      <c r="G428" s="70" t="s">
        <v>2158</v>
      </c>
      <c r="H428" s="70" t="s">
        <v>2159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2180</v>
      </c>
      <c r="B429" s="70">
        <v>409</v>
      </c>
      <c r="C429" s="70">
        <v>1</v>
      </c>
      <c r="D429" s="70">
        <v>25</v>
      </c>
      <c r="E429" s="70">
        <v>1990</v>
      </c>
      <c r="F429" s="70" t="s">
        <v>787</v>
      </c>
      <c r="G429" s="70" t="s">
        <v>2181</v>
      </c>
      <c r="H429" s="70" t="s">
        <v>2182</v>
      </c>
      <c r="I429" s="148"/>
      <c r="J429" s="71">
        <v>43.269986411455513</v>
      </c>
      <c r="K429" s="71">
        <v>4.7182888288809064</v>
      </c>
      <c r="L429" s="71">
        <v>1.757775383844169</v>
      </c>
      <c r="M429" s="71">
        <v>16.789186473873169</v>
      </c>
      <c r="N429" s="71">
        <v>21.188270419334049</v>
      </c>
      <c r="O429" s="71">
        <v>29.053392310061341</v>
      </c>
      <c r="P429" s="71">
        <v>28.808403691897499</v>
      </c>
      <c r="Q429" s="71">
        <v>2.0837480315875898</v>
      </c>
      <c r="R429" s="71">
        <v>0</v>
      </c>
      <c r="S429" s="71">
        <v>2.2241294566468222</v>
      </c>
      <c r="T429" s="72"/>
      <c r="U429" s="71">
        <v>1046620</v>
      </c>
      <c r="V429" s="71">
        <v>1603</v>
      </c>
      <c r="W429" s="71">
        <v>17</v>
      </c>
      <c r="X429" s="71">
        <v>5656</v>
      </c>
      <c r="Y429" s="71">
        <v>9536</v>
      </c>
      <c r="Z429" s="71">
        <v>11950</v>
      </c>
      <c r="AA429" s="71">
        <v>6995</v>
      </c>
      <c r="AB429" s="71">
        <v>33833</v>
      </c>
      <c r="AC429" s="71">
        <v>0</v>
      </c>
      <c r="AD429" s="71">
        <v>2.2241294566468222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2183</v>
      </c>
      <c r="B430" s="70">
        <v>410</v>
      </c>
      <c r="C430" s="70">
        <v>2</v>
      </c>
      <c r="D430" s="70">
        <v>25</v>
      </c>
      <c r="E430" s="70">
        <v>2005</v>
      </c>
      <c r="F430" s="70" t="s">
        <v>789</v>
      </c>
      <c r="G430" s="70" t="s">
        <v>2181</v>
      </c>
      <c r="H430" s="70" t="s">
        <v>2182</v>
      </c>
      <c r="I430" s="148"/>
      <c r="J430" s="71">
        <v>40.168696225152559</v>
      </c>
      <c r="K430" s="71">
        <v>2.259434231403691</v>
      </c>
      <c r="L430" s="71">
        <v>5.5341812763225864</v>
      </c>
      <c r="M430" s="71">
        <v>34.880382290875602</v>
      </c>
      <c r="N430" s="71">
        <v>47.738437930805311</v>
      </c>
      <c r="O430" s="71">
        <v>54.442958174536763</v>
      </c>
      <c r="P430" s="71">
        <v>35.939858091920577</v>
      </c>
      <c r="Q430" s="71">
        <v>2.95137162145013</v>
      </c>
      <c r="R430" s="71">
        <v>0</v>
      </c>
      <c r="S430" s="71">
        <v>5.5730905568433231</v>
      </c>
      <c r="T430" s="72"/>
      <c r="U430" s="71">
        <v>1019676</v>
      </c>
      <c r="V430" s="71">
        <v>955</v>
      </c>
      <c r="W430" s="71">
        <v>59</v>
      </c>
      <c r="X430" s="71">
        <v>6529</v>
      </c>
      <c r="Y430" s="71">
        <v>18182</v>
      </c>
      <c r="Z430" s="71">
        <v>25913</v>
      </c>
      <c r="AA430" s="71">
        <v>7147</v>
      </c>
      <c r="AB430" s="71">
        <v>50096</v>
      </c>
      <c r="AC430" s="71">
        <v>0</v>
      </c>
      <c r="AD430" s="71">
        <v>5.5730905568433231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2184</v>
      </c>
      <c r="B431" s="70">
        <v>411</v>
      </c>
      <c r="C431" s="70">
        <v>3</v>
      </c>
      <c r="D431" s="70">
        <v>25</v>
      </c>
      <c r="E431" s="70">
        <v>2006</v>
      </c>
      <c r="F431" s="70" t="s">
        <v>790</v>
      </c>
      <c r="G431" s="70" t="s">
        <v>2181</v>
      </c>
      <c r="H431" s="70" t="s">
        <v>2182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2185</v>
      </c>
      <c r="B432" s="70">
        <v>412</v>
      </c>
      <c r="C432" s="70">
        <v>4</v>
      </c>
      <c r="D432" s="70">
        <v>25</v>
      </c>
      <c r="E432" s="70">
        <v>2007</v>
      </c>
      <c r="F432" s="70" t="s">
        <v>791</v>
      </c>
      <c r="G432" s="70" t="s">
        <v>2181</v>
      </c>
      <c r="H432" s="70" t="s">
        <v>2182</v>
      </c>
      <c r="I432" s="148"/>
      <c r="J432" s="71">
        <v>41.134990007367392</v>
      </c>
      <c r="K432" s="71">
        <v>2.212350215348009</v>
      </c>
      <c r="L432" s="71">
        <v>2.2816922317867991</v>
      </c>
      <c r="M432" s="71">
        <v>34.002374820122633</v>
      </c>
      <c r="N432" s="71">
        <v>58.540342568277033</v>
      </c>
      <c r="O432" s="71">
        <v>54.437095181074348</v>
      </c>
      <c r="P432" s="71">
        <v>36.281692520805208</v>
      </c>
      <c r="Q432" s="71">
        <v>3.1231818395864401</v>
      </c>
      <c r="R432" s="71">
        <v>0</v>
      </c>
      <c r="S432" s="71">
        <v>7.9794472955666897</v>
      </c>
      <c r="T432" s="72"/>
      <c r="U432" s="71">
        <v>1173237</v>
      </c>
      <c r="V432" s="71">
        <v>912</v>
      </c>
      <c r="W432" s="71">
        <v>28</v>
      </c>
      <c r="X432" s="71">
        <v>7621</v>
      </c>
      <c r="Y432" s="71">
        <v>18686</v>
      </c>
      <c r="Z432" s="71">
        <v>26935</v>
      </c>
      <c r="AA432" s="71">
        <v>7105</v>
      </c>
      <c r="AB432" s="71">
        <v>50209</v>
      </c>
      <c r="AC432" s="71">
        <v>0</v>
      </c>
      <c r="AD432" s="71">
        <v>7.9794472955666897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2186</v>
      </c>
      <c r="B433" s="70">
        <v>413</v>
      </c>
      <c r="C433" s="70">
        <v>5</v>
      </c>
      <c r="D433" s="70">
        <v>25</v>
      </c>
      <c r="E433" s="70">
        <v>2008</v>
      </c>
      <c r="F433" s="70" t="s">
        <v>792</v>
      </c>
      <c r="G433" s="70" t="s">
        <v>2181</v>
      </c>
      <c r="H433" s="70" t="s">
        <v>2182</v>
      </c>
      <c r="I433" s="148"/>
      <c r="J433" s="71">
        <v>38.66145474195006</v>
      </c>
      <c r="K433" s="71">
        <v>1.7409764408036019</v>
      </c>
      <c r="L433" s="71">
        <v>6.0064072915457176</v>
      </c>
      <c r="M433" s="71">
        <v>38.38481822260038</v>
      </c>
      <c r="N433" s="71">
        <v>56.537648994688134</v>
      </c>
      <c r="O433" s="71">
        <v>53.17894473369023</v>
      </c>
      <c r="P433" s="71">
        <v>35.541550755653986</v>
      </c>
      <c r="Q433" s="71">
        <v>3.0858619740026501</v>
      </c>
      <c r="R433" s="71">
        <v>0</v>
      </c>
      <c r="S433" s="71">
        <v>7.90917514947418</v>
      </c>
      <c r="T433" s="72"/>
      <c r="U433" s="71">
        <v>1273847</v>
      </c>
      <c r="V433" s="71">
        <v>912</v>
      </c>
      <c r="W433" s="71">
        <v>84</v>
      </c>
      <c r="X433" s="71">
        <v>7621</v>
      </c>
      <c r="Y433" s="71">
        <v>19039</v>
      </c>
      <c r="Z433" s="71">
        <v>27236</v>
      </c>
      <c r="AA433" s="71">
        <v>6968</v>
      </c>
      <c r="AB433" s="71">
        <v>50425</v>
      </c>
      <c r="AC433" s="71">
        <v>0</v>
      </c>
      <c r="AD433" s="71">
        <v>7.90917514947418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2187</v>
      </c>
      <c r="B434" s="70">
        <v>414</v>
      </c>
      <c r="C434" s="70">
        <v>6</v>
      </c>
      <c r="D434" s="70">
        <v>25</v>
      </c>
      <c r="E434" s="70">
        <v>2009</v>
      </c>
      <c r="F434" s="70" t="s">
        <v>176</v>
      </c>
      <c r="G434" s="70" t="s">
        <v>2181</v>
      </c>
      <c r="H434" s="70" t="s">
        <v>2182</v>
      </c>
      <c r="I434" s="148"/>
      <c r="J434" s="71">
        <v>34.382860229117057</v>
      </c>
      <c r="K434" s="71">
        <v>1.8371525066797401</v>
      </c>
      <c r="L434" s="71">
        <v>5.9882714501191474</v>
      </c>
      <c r="M434" s="71">
        <v>37.631528938559853</v>
      </c>
      <c r="N434" s="71">
        <v>53.202685239414123</v>
      </c>
      <c r="O434" s="71">
        <v>54.527533560289562</v>
      </c>
      <c r="P434" s="71">
        <v>34.058771901287862</v>
      </c>
      <c r="Q434" s="71">
        <v>2.9568420158464699</v>
      </c>
      <c r="R434" s="71">
        <v>0</v>
      </c>
      <c r="S434" s="71">
        <v>7.8011065316597579</v>
      </c>
      <c r="T434" s="72"/>
      <c r="U434" s="71">
        <v>978934</v>
      </c>
      <c r="V434" s="71">
        <v>1237</v>
      </c>
      <c r="W434" s="71">
        <v>108</v>
      </c>
      <c r="X434" s="71">
        <v>8504</v>
      </c>
      <c r="Y434" s="71">
        <v>19444</v>
      </c>
      <c r="Z434" s="71">
        <v>27565</v>
      </c>
      <c r="AA434" s="71">
        <v>6855</v>
      </c>
      <c r="AB434" s="71">
        <v>50720</v>
      </c>
      <c r="AC434" s="71">
        <v>0</v>
      </c>
      <c r="AD434" s="71">
        <v>7.8011065316597579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14.816000000000001</v>
      </c>
      <c r="BJ434" s="71">
        <v>4.26</v>
      </c>
      <c r="BK434" s="71">
        <v>0</v>
      </c>
      <c r="BL434" s="71">
        <v>8.73</v>
      </c>
      <c r="BM434" s="71">
        <v>0</v>
      </c>
      <c r="BN434" s="72"/>
      <c r="BO434" s="71">
        <v>0</v>
      </c>
      <c r="BP434" s="71">
        <v>1</v>
      </c>
      <c r="BQ434" s="71">
        <v>1</v>
      </c>
      <c r="BR434" s="71">
        <v>0</v>
      </c>
      <c r="BS434" s="71">
        <v>1</v>
      </c>
      <c r="BT434" s="71">
        <v>0</v>
      </c>
      <c r="BU434"/>
      <c r="BV434" s="70">
        <v>22.776</v>
      </c>
      <c r="BW434" s="70">
        <v>0</v>
      </c>
      <c r="BX434" s="70">
        <v>0</v>
      </c>
      <c r="BY434" s="70">
        <v>5.03</v>
      </c>
      <c r="BZ434" s="70">
        <v>0</v>
      </c>
      <c r="CA434" s="70">
        <v>0</v>
      </c>
      <c r="CB434" s="70">
        <v>0</v>
      </c>
      <c r="CC434" s="70">
        <v>0</v>
      </c>
      <c r="CD434" s="70">
        <v>0</v>
      </c>
    </row>
    <row r="435" spans="1:82">
      <c r="A435" s="70" t="s">
        <v>2188</v>
      </c>
      <c r="B435" s="70">
        <v>415</v>
      </c>
      <c r="C435" s="70">
        <v>7</v>
      </c>
      <c r="D435" s="70">
        <v>25</v>
      </c>
      <c r="E435" s="70">
        <v>2010</v>
      </c>
      <c r="F435" s="70" t="s">
        <v>177</v>
      </c>
      <c r="G435" s="70" t="s">
        <v>2181</v>
      </c>
      <c r="H435" s="70" t="s">
        <v>2182</v>
      </c>
      <c r="I435" s="148"/>
      <c r="J435" s="71">
        <v>38.281293204007348</v>
      </c>
      <c r="K435" s="71">
        <v>1.957899766762262</v>
      </c>
      <c r="L435" s="71">
        <v>5.6694359103608054</v>
      </c>
      <c r="M435" s="71">
        <v>37.56391307881524</v>
      </c>
      <c r="N435" s="71">
        <v>54.881624586044794</v>
      </c>
      <c r="O435" s="71">
        <v>54.883746224950698</v>
      </c>
      <c r="P435" s="71">
        <v>34.080146602152837</v>
      </c>
      <c r="Q435" s="71">
        <v>3.0873950178041101</v>
      </c>
      <c r="R435" s="71">
        <v>0</v>
      </c>
      <c r="S435" s="71">
        <v>6.6308684606246073</v>
      </c>
      <c r="T435" s="72"/>
      <c r="U435" s="71">
        <v>989062</v>
      </c>
      <c r="V435" s="71">
        <v>1237</v>
      </c>
      <c r="W435" s="71">
        <v>108</v>
      </c>
      <c r="X435" s="71">
        <v>8504</v>
      </c>
      <c r="Y435" s="71">
        <v>19635</v>
      </c>
      <c r="Z435" s="71">
        <v>27874</v>
      </c>
      <c r="AA435" s="71">
        <v>6688</v>
      </c>
      <c r="AB435" s="71">
        <v>50747</v>
      </c>
      <c r="AC435" s="71">
        <v>0</v>
      </c>
      <c r="AD435" s="71">
        <v>6.6308684606246073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16.361000000000001</v>
      </c>
      <c r="BJ435" s="71">
        <v>3.87</v>
      </c>
      <c r="BK435" s="71">
        <v>0</v>
      </c>
      <c r="BL435" s="71">
        <v>7.27</v>
      </c>
      <c r="BM435" s="71">
        <v>0</v>
      </c>
      <c r="BN435" s="72"/>
      <c r="BO435" s="71">
        <v>0</v>
      </c>
      <c r="BP435" s="71">
        <v>1</v>
      </c>
      <c r="BQ435" s="71">
        <v>1</v>
      </c>
      <c r="BR435" s="71">
        <v>0</v>
      </c>
      <c r="BS435" s="71">
        <v>1</v>
      </c>
      <c r="BT435" s="71">
        <v>0</v>
      </c>
      <c r="BU435"/>
      <c r="BV435" s="70">
        <v>20.140999999999998</v>
      </c>
      <c r="BW435" s="70">
        <v>0</v>
      </c>
      <c r="BX435" s="70">
        <v>0</v>
      </c>
      <c r="BY435" s="70">
        <v>7.36</v>
      </c>
      <c r="BZ435" s="70">
        <v>0</v>
      </c>
      <c r="CA435" s="70">
        <v>0</v>
      </c>
      <c r="CB435" s="70">
        <v>0</v>
      </c>
      <c r="CC435" s="70">
        <v>0</v>
      </c>
      <c r="CD435" s="70">
        <v>0</v>
      </c>
    </row>
    <row r="436" spans="1:82">
      <c r="A436" s="70" t="s">
        <v>2189</v>
      </c>
      <c r="B436" s="70">
        <v>416</v>
      </c>
      <c r="C436" s="70">
        <v>8</v>
      </c>
      <c r="D436" s="70">
        <v>25</v>
      </c>
      <c r="E436" s="70">
        <v>2011</v>
      </c>
      <c r="F436" s="70" t="s">
        <v>178</v>
      </c>
      <c r="G436" s="70" t="s">
        <v>2181</v>
      </c>
      <c r="H436" s="70" t="s">
        <v>2182</v>
      </c>
      <c r="I436" s="148"/>
      <c r="J436" s="71">
        <v>29.057306519159269</v>
      </c>
      <c r="K436" s="71">
        <v>3.090733394173995</v>
      </c>
      <c r="L436" s="71">
        <v>5.5273702583495519</v>
      </c>
      <c r="M436" s="71">
        <v>43.519660141052071</v>
      </c>
      <c r="N436" s="71">
        <v>58.502917274728063</v>
      </c>
      <c r="O436" s="71">
        <v>54.537706199752769</v>
      </c>
      <c r="P436" s="71">
        <v>32.986419282795794</v>
      </c>
      <c r="Q436" s="71">
        <v>3.5598006225317098</v>
      </c>
      <c r="R436" s="71">
        <v>0</v>
      </c>
      <c r="S436" s="71">
        <v>8.0228780515229463</v>
      </c>
      <c r="T436" s="72"/>
      <c r="U436" s="71">
        <v>785983</v>
      </c>
      <c r="V436" s="71">
        <v>1237</v>
      </c>
      <c r="W436" s="71">
        <v>108</v>
      </c>
      <c r="X436" s="71">
        <v>8504</v>
      </c>
      <c r="Y436" s="71">
        <v>19919</v>
      </c>
      <c r="Z436" s="71">
        <v>28300</v>
      </c>
      <c r="AA436" s="71">
        <v>6666</v>
      </c>
      <c r="AB436" s="71">
        <v>50726</v>
      </c>
      <c r="AC436" s="71">
        <v>0</v>
      </c>
      <c r="AD436" s="71">
        <v>8.0228780515229463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15.302</v>
      </c>
      <c r="BJ436" s="71">
        <v>3.8809999999999998</v>
      </c>
      <c r="BK436" s="71">
        <v>0</v>
      </c>
      <c r="BL436" s="71">
        <v>6.7270000000000003</v>
      </c>
      <c r="BM436" s="71">
        <v>0</v>
      </c>
      <c r="BN436" s="72"/>
      <c r="BO436" s="71">
        <v>0</v>
      </c>
      <c r="BP436" s="71">
        <v>1</v>
      </c>
      <c r="BQ436" s="71">
        <v>1</v>
      </c>
      <c r="BR436" s="71">
        <v>0</v>
      </c>
      <c r="BS436" s="71">
        <v>1</v>
      </c>
      <c r="BT436" s="71">
        <v>0</v>
      </c>
      <c r="BU436"/>
      <c r="BV436" s="70">
        <v>19.965</v>
      </c>
      <c r="BW436" s="70">
        <v>0</v>
      </c>
      <c r="BX436" s="70">
        <v>0</v>
      </c>
      <c r="BY436" s="70">
        <v>5.9450000000000003</v>
      </c>
      <c r="BZ436" s="70">
        <v>0</v>
      </c>
      <c r="CA436" s="70">
        <v>0</v>
      </c>
      <c r="CB436" s="70">
        <v>0</v>
      </c>
      <c r="CC436" s="70">
        <v>0</v>
      </c>
      <c r="CD436" s="70">
        <v>0</v>
      </c>
    </row>
    <row r="437" spans="1:82">
      <c r="A437" s="70" t="s">
        <v>2190</v>
      </c>
      <c r="B437" s="70">
        <v>417</v>
      </c>
      <c r="C437" s="70">
        <v>9</v>
      </c>
      <c r="D437" s="70">
        <v>25</v>
      </c>
      <c r="E437" s="70">
        <v>2012</v>
      </c>
      <c r="F437" s="70" t="s">
        <v>179</v>
      </c>
      <c r="G437" s="70" t="s">
        <v>2181</v>
      </c>
      <c r="H437" s="70" t="s">
        <v>2182</v>
      </c>
      <c r="I437" s="148"/>
      <c r="J437" s="71">
        <v>32.798026994925458</v>
      </c>
      <c r="K437" s="71">
        <v>3.0665456278008278</v>
      </c>
      <c r="L437" s="71">
        <v>5.5494285694614414</v>
      </c>
      <c r="M437" s="71">
        <v>48.633342456867659</v>
      </c>
      <c r="N437" s="71">
        <v>65.579815074400926</v>
      </c>
      <c r="O437" s="71">
        <v>54.95171612670422</v>
      </c>
      <c r="P437" s="71">
        <v>33.164142432935854</v>
      </c>
      <c r="Q437" s="71">
        <v>3.8906779208753601</v>
      </c>
      <c r="R437" s="71">
        <v>0</v>
      </c>
      <c r="S437" s="71">
        <v>6.1102035145876208</v>
      </c>
      <c r="T437" s="72"/>
      <c r="U437" s="71">
        <v>891435</v>
      </c>
      <c r="V437" s="71">
        <v>1237</v>
      </c>
      <c r="W437" s="71">
        <v>108</v>
      </c>
      <c r="X437" s="71">
        <v>8504</v>
      </c>
      <c r="Y437" s="71">
        <v>20311</v>
      </c>
      <c r="Z437" s="71">
        <v>28741</v>
      </c>
      <c r="AA437" s="71">
        <v>6664</v>
      </c>
      <c r="AB437" s="71">
        <v>51028</v>
      </c>
      <c r="AC437" s="71">
        <v>0</v>
      </c>
      <c r="AD437" s="71">
        <v>6.1102035145876208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17.364999999999998</v>
      </c>
      <c r="BJ437" s="71">
        <v>4.569</v>
      </c>
      <c r="BK437" s="71">
        <v>0</v>
      </c>
      <c r="BL437" s="71">
        <v>8.4130000000000003</v>
      </c>
      <c r="BM437" s="71">
        <v>0</v>
      </c>
      <c r="BN437" s="72"/>
      <c r="BO437" s="71">
        <v>0</v>
      </c>
      <c r="BP437" s="71">
        <v>1</v>
      </c>
      <c r="BQ437" s="71">
        <v>1</v>
      </c>
      <c r="BR437" s="71">
        <v>0</v>
      </c>
      <c r="BS437" s="71">
        <v>1</v>
      </c>
      <c r="BT437" s="71">
        <v>0</v>
      </c>
      <c r="BU437"/>
      <c r="BV437" s="70">
        <v>23.925000000000001</v>
      </c>
      <c r="BW437" s="70">
        <v>0</v>
      </c>
      <c r="BX437" s="70">
        <v>0</v>
      </c>
      <c r="BY437" s="70">
        <v>6.4219999999999997</v>
      </c>
      <c r="BZ437" s="70">
        <v>0</v>
      </c>
      <c r="CA437" s="70">
        <v>0</v>
      </c>
      <c r="CB437" s="70">
        <v>0</v>
      </c>
      <c r="CC437" s="70">
        <v>0</v>
      </c>
      <c r="CD437" s="70">
        <v>0</v>
      </c>
    </row>
    <row r="438" spans="1:82">
      <c r="A438" s="70" t="s">
        <v>2191</v>
      </c>
      <c r="B438" s="70">
        <v>418</v>
      </c>
      <c r="C438" s="70">
        <v>10</v>
      </c>
      <c r="D438" s="70">
        <v>25</v>
      </c>
      <c r="E438" s="70">
        <v>2013</v>
      </c>
      <c r="F438" s="70" t="s">
        <v>180</v>
      </c>
      <c r="G438" s="70" t="s">
        <v>2181</v>
      </c>
      <c r="H438" s="70" t="s">
        <v>2182</v>
      </c>
      <c r="I438" s="148"/>
      <c r="J438" s="71">
        <v>40.936127412201238</v>
      </c>
      <c r="K438" s="71">
        <v>2.733172492583376</v>
      </c>
      <c r="L438" s="71">
        <v>5.5508377701844127</v>
      </c>
      <c r="M438" s="71">
        <v>48.219306660245621</v>
      </c>
      <c r="N438" s="71">
        <v>69.310381869098308</v>
      </c>
      <c r="O438" s="71">
        <v>53.474282164319312</v>
      </c>
      <c r="P438" s="71">
        <v>33.019355510455256</v>
      </c>
      <c r="Q438" s="71">
        <v>3.9349660926105301</v>
      </c>
      <c r="R438" s="71">
        <v>0</v>
      </c>
      <c r="S438" s="71">
        <v>7.2209091884997409</v>
      </c>
      <c r="T438" s="72"/>
      <c r="U438" s="71">
        <v>1083820</v>
      </c>
      <c r="V438" s="71">
        <v>1237</v>
      </c>
      <c r="W438" s="71">
        <v>108</v>
      </c>
      <c r="X438" s="71">
        <v>8504</v>
      </c>
      <c r="Y438" s="71">
        <v>20425</v>
      </c>
      <c r="Z438" s="71">
        <v>29217</v>
      </c>
      <c r="AA438" s="71">
        <v>6610</v>
      </c>
      <c r="AB438" s="71">
        <v>50869</v>
      </c>
      <c r="AC438" s="71">
        <v>0</v>
      </c>
      <c r="AD438" s="71">
        <v>7.2209091884997409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16.565999999999999</v>
      </c>
      <c r="BJ438" s="71">
        <v>5.0190000000000001</v>
      </c>
      <c r="BK438" s="71">
        <v>0</v>
      </c>
      <c r="BL438" s="71">
        <v>9.6059999999999999</v>
      </c>
      <c r="BM438" s="71">
        <v>0</v>
      </c>
      <c r="BN438" s="72"/>
      <c r="BO438" s="71">
        <v>0</v>
      </c>
      <c r="BP438" s="71">
        <v>1</v>
      </c>
      <c r="BQ438" s="71">
        <v>1</v>
      </c>
      <c r="BR438" s="71">
        <v>0</v>
      </c>
      <c r="BS438" s="71">
        <v>1</v>
      </c>
      <c r="BT438" s="71">
        <v>0</v>
      </c>
      <c r="BU438"/>
      <c r="BV438" s="70">
        <v>26.234000000000002</v>
      </c>
      <c r="BW438" s="70">
        <v>0</v>
      </c>
      <c r="BX438" s="70">
        <v>0</v>
      </c>
      <c r="BY438" s="70">
        <v>4.9569999999999999</v>
      </c>
      <c r="BZ438" s="70">
        <v>0</v>
      </c>
      <c r="CA438" s="70">
        <v>0</v>
      </c>
      <c r="CB438" s="70">
        <v>0</v>
      </c>
      <c r="CC438" s="70">
        <v>0</v>
      </c>
      <c r="CD438" s="70">
        <v>0</v>
      </c>
    </row>
    <row r="439" spans="1:82">
      <c r="A439" s="70" t="s">
        <v>2192</v>
      </c>
      <c r="B439" s="70">
        <v>419</v>
      </c>
      <c r="C439" s="70">
        <v>11</v>
      </c>
      <c r="D439" s="70">
        <v>25</v>
      </c>
      <c r="E439" s="70">
        <v>2014</v>
      </c>
      <c r="F439" s="70" t="s">
        <v>181</v>
      </c>
      <c r="G439" s="70" t="s">
        <v>2181</v>
      </c>
      <c r="H439" s="70" t="s">
        <v>2182</v>
      </c>
      <c r="I439" s="148"/>
      <c r="J439" s="71">
        <v>38.489135750554318</v>
      </c>
      <c r="K439" s="71">
        <v>2.3144165266265149</v>
      </c>
      <c r="L439" s="71">
        <v>6.0171928262790262</v>
      </c>
      <c r="M439" s="71">
        <v>42.11322167904536</v>
      </c>
      <c r="N439" s="71">
        <v>57.916756003775973</v>
      </c>
      <c r="O439" s="71">
        <v>51.479330933766875</v>
      </c>
      <c r="P439" s="71">
        <v>32.69387350058178</v>
      </c>
      <c r="Q439" s="71">
        <v>3.7638618872478902</v>
      </c>
      <c r="R439" s="71">
        <v>0</v>
      </c>
      <c r="S439" s="71">
        <v>9.7034893514795506</v>
      </c>
      <c r="T439" s="72"/>
      <c r="U439" s="71">
        <v>1121799</v>
      </c>
      <c r="V439" s="71">
        <v>968</v>
      </c>
      <c r="W439" s="71">
        <v>105</v>
      </c>
      <c r="X439" s="71">
        <v>8076</v>
      </c>
      <c r="Y439" s="71">
        <v>20746</v>
      </c>
      <c r="Z439" s="71">
        <v>29624</v>
      </c>
      <c r="AA439" s="71">
        <v>6511</v>
      </c>
      <c r="AB439" s="71">
        <v>50714</v>
      </c>
      <c r="AC439" s="71">
        <v>0</v>
      </c>
      <c r="AD439" s="71">
        <v>9.7034893514795506</v>
      </c>
      <c r="AE439" s="72"/>
      <c r="AF439" s="71"/>
      <c r="AG439" s="71"/>
      <c r="AH439" s="71"/>
      <c r="AI439" s="71"/>
      <c r="AJ439" s="71"/>
      <c r="AK439" s="71"/>
      <c r="AL439" s="71"/>
      <c r="AM439" s="71"/>
      <c r="AN439" s="71"/>
      <c r="AO439" s="71"/>
      <c r="AP439" s="71"/>
      <c r="AQ439" s="72"/>
      <c r="AR439" s="71">
        <v>375</v>
      </c>
      <c r="AS439" s="71">
        <v>157</v>
      </c>
      <c r="AT439" s="71">
        <v>0</v>
      </c>
      <c r="AU439" s="71">
        <v>0</v>
      </c>
      <c r="AV439" s="71">
        <v>0</v>
      </c>
      <c r="AW439" s="71">
        <v>0</v>
      </c>
      <c r="AX439" s="71"/>
      <c r="AY439" s="72"/>
      <c r="AZ439" s="71">
        <v>1557.7</v>
      </c>
      <c r="BA439" s="71">
        <v>6896.3</v>
      </c>
      <c r="BB439" s="71">
        <v>0</v>
      </c>
      <c r="BC439" s="71">
        <v>0</v>
      </c>
      <c r="BD439" s="71">
        <v>0</v>
      </c>
      <c r="BE439" s="71">
        <v>0</v>
      </c>
      <c r="BF439" s="71"/>
      <c r="BG439" s="72"/>
      <c r="BH439" s="71">
        <v>0</v>
      </c>
      <c r="BI439" s="71">
        <v>19.126000000000001</v>
      </c>
      <c r="BJ439" s="71">
        <v>4.8819999999999997</v>
      </c>
      <c r="BK439" s="71">
        <v>0</v>
      </c>
      <c r="BL439" s="71">
        <v>10.069000000000001</v>
      </c>
      <c r="BM439" s="71">
        <v>0</v>
      </c>
      <c r="BN439" s="72"/>
      <c r="BO439" s="71">
        <v>0</v>
      </c>
      <c r="BP439" s="71">
        <v>1</v>
      </c>
      <c r="BQ439" s="71">
        <v>1</v>
      </c>
      <c r="BR439" s="71">
        <v>0</v>
      </c>
      <c r="BS439" s="71">
        <v>1</v>
      </c>
      <c r="BT439" s="71">
        <v>0</v>
      </c>
      <c r="BU439"/>
      <c r="BV439" s="70">
        <v>26.963999999999999</v>
      </c>
      <c r="BW439" s="70">
        <v>0</v>
      </c>
      <c r="BX439" s="70">
        <v>0</v>
      </c>
      <c r="BY439" s="70">
        <v>7.1130000000000004</v>
      </c>
      <c r="BZ439" s="70">
        <v>0</v>
      </c>
      <c r="CA439" s="70">
        <v>0</v>
      </c>
      <c r="CB439" s="70">
        <v>0</v>
      </c>
      <c r="CC439" s="70">
        <v>0</v>
      </c>
      <c r="CD439" s="70">
        <v>0</v>
      </c>
    </row>
    <row r="440" spans="1:82">
      <c r="A440" s="70" t="s">
        <v>2193</v>
      </c>
      <c r="B440" s="70">
        <v>420</v>
      </c>
      <c r="C440" s="70">
        <v>12</v>
      </c>
      <c r="D440" s="70">
        <v>25</v>
      </c>
      <c r="E440" s="70">
        <v>2015</v>
      </c>
      <c r="F440" s="70" t="s">
        <v>182</v>
      </c>
      <c r="G440" s="70" t="s">
        <v>2181</v>
      </c>
      <c r="H440" s="70" t="s">
        <v>2182</v>
      </c>
      <c r="I440" s="148"/>
      <c r="J440" s="71">
        <v>30.621424715498101</v>
      </c>
      <c r="K440" s="71">
        <v>2.2984079537986721</v>
      </c>
      <c r="L440" s="71">
        <v>6.3205626821788998</v>
      </c>
      <c r="M440" s="71">
        <v>42.7855196381227</v>
      </c>
      <c r="N440" s="71">
        <v>54.40567865931726</v>
      </c>
      <c r="O440" s="71">
        <v>51.437852074744512</v>
      </c>
      <c r="P440" s="71">
        <v>32.694577090142346</v>
      </c>
      <c r="Q440" s="71">
        <v>3.6624187215614401</v>
      </c>
      <c r="R440" s="71">
        <v>0</v>
      </c>
      <c r="S440" s="71">
        <v>8.456833876734299</v>
      </c>
      <c r="T440" s="72"/>
      <c r="U440" s="71">
        <v>882386</v>
      </c>
      <c r="V440" s="71">
        <v>968</v>
      </c>
      <c r="W440" s="71">
        <v>105</v>
      </c>
      <c r="X440" s="71">
        <v>8076</v>
      </c>
      <c r="Y440" s="71">
        <v>20968</v>
      </c>
      <c r="Z440" s="71">
        <v>29885</v>
      </c>
      <c r="AA440" s="71">
        <v>6506</v>
      </c>
      <c r="AB440" s="71">
        <v>50409</v>
      </c>
      <c r="AC440" s="71">
        <v>0</v>
      </c>
      <c r="AD440" s="71">
        <v>8.456833876734299</v>
      </c>
      <c r="AE440" s="72"/>
      <c r="AF440" s="71">
        <v>9476825.9836998433</v>
      </c>
      <c r="AG440" s="71">
        <v>1977882.5683844921</v>
      </c>
      <c r="AH440" s="71">
        <v>1320825.0373789661</v>
      </c>
      <c r="AI440" s="71">
        <v>60705140.203069292</v>
      </c>
      <c r="AJ440" s="71">
        <v>75047915.099794894</v>
      </c>
      <c r="AK440" s="71">
        <v>0</v>
      </c>
      <c r="AL440" s="71">
        <v>0</v>
      </c>
      <c r="AM440" s="71">
        <v>6908341.9921980798</v>
      </c>
      <c r="AN440" s="71">
        <v>0</v>
      </c>
      <c r="AO440" s="71">
        <v>0</v>
      </c>
      <c r="AP440" s="71">
        <v>155436930.88452557</v>
      </c>
      <c r="AQ440" s="72"/>
      <c r="AR440" s="71">
        <v>467</v>
      </c>
      <c r="AS440" s="71">
        <v>240</v>
      </c>
      <c r="AT440" s="71">
        <v>0</v>
      </c>
      <c r="AU440" s="71">
        <v>0</v>
      </c>
      <c r="AV440" s="71">
        <v>0</v>
      </c>
      <c r="AW440" s="71">
        <v>0</v>
      </c>
      <c r="AX440" s="71"/>
      <c r="AY440" s="72"/>
      <c r="AZ440" s="71">
        <v>1970.2</v>
      </c>
      <c r="BA440" s="71">
        <v>10767.2</v>
      </c>
      <c r="BB440" s="71">
        <v>0</v>
      </c>
      <c r="BC440" s="71">
        <v>0</v>
      </c>
      <c r="BD440" s="71">
        <v>0</v>
      </c>
      <c r="BE440" s="71">
        <v>0</v>
      </c>
      <c r="BF440" s="71"/>
      <c r="BG440" s="72"/>
      <c r="BH440" s="71">
        <v>0</v>
      </c>
      <c r="BI440" s="71">
        <v>20.184999999999999</v>
      </c>
      <c r="BJ440" s="71">
        <v>4.7750000000000004</v>
      </c>
      <c r="BK440" s="71">
        <v>0</v>
      </c>
      <c r="BL440" s="71">
        <v>8.8320000000000007</v>
      </c>
      <c r="BM440" s="71">
        <v>0</v>
      </c>
      <c r="BN440" s="72"/>
      <c r="BO440" s="71">
        <v>0</v>
      </c>
      <c r="BP440" s="71">
        <v>1</v>
      </c>
      <c r="BQ440" s="71">
        <v>1</v>
      </c>
      <c r="BR440" s="71">
        <v>0</v>
      </c>
      <c r="BS440" s="71">
        <v>1</v>
      </c>
      <c r="BT440" s="71">
        <v>0</v>
      </c>
      <c r="BU440"/>
      <c r="BV440" s="70">
        <v>24.960999999999999</v>
      </c>
      <c r="BW440" s="70">
        <v>0</v>
      </c>
      <c r="BX440" s="70">
        <v>0</v>
      </c>
      <c r="BY440" s="70">
        <v>8.8309999999999995</v>
      </c>
      <c r="BZ440" s="70">
        <v>0</v>
      </c>
      <c r="CA440" s="70">
        <v>0</v>
      </c>
      <c r="CB440" s="70">
        <v>0</v>
      </c>
      <c r="CC440" s="70">
        <v>0</v>
      </c>
      <c r="CD440" s="70">
        <v>0</v>
      </c>
    </row>
    <row r="441" spans="1:82">
      <c r="A441" s="70" t="s">
        <v>2194</v>
      </c>
      <c r="B441" s="70">
        <v>421</v>
      </c>
      <c r="C441" s="70">
        <v>13</v>
      </c>
      <c r="D441" s="70">
        <v>25</v>
      </c>
      <c r="E441" s="70">
        <v>2016</v>
      </c>
      <c r="F441" s="70" t="s">
        <v>155</v>
      </c>
      <c r="G441" s="70" t="s">
        <v>2181</v>
      </c>
      <c r="H441" s="70" t="s">
        <v>2182</v>
      </c>
      <c r="I441" s="148"/>
      <c r="J441" s="71">
        <v>53.017016287005887</v>
      </c>
      <c r="K441" s="71">
        <v>2.2149873755149065</v>
      </c>
      <c r="L441" s="71">
        <v>7.351929916842094</v>
      </c>
      <c r="M441" s="71">
        <v>36.796592493737307</v>
      </c>
      <c r="N441" s="71">
        <v>57.486895894160924</v>
      </c>
      <c r="O441" s="71">
        <v>51.262094497009201</v>
      </c>
      <c r="P441" s="71">
        <v>31.955814160317349</v>
      </c>
      <c r="Q441" s="71">
        <v>3.5451627419127547</v>
      </c>
      <c r="R441" s="71">
        <v>0</v>
      </c>
      <c r="S441" s="71">
        <v>7.0810754971035328</v>
      </c>
      <c r="T441" s="72"/>
      <c r="U441" s="71">
        <v>1443368</v>
      </c>
      <c r="V441" s="71">
        <v>968</v>
      </c>
      <c r="W441" s="71">
        <v>105</v>
      </c>
      <c r="X441" s="71">
        <v>8076</v>
      </c>
      <c r="Y441" s="71">
        <v>21140</v>
      </c>
      <c r="Z441" s="71">
        <v>30149</v>
      </c>
      <c r="AA441" s="71">
        <v>6577</v>
      </c>
      <c r="AB441" s="71">
        <v>50192</v>
      </c>
      <c r="AC441" s="71">
        <v>0</v>
      </c>
      <c r="AD441" s="71">
        <v>7.0810754971035328</v>
      </c>
      <c r="AE441" s="72"/>
      <c r="AF441" s="71">
        <v>17027549.587471899</v>
      </c>
      <c r="AG441" s="71">
        <v>1884609.9664708769</v>
      </c>
      <c r="AH441" s="71">
        <v>1216249.788616193</v>
      </c>
      <c r="AI441" s="71">
        <v>56489386.789294682</v>
      </c>
      <c r="AJ441" s="71">
        <v>79417006.397226706</v>
      </c>
      <c r="AK441" s="71">
        <v>0</v>
      </c>
      <c r="AL441" s="71">
        <v>0</v>
      </c>
      <c r="AM441" s="71">
        <v>6883947.052128138</v>
      </c>
      <c r="AN441" s="71">
        <v>0</v>
      </c>
      <c r="AO441" s="71">
        <v>0</v>
      </c>
      <c r="AP441" s="71">
        <v>162918749.5812085</v>
      </c>
      <c r="AQ441" s="72"/>
      <c r="AR441" s="71">
        <v>530</v>
      </c>
      <c r="AS441" s="71">
        <v>337</v>
      </c>
      <c r="AT441" s="71">
        <v>0</v>
      </c>
      <c r="AU441" s="71">
        <v>0</v>
      </c>
      <c r="AV441" s="71">
        <v>0</v>
      </c>
      <c r="AW441" s="71">
        <v>0</v>
      </c>
      <c r="AX441" s="71"/>
      <c r="AY441" s="72"/>
      <c r="AZ441" s="71">
        <v>2270.6999999999998</v>
      </c>
      <c r="BA441" s="71">
        <v>16773.400000000001</v>
      </c>
      <c r="BB441" s="71">
        <v>0</v>
      </c>
      <c r="BC441" s="71">
        <v>0</v>
      </c>
      <c r="BD441" s="71">
        <v>0</v>
      </c>
      <c r="BE441" s="71">
        <v>0</v>
      </c>
      <c r="BF441" s="71"/>
      <c r="BG441" s="72"/>
      <c r="BH441" s="71">
        <v>0</v>
      </c>
      <c r="BI441" s="71">
        <v>24.977</v>
      </c>
      <c r="BJ441" s="71">
        <v>4.8579999999999997</v>
      </c>
      <c r="BK441" s="71">
        <v>0</v>
      </c>
      <c r="BL441" s="71">
        <v>9.3710000000000004</v>
      </c>
      <c r="BM441" s="71">
        <v>0</v>
      </c>
      <c r="BN441" s="72"/>
      <c r="BO441" s="71">
        <v>0</v>
      </c>
      <c r="BP441" s="71">
        <v>1</v>
      </c>
      <c r="BQ441" s="71">
        <v>1</v>
      </c>
      <c r="BR441" s="71">
        <v>0</v>
      </c>
      <c r="BS441" s="71">
        <v>1</v>
      </c>
      <c r="BT441" s="71">
        <v>0</v>
      </c>
      <c r="BU441"/>
      <c r="BV441" s="70">
        <v>24.911000000000001</v>
      </c>
      <c r="BW441" s="70">
        <v>0</v>
      </c>
      <c r="BX441" s="70">
        <v>0</v>
      </c>
      <c r="BY441" s="70">
        <v>14.295</v>
      </c>
      <c r="BZ441" s="70">
        <v>0</v>
      </c>
      <c r="CA441" s="70">
        <v>0</v>
      </c>
      <c r="CB441" s="70">
        <v>0</v>
      </c>
      <c r="CC441" s="70">
        <v>0</v>
      </c>
      <c r="CD441" s="70">
        <v>0</v>
      </c>
    </row>
    <row r="442" spans="1:82">
      <c r="A442" s="70" t="s">
        <v>2195</v>
      </c>
      <c r="B442" s="70">
        <v>422</v>
      </c>
      <c r="C442" s="70">
        <v>14</v>
      </c>
      <c r="D442" s="70">
        <v>25</v>
      </c>
      <c r="E442" s="70">
        <v>2017</v>
      </c>
      <c r="F442" s="70" t="s">
        <v>156</v>
      </c>
      <c r="G442" s="70" t="s">
        <v>2181</v>
      </c>
      <c r="H442" s="70" t="s">
        <v>2182</v>
      </c>
      <c r="I442" s="148"/>
      <c r="J442" s="71">
        <v>45.192671971868954</v>
      </c>
      <c r="K442" s="71">
        <v>2.2171417759204473</v>
      </c>
      <c r="L442" s="71">
        <v>6.7437050666678511</v>
      </c>
      <c r="M442" s="71">
        <v>37.33438606594521</v>
      </c>
      <c r="N442" s="71">
        <v>64.102297042806981</v>
      </c>
      <c r="O442" s="71">
        <v>50.741730640729024</v>
      </c>
      <c r="P442" s="71">
        <v>31.81132081260774</v>
      </c>
      <c r="Q442" s="71">
        <v>3.40919481785886</v>
      </c>
      <c r="R442" s="71">
        <v>0</v>
      </c>
      <c r="S442" s="71">
        <v>6.2286132464696751</v>
      </c>
      <c r="T442" s="72"/>
      <c r="U442" s="71">
        <v>1310738</v>
      </c>
      <c r="V442" s="71">
        <v>968</v>
      </c>
      <c r="W442" s="71">
        <v>105</v>
      </c>
      <c r="X442" s="71">
        <v>8076</v>
      </c>
      <c r="Y442" s="71">
        <v>21306</v>
      </c>
      <c r="Z442" s="71">
        <v>30338</v>
      </c>
      <c r="AA442" s="71">
        <v>6589</v>
      </c>
      <c r="AB442" s="71">
        <v>49913</v>
      </c>
      <c r="AC442" s="71">
        <v>0</v>
      </c>
      <c r="AD442" s="71">
        <v>6.2286132464696751</v>
      </c>
      <c r="AE442" s="72"/>
      <c r="AF442" s="71">
        <v>14497837.61229925</v>
      </c>
      <c r="AG442" s="71">
        <v>1904410.165791159</v>
      </c>
      <c r="AH442" s="71">
        <v>1495530.4062841509</v>
      </c>
      <c r="AI442" s="71">
        <v>60080791.139389969</v>
      </c>
      <c r="AJ442" s="71">
        <v>89746290.437683672</v>
      </c>
      <c r="AK442" s="71">
        <v>0</v>
      </c>
      <c r="AL442" s="71">
        <v>0</v>
      </c>
      <c r="AM442" s="71">
        <v>6856393.190022192</v>
      </c>
      <c r="AN442" s="71">
        <v>0</v>
      </c>
      <c r="AO442" s="71">
        <v>0</v>
      </c>
      <c r="AP442" s="71">
        <v>174581252.9514704</v>
      </c>
      <c r="AQ442" s="72"/>
      <c r="AR442" s="71">
        <v>585</v>
      </c>
      <c r="AS442" s="71">
        <v>401</v>
      </c>
      <c r="AT442" s="71">
        <v>0</v>
      </c>
      <c r="AU442" s="71">
        <v>0</v>
      </c>
      <c r="AV442" s="71">
        <v>0</v>
      </c>
      <c r="AW442" s="71">
        <v>0</v>
      </c>
      <c r="AX442" s="71"/>
      <c r="AY442" s="72"/>
      <c r="AZ442" s="71">
        <v>2572.3000000000002</v>
      </c>
      <c r="BA442" s="71">
        <v>21738.2</v>
      </c>
      <c r="BB442" s="71">
        <v>0</v>
      </c>
      <c r="BC442" s="71">
        <v>0</v>
      </c>
      <c r="BD442" s="71">
        <v>0</v>
      </c>
      <c r="BE442" s="71">
        <v>0</v>
      </c>
      <c r="BF442" s="71"/>
      <c r="BG442" s="72"/>
      <c r="BH442" s="71">
        <v>0</v>
      </c>
      <c r="BI442" s="71">
        <v>22.866</v>
      </c>
      <c r="BJ442" s="71">
        <v>4.6879999999999997</v>
      </c>
      <c r="BK442" s="71">
        <v>0</v>
      </c>
      <c r="BL442" s="71">
        <v>9.3680000000000003</v>
      </c>
      <c r="BM442" s="71">
        <v>0</v>
      </c>
      <c r="BN442" s="72"/>
      <c r="BO442" s="71">
        <v>0</v>
      </c>
      <c r="BP442" s="71">
        <v>1</v>
      </c>
      <c r="BQ442" s="71">
        <v>1</v>
      </c>
      <c r="BR442" s="71">
        <v>0</v>
      </c>
      <c r="BS442" s="71">
        <v>1</v>
      </c>
      <c r="BT442" s="71">
        <v>0</v>
      </c>
      <c r="BU442"/>
      <c r="BV442" s="70">
        <v>24.536000000000001</v>
      </c>
      <c r="BW442" s="70">
        <v>0</v>
      </c>
      <c r="BX442" s="70">
        <v>0</v>
      </c>
      <c r="BY442" s="70">
        <v>12.385999999999999</v>
      </c>
      <c r="BZ442" s="70">
        <v>0</v>
      </c>
      <c r="CA442" s="70">
        <v>0</v>
      </c>
      <c r="CB442" s="70">
        <v>0</v>
      </c>
      <c r="CC442" s="70">
        <v>0</v>
      </c>
      <c r="CD442" s="70">
        <v>0</v>
      </c>
    </row>
    <row r="443" spans="1:82">
      <c r="A443" s="70" t="s">
        <v>2196</v>
      </c>
      <c r="B443" s="70">
        <v>423</v>
      </c>
      <c r="C443" s="70">
        <v>15</v>
      </c>
      <c r="D443" s="70">
        <v>25</v>
      </c>
      <c r="E443" s="70">
        <v>2018</v>
      </c>
      <c r="F443" s="70" t="s">
        <v>183</v>
      </c>
      <c r="G443" s="70" t="s">
        <v>2181</v>
      </c>
      <c r="H443" s="70" t="s">
        <v>2182</v>
      </c>
      <c r="I443" s="148"/>
      <c r="J443" s="71">
        <v>40.266052330234743</v>
      </c>
      <c r="K443" s="71">
        <v>2.0935503224255205</v>
      </c>
      <c r="L443" s="71">
        <v>6.306684054565193</v>
      </c>
      <c r="M443" s="71">
        <v>38.090667537610393</v>
      </c>
      <c r="N443" s="71">
        <v>54.155673712122827</v>
      </c>
      <c r="O443" s="71">
        <v>50.170786034761313</v>
      </c>
      <c r="P443" s="71">
        <v>31.638059929654698</v>
      </c>
      <c r="Q443" s="71">
        <v>3.1449569523254799</v>
      </c>
      <c r="R443" s="71">
        <v>0</v>
      </c>
      <c r="S443" s="71">
        <v>6.7525254238801642</v>
      </c>
      <c r="T443" s="72"/>
      <c r="U443" s="71">
        <v>1295573</v>
      </c>
      <c r="V443" s="71">
        <v>968</v>
      </c>
      <c r="W443" s="71">
        <v>105</v>
      </c>
      <c r="X443" s="71">
        <v>8076</v>
      </c>
      <c r="Y443" s="71">
        <v>21495</v>
      </c>
      <c r="Z443" s="71">
        <v>30571</v>
      </c>
      <c r="AA443" s="71">
        <v>6619</v>
      </c>
      <c r="AB443" s="71">
        <v>49620</v>
      </c>
      <c r="AC443" s="71">
        <v>0</v>
      </c>
      <c r="AD443" s="71">
        <v>6.7525254238801642</v>
      </c>
      <c r="AE443" s="72"/>
      <c r="AF443" s="71">
        <v>13337599.2859901</v>
      </c>
      <c r="AG443" s="71">
        <v>1736510.948564284</v>
      </c>
      <c r="AH443" s="71">
        <v>1412366.1949128809</v>
      </c>
      <c r="AI443" s="71">
        <v>59921820.478722543</v>
      </c>
      <c r="AJ443" s="71">
        <v>81278988.112639427</v>
      </c>
      <c r="AK443" s="71">
        <v>0</v>
      </c>
      <c r="AL443" s="71">
        <v>0</v>
      </c>
      <c r="AM443" s="71">
        <v>6830248.1135120168</v>
      </c>
      <c r="AN443" s="71">
        <v>0</v>
      </c>
      <c r="AO443" s="71">
        <v>0</v>
      </c>
      <c r="AP443" s="71">
        <v>164517533.13434124</v>
      </c>
      <c r="AQ443" s="72"/>
      <c r="AR443" s="71">
        <v>638</v>
      </c>
      <c r="AS443" s="71">
        <v>440</v>
      </c>
      <c r="AT443" s="71">
        <v>0</v>
      </c>
      <c r="AU443" s="71">
        <v>0</v>
      </c>
      <c r="AV443" s="71">
        <v>0</v>
      </c>
      <c r="AW443" s="71">
        <v>0</v>
      </c>
      <c r="AX443" s="71"/>
      <c r="AY443" s="72"/>
      <c r="AZ443" s="71">
        <v>2857.4</v>
      </c>
      <c r="BA443" s="71">
        <v>24728.3</v>
      </c>
      <c r="BB443" s="71">
        <v>0</v>
      </c>
      <c r="BC443" s="71">
        <v>0</v>
      </c>
      <c r="BD443" s="71">
        <v>0</v>
      </c>
      <c r="BE443" s="71">
        <v>0</v>
      </c>
      <c r="BF443" s="71"/>
      <c r="BG443" s="72"/>
      <c r="BH443" s="71">
        <v>0</v>
      </c>
      <c r="BI443" s="71">
        <v>23.626000000000001</v>
      </c>
      <c r="BJ443" s="71">
        <v>4.6529999999999996</v>
      </c>
      <c r="BK443" s="71">
        <v>0</v>
      </c>
      <c r="BL443" s="71">
        <v>9.6440000000000001</v>
      </c>
      <c r="BM443" s="71">
        <v>0</v>
      </c>
      <c r="BN443" s="72"/>
      <c r="BO443" s="71">
        <v>0</v>
      </c>
      <c r="BP443" s="71">
        <v>1</v>
      </c>
      <c r="BQ443" s="71">
        <v>1</v>
      </c>
      <c r="BR443" s="71">
        <v>0</v>
      </c>
      <c r="BS443" s="71">
        <v>1</v>
      </c>
      <c r="BT443" s="71">
        <v>0</v>
      </c>
      <c r="BU443"/>
      <c r="BV443" s="70">
        <v>24.404</v>
      </c>
      <c r="BW443" s="70">
        <v>0</v>
      </c>
      <c r="BX443" s="70">
        <v>0</v>
      </c>
      <c r="BY443" s="70">
        <v>13.519</v>
      </c>
      <c r="BZ443" s="70">
        <v>0</v>
      </c>
      <c r="CA443" s="70">
        <v>0</v>
      </c>
      <c r="CB443" s="70">
        <v>0</v>
      </c>
      <c r="CC443" s="70">
        <v>0</v>
      </c>
      <c r="CD443" s="70">
        <v>0</v>
      </c>
    </row>
    <row r="444" spans="1:82">
      <c r="A444" s="70" t="s">
        <v>2197</v>
      </c>
      <c r="B444" s="70">
        <v>424</v>
      </c>
      <c r="C444" s="70">
        <v>16</v>
      </c>
      <c r="D444" s="70">
        <v>25</v>
      </c>
      <c r="E444" s="70">
        <v>2019</v>
      </c>
      <c r="F444" s="70" t="s">
        <v>158</v>
      </c>
      <c r="G444" s="1064" t="s">
        <v>2181</v>
      </c>
      <c r="H444" s="70" t="s">
        <v>2182</v>
      </c>
      <c r="I444" s="148"/>
      <c r="J444" s="71">
        <v>34.377393835397719</v>
      </c>
      <c r="K444" s="71">
        <v>1.9078245139988301</v>
      </c>
      <c r="L444" s="71">
        <v>6.3591057215140552</v>
      </c>
      <c r="M444" s="71">
        <v>34.771612120077407</v>
      </c>
      <c r="N444" s="71">
        <v>51.784550729937692</v>
      </c>
      <c r="O444" s="71">
        <v>49.1528850603422</v>
      </c>
      <c r="P444" s="71">
        <v>31.780340300713011</v>
      </c>
      <c r="Q444" s="71">
        <v>3.0361428015635399</v>
      </c>
      <c r="R444" s="71">
        <v>0</v>
      </c>
      <c r="S444" s="71">
        <v>7.5902145353476698</v>
      </c>
      <c r="T444" s="72"/>
      <c r="U444" s="71">
        <v>1110441</v>
      </c>
      <c r="V444" s="71">
        <v>968</v>
      </c>
      <c r="W444" s="71">
        <v>105</v>
      </c>
      <c r="X444" s="71">
        <v>8076</v>
      </c>
      <c r="Y444" s="71">
        <v>21611</v>
      </c>
      <c r="Z444" s="71">
        <v>30773</v>
      </c>
      <c r="AA444" s="71">
        <v>6599</v>
      </c>
      <c r="AB444" s="71">
        <v>49200</v>
      </c>
      <c r="AC444" s="71">
        <v>0</v>
      </c>
      <c r="AD444" s="71">
        <v>7.5902145353476698</v>
      </c>
      <c r="AE444" s="72"/>
      <c r="AF444" s="71">
        <v>11523704.59469104</v>
      </c>
      <c r="AG444" s="71">
        <v>1677212.4037667969</v>
      </c>
      <c r="AH444" s="71">
        <v>1471867.8565908051</v>
      </c>
      <c r="AI444" s="71">
        <v>56922229.518269703</v>
      </c>
      <c r="AJ444" s="71">
        <v>77274906.076470509</v>
      </c>
      <c r="AK444" s="71">
        <v>0</v>
      </c>
      <c r="AL444" s="71">
        <v>0</v>
      </c>
      <c r="AM444" s="71">
        <v>6700669.6225982988</v>
      </c>
      <c r="AN444" s="71">
        <v>0</v>
      </c>
      <c r="AO444" s="71">
        <v>0</v>
      </c>
      <c r="AP444" s="71">
        <v>155570590.07238716</v>
      </c>
      <c r="AQ444" s="72"/>
      <c r="AR444" s="71">
        <v>690</v>
      </c>
      <c r="AS444" s="71">
        <v>464</v>
      </c>
      <c r="AT444" s="71">
        <v>0</v>
      </c>
      <c r="AU444" s="71">
        <v>0</v>
      </c>
      <c r="AV444" s="71">
        <v>0</v>
      </c>
      <c r="AW444" s="71">
        <v>0</v>
      </c>
      <c r="AX444" s="71"/>
      <c r="AY444" s="72"/>
      <c r="AZ444" s="71">
        <v>3120.700000000003</v>
      </c>
      <c r="BA444" s="71">
        <v>26566.69999999999</v>
      </c>
      <c r="BB444" s="71">
        <v>0</v>
      </c>
      <c r="BC444" s="71">
        <v>0</v>
      </c>
      <c r="BD444" s="71">
        <v>0</v>
      </c>
      <c r="BE444" s="71">
        <v>0</v>
      </c>
      <c r="BF444" s="71"/>
      <c r="BG444" s="72"/>
      <c r="BH444" s="71">
        <v>0</v>
      </c>
      <c r="BI444" s="71">
        <v>18.32</v>
      </c>
      <c r="BJ444" s="71">
        <v>0</v>
      </c>
      <c r="BK444" s="71">
        <v>0</v>
      </c>
      <c r="BL444" s="71">
        <v>9.0549999999999997</v>
      </c>
      <c r="BM444" s="71">
        <v>0</v>
      </c>
      <c r="BN444" s="72"/>
      <c r="BO444" s="71">
        <v>0</v>
      </c>
      <c r="BP444" s="71">
        <v>1</v>
      </c>
      <c r="BQ444" s="71">
        <v>0</v>
      </c>
      <c r="BR444" s="71">
        <v>0</v>
      </c>
      <c r="BS444" s="71">
        <v>1</v>
      </c>
      <c r="BT444" s="71">
        <v>0</v>
      </c>
      <c r="BU444"/>
      <c r="BV444" s="70">
        <v>18.971</v>
      </c>
      <c r="BW444" s="70">
        <v>0</v>
      </c>
      <c r="BX444" s="70">
        <v>0</v>
      </c>
      <c r="BY444" s="70">
        <v>8.4039999999999999</v>
      </c>
      <c r="BZ444" s="70">
        <v>0</v>
      </c>
      <c r="CA444" s="70">
        <v>0</v>
      </c>
      <c r="CB444" s="70">
        <v>0</v>
      </c>
      <c r="CC444" s="70">
        <v>0</v>
      </c>
      <c r="CD444" s="70">
        <v>0</v>
      </c>
    </row>
    <row r="445" spans="1:82">
      <c r="A445" s="70" t="s">
        <v>2198</v>
      </c>
      <c r="B445" s="70">
        <v>425</v>
      </c>
      <c r="C445" s="70">
        <v>17</v>
      </c>
      <c r="D445" s="70">
        <v>25</v>
      </c>
      <c r="E445" s="70">
        <v>2020</v>
      </c>
      <c r="F445" s="70" t="s">
        <v>159</v>
      </c>
      <c r="G445" s="1064" t="s">
        <v>2181</v>
      </c>
      <c r="H445" s="70" t="s">
        <v>2182</v>
      </c>
      <c r="I445" s="148"/>
      <c r="J445" s="71">
        <v>27.228365112785092</v>
      </c>
      <c r="K445" s="71">
        <v>1.9802238799905811</v>
      </c>
      <c r="L445" s="71">
        <v>6.3822752862167693</v>
      </c>
      <c r="M445" s="71">
        <v>37.934432095330251</v>
      </c>
      <c r="N445" s="71">
        <v>51.293340984325866</v>
      </c>
      <c r="O445" s="71">
        <v>43.202021526562547</v>
      </c>
      <c r="P445" s="71">
        <v>30.176190672483987</v>
      </c>
      <c r="Q445" s="71">
        <v>2.8867170176111099</v>
      </c>
      <c r="R445" s="71">
        <v>0</v>
      </c>
      <c r="S445" s="71">
        <v>6.5366024428217164</v>
      </c>
      <c r="T445" s="72"/>
      <c r="U445" s="71">
        <v>934260</v>
      </c>
      <c r="V445" s="71">
        <v>943</v>
      </c>
      <c r="W445" s="71">
        <v>112</v>
      </c>
      <c r="X445" s="71">
        <v>9245</v>
      </c>
      <c r="Y445" s="71">
        <v>21897</v>
      </c>
      <c r="Z445" s="71">
        <v>30871</v>
      </c>
      <c r="AA445" s="71">
        <v>6660</v>
      </c>
      <c r="AB445" s="71">
        <v>48960</v>
      </c>
      <c r="AC445" s="71">
        <v>0</v>
      </c>
      <c r="AD445" s="71">
        <v>6.5366024428217164</v>
      </c>
      <c r="AE445" s="72"/>
      <c r="AF445" s="71">
        <v>9488117.6428529117</v>
      </c>
      <c r="AG445" s="71">
        <v>1592070.7732541494</v>
      </c>
      <c r="AH445" s="71">
        <v>1562861.6812077533</v>
      </c>
      <c r="AI445" s="71">
        <v>63509556.400684603</v>
      </c>
      <c r="AJ445" s="71">
        <v>78788332.062285811</v>
      </c>
      <c r="AK445" s="71"/>
      <c r="AL445" s="71"/>
      <c r="AM445" s="71">
        <v>6389823.9569453355</v>
      </c>
      <c r="AN445" s="71"/>
      <c r="AO445" s="71"/>
      <c r="AP445" s="71">
        <v>161330762.51723054</v>
      </c>
      <c r="AQ445" s="72"/>
      <c r="AR445" s="71">
        <v>757</v>
      </c>
      <c r="AS445" s="71">
        <v>493</v>
      </c>
      <c r="AT445" s="71">
        <v>0</v>
      </c>
      <c r="AU445" s="71">
        <v>0</v>
      </c>
      <c r="AV445" s="71">
        <v>0</v>
      </c>
      <c r="AW445" s="71">
        <v>0</v>
      </c>
      <c r="AX445" s="71"/>
      <c r="AY445" s="72"/>
      <c r="AZ445" s="71">
        <v>3480.8000000000061</v>
      </c>
      <c r="BA445" s="71">
        <v>27699.200000000019</v>
      </c>
      <c r="BB445" s="71">
        <v>0</v>
      </c>
      <c r="BC445" s="71">
        <v>0</v>
      </c>
      <c r="BD445" s="71">
        <v>0</v>
      </c>
      <c r="BE445" s="71">
        <v>0</v>
      </c>
      <c r="BF445" s="71"/>
      <c r="BG445" s="72"/>
      <c r="BH445" s="71">
        <v>0</v>
      </c>
      <c r="BI445" s="71">
        <v>23.824000000000002</v>
      </c>
      <c r="BJ445" s="71">
        <v>4.22</v>
      </c>
      <c r="BK445" s="71">
        <v>0</v>
      </c>
      <c r="BL445" s="71">
        <v>7.8680000000000003</v>
      </c>
      <c r="BM445" s="71">
        <v>0</v>
      </c>
      <c r="BN445" s="72"/>
      <c r="BO445" s="71">
        <v>0</v>
      </c>
      <c r="BP445" s="71">
        <v>1</v>
      </c>
      <c r="BQ445" s="71">
        <v>1</v>
      </c>
      <c r="BR445" s="71">
        <v>0</v>
      </c>
      <c r="BS445" s="71">
        <v>1</v>
      </c>
      <c r="BT445" s="71">
        <v>0</v>
      </c>
      <c r="BU445"/>
      <c r="BV445" s="70">
        <v>21.373999999999999</v>
      </c>
      <c r="BW445" s="70">
        <v>0</v>
      </c>
      <c r="BX445" s="70">
        <v>0</v>
      </c>
      <c r="BY445" s="70">
        <v>14.538</v>
      </c>
      <c r="BZ445" s="70">
        <v>0</v>
      </c>
      <c r="CA445" s="70">
        <v>0</v>
      </c>
      <c r="CB445" s="70">
        <v>0</v>
      </c>
      <c r="CC445" s="70">
        <v>0</v>
      </c>
      <c r="CD445" s="70">
        <v>0</v>
      </c>
    </row>
    <row r="446" spans="1:82">
      <c r="A446" s="70" t="s">
        <v>2199</v>
      </c>
      <c r="B446" s="70">
        <v>425</v>
      </c>
      <c r="C446" s="70">
        <v>18</v>
      </c>
      <c r="D446" s="70">
        <v>25</v>
      </c>
      <c r="E446" s="70">
        <v>2021</v>
      </c>
      <c r="F446" s="70" t="s">
        <v>160</v>
      </c>
      <c r="G446" s="70" t="s">
        <v>2181</v>
      </c>
      <c r="H446" s="70" t="s">
        <v>2182</v>
      </c>
      <c r="I446" s="148"/>
      <c r="J446" s="71">
        <v>35.787596125376488</v>
      </c>
      <c r="K446" s="71">
        <v>2.1546443688653119</v>
      </c>
      <c r="L446" s="71">
        <v>5.9292817503721347</v>
      </c>
      <c r="M446" s="71">
        <v>41.827815527090387</v>
      </c>
      <c r="N446" s="71">
        <v>53.129316135643357</v>
      </c>
      <c r="O446" s="71">
        <v>42.006806067623053</v>
      </c>
      <c r="P446" s="71">
        <v>31.294917687464217</v>
      </c>
      <c r="Q446" s="71">
        <v>2.8422260009997902</v>
      </c>
      <c r="R446" s="71">
        <v>0</v>
      </c>
      <c r="S446" s="71">
        <v>6.1299864521674046</v>
      </c>
      <c r="T446" s="72"/>
      <c r="U446" s="71">
        <v>1190013</v>
      </c>
      <c r="V446" s="71">
        <v>943</v>
      </c>
      <c r="W446" s="71">
        <v>112</v>
      </c>
      <c r="X446" s="71">
        <v>9245</v>
      </c>
      <c r="Y446" s="71">
        <v>22085</v>
      </c>
      <c r="Z446" s="71">
        <v>30907</v>
      </c>
      <c r="AA446" s="71">
        <v>6735</v>
      </c>
      <c r="AB446" s="71">
        <v>48679</v>
      </c>
      <c r="AC446" s="71">
        <v>0</v>
      </c>
      <c r="AD446" s="71">
        <v>6.1299864521674046</v>
      </c>
      <c r="AE446" s="72"/>
      <c r="AF446" s="71">
        <v>11898081.96115439</v>
      </c>
      <c r="AG446" s="71">
        <v>1727628.9789833953</v>
      </c>
      <c r="AH446" s="71">
        <v>1274413.9366915468</v>
      </c>
      <c r="AI446" s="71">
        <v>69412061.192549065</v>
      </c>
      <c r="AJ446" s="71">
        <v>79629328.842136994</v>
      </c>
      <c r="AK446" s="71">
        <v>0</v>
      </c>
      <c r="AL446" s="71">
        <v>0</v>
      </c>
      <c r="AM446" s="71">
        <v>6389794.7945960378</v>
      </c>
      <c r="AN446" s="71">
        <v>0</v>
      </c>
      <c r="AO446" s="71">
        <v>0</v>
      </c>
      <c r="AP446" s="71">
        <v>170331309.70611143</v>
      </c>
      <c r="AQ446" s="72"/>
      <c r="AR446" s="71">
        <v>827</v>
      </c>
      <c r="AS446" s="71">
        <v>527</v>
      </c>
      <c r="AT446" s="71">
        <v>0</v>
      </c>
      <c r="AU446" s="71">
        <v>0</v>
      </c>
      <c r="AV446" s="71">
        <v>0</v>
      </c>
      <c r="AW446" s="71">
        <v>0</v>
      </c>
      <c r="AX446" s="71"/>
      <c r="AY446" s="72"/>
      <c r="AZ446" s="71">
        <v>3843.800000000007</v>
      </c>
      <c r="BA446" s="71">
        <v>30517.700000000019</v>
      </c>
      <c r="BB446" s="71">
        <v>0</v>
      </c>
      <c r="BC446" s="71">
        <v>0</v>
      </c>
      <c r="BD446" s="71">
        <v>0</v>
      </c>
      <c r="BE446" s="71">
        <v>0</v>
      </c>
      <c r="BF446" s="71"/>
      <c r="BG446" s="72"/>
      <c r="BH446" s="71">
        <v>0</v>
      </c>
      <c r="BI446" s="71">
        <v>37.700000000000003</v>
      </c>
      <c r="BJ446" s="71">
        <v>4.4039999999999999</v>
      </c>
      <c r="BK446" s="71">
        <v>0</v>
      </c>
      <c r="BL446" s="71">
        <v>8.1579999999999995</v>
      </c>
      <c r="BM446" s="71">
        <v>0</v>
      </c>
      <c r="BN446" s="72"/>
      <c r="BO446" s="71">
        <v>0</v>
      </c>
      <c r="BP446" s="71">
        <v>1</v>
      </c>
      <c r="BQ446" s="71">
        <v>1</v>
      </c>
      <c r="BR446" s="71">
        <v>0</v>
      </c>
      <c r="BS446" s="71">
        <v>1</v>
      </c>
      <c r="BT446" s="71">
        <v>0</v>
      </c>
      <c r="BU446"/>
      <c r="BV446" s="70">
        <v>22.071000000000002</v>
      </c>
      <c r="BW446" s="70">
        <v>0</v>
      </c>
      <c r="BX446" s="70">
        <v>0</v>
      </c>
      <c r="BY446" s="70">
        <v>28.190999999999999</v>
      </c>
      <c r="BZ446" s="70">
        <v>0</v>
      </c>
      <c r="CA446" s="70">
        <v>0</v>
      </c>
      <c r="CB446" s="70">
        <v>0</v>
      </c>
      <c r="CC446" s="70">
        <v>0</v>
      </c>
      <c r="CD446" s="70">
        <v>0</v>
      </c>
    </row>
    <row r="447" spans="1:82">
      <c r="A447" s="70" t="s">
        <v>2200</v>
      </c>
      <c r="B447" s="70">
        <v>425</v>
      </c>
      <c r="C447" s="70">
        <v>19</v>
      </c>
      <c r="D447" s="70">
        <v>25</v>
      </c>
      <c r="E447" s="70">
        <v>2022</v>
      </c>
      <c r="F447" s="70" t="s">
        <v>161</v>
      </c>
      <c r="G447" s="70" t="s">
        <v>2181</v>
      </c>
      <c r="H447" s="70" t="s">
        <v>2182</v>
      </c>
      <c r="I447" s="148"/>
      <c r="J447" s="71">
        <v>32.194998474886361</v>
      </c>
      <c r="K447" s="71">
        <v>2.0660568453747836</v>
      </c>
      <c r="L447" s="71">
        <v>5.0140223976571701</v>
      </c>
      <c r="M447" s="71">
        <v>41.308843099519535</v>
      </c>
      <c r="N447" s="71">
        <v>57.315910492569081</v>
      </c>
      <c r="O447" s="71">
        <v>44.234128354703977</v>
      </c>
      <c r="P447" s="71">
        <v>31.008081822496663</v>
      </c>
      <c r="Q447" s="71">
        <v>2.850301164665499</v>
      </c>
      <c r="R447" s="71">
        <v>0</v>
      </c>
      <c r="S447" s="71">
        <v>6.1608526608126919</v>
      </c>
      <c r="T447" s="72"/>
      <c r="U447" s="71">
        <v>1443377</v>
      </c>
      <c r="V447" s="71">
        <v>943</v>
      </c>
      <c r="W447" s="71">
        <v>112</v>
      </c>
      <c r="X447" s="71">
        <v>9245</v>
      </c>
      <c r="Y447" s="71">
        <v>22254</v>
      </c>
      <c r="Z447" s="71">
        <v>30922</v>
      </c>
      <c r="AA447" s="71">
        <v>6775</v>
      </c>
      <c r="AB447" s="71">
        <v>48417</v>
      </c>
      <c r="AC447" s="71">
        <v>0</v>
      </c>
      <c r="AD447" s="71">
        <v>6.1608526608126919</v>
      </c>
      <c r="AE447" s="72"/>
      <c r="AF447" s="71">
        <v>11321164.804885767</v>
      </c>
      <c r="AG447" s="71">
        <v>1705784.3905003213</v>
      </c>
      <c r="AH447" s="71">
        <v>1274053.0253929296</v>
      </c>
      <c r="AI447" s="71">
        <v>67413588.496883035</v>
      </c>
      <c r="AJ447" s="71">
        <v>90547334.28162618</v>
      </c>
      <c r="AK447" s="71">
        <v>0</v>
      </c>
      <c r="AL447" s="71">
        <v>0</v>
      </c>
      <c r="AM447" s="71">
        <v>6251956.2133093141</v>
      </c>
      <c r="AN447" s="71">
        <v>0</v>
      </c>
      <c r="AO447" s="71">
        <v>0</v>
      </c>
      <c r="AP447" s="71">
        <v>178513881.21259755</v>
      </c>
      <c r="AQ447" s="72"/>
      <c r="AR447" s="71">
        <v>912</v>
      </c>
      <c r="AS447" s="71">
        <v>540</v>
      </c>
      <c r="AT447" s="71">
        <v>0</v>
      </c>
      <c r="AU447" s="71">
        <v>0</v>
      </c>
      <c r="AV447" s="71">
        <v>0</v>
      </c>
      <c r="AW447" s="71">
        <v>0</v>
      </c>
      <c r="AX447" s="71"/>
      <c r="AY447" s="72"/>
      <c r="AZ447" s="71">
        <v>4395.6000000000095</v>
      </c>
      <c r="BA447" s="71">
        <v>31100.500000000022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2201</v>
      </c>
      <c r="B448" s="70">
        <v>425</v>
      </c>
      <c r="C448" s="70">
        <v>20</v>
      </c>
      <c r="D448" s="70">
        <v>25</v>
      </c>
      <c r="E448" s="70">
        <v>2023</v>
      </c>
      <c r="F448" s="70" t="s">
        <v>1539</v>
      </c>
      <c r="G448" s="70" t="s">
        <v>2181</v>
      </c>
      <c r="H448" s="70" t="s">
        <v>2182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992</v>
      </c>
      <c r="AS448" s="71">
        <v>542</v>
      </c>
      <c r="AT448" s="71">
        <v>0</v>
      </c>
      <c r="AU448" s="71">
        <v>0</v>
      </c>
      <c r="AV448" s="71">
        <v>0</v>
      </c>
      <c r="AW448" s="71">
        <v>0</v>
      </c>
      <c r="AX448" s="71"/>
      <c r="AY448" s="72"/>
      <c r="AZ448" s="71">
        <v>4825.1000000000049</v>
      </c>
      <c r="BA448" s="71">
        <v>31199.500000000022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2202</v>
      </c>
      <c r="B449" s="70">
        <v>425</v>
      </c>
      <c r="C449" s="70">
        <v>21</v>
      </c>
      <c r="D449" s="70">
        <v>25</v>
      </c>
      <c r="E449" s="70">
        <v>2024</v>
      </c>
      <c r="F449" s="70" t="s">
        <v>1554</v>
      </c>
      <c r="G449" s="70" t="s">
        <v>2181</v>
      </c>
      <c r="H449" s="70" t="s">
        <v>2182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2203</v>
      </c>
      <c r="B450" s="70">
        <v>341</v>
      </c>
      <c r="C450" s="70">
        <v>1</v>
      </c>
      <c r="D450" s="70">
        <v>21</v>
      </c>
      <c r="E450" s="70">
        <v>1990</v>
      </c>
      <c r="F450" s="70" t="s">
        <v>787</v>
      </c>
      <c r="G450" s="70" t="s">
        <v>2204</v>
      </c>
      <c r="H450" s="70" t="s">
        <v>2205</v>
      </c>
      <c r="I450" s="148"/>
      <c r="J450" s="71">
        <v>121.7781670691575</v>
      </c>
      <c r="K450" s="71">
        <v>35.195413343331232</v>
      </c>
      <c r="L450" s="71">
        <v>7.457332433031306</v>
      </c>
      <c r="M450" s="71">
        <v>38.339756571996311</v>
      </c>
      <c r="N450" s="71">
        <v>74.794177212773363</v>
      </c>
      <c r="O450" s="71">
        <v>39.49559481815453</v>
      </c>
      <c r="P450" s="71">
        <v>80.235213827812288</v>
      </c>
      <c r="Q450" s="71">
        <v>4.3690159863080602</v>
      </c>
      <c r="R450" s="71">
        <v>0</v>
      </c>
      <c r="S450" s="71">
        <v>5.2543331461421978</v>
      </c>
      <c r="T450" s="72"/>
      <c r="U450" s="71">
        <v>9277761</v>
      </c>
      <c r="V450" s="71">
        <v>6224</v>
      </c>
      <c r="W450" s="71">
        <v>81</v>
      </c>
      <c r="X450" s="71">
        <v>15412</v>
      </c>
      <c r="Y450" s="71">
        <v>19208</v>
      </c>
      <c r="Z450" s="71">
        <v>16245</v>
      </c>
      <c r="AA450" s="71">
        <v>19482</v>
      </c>
      <c r="AB450" s="71">
        <v>70938</v>
      </c>
      <c r="AC450" s="71">
        <v>0</v>
      </c>
      <c r="AD450" s="71">
        <v>5.2543331461421978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2206</v>
      </c>
      <c r="B451" s="70">
        <v>342</v>
      </c>
      <c r="C451" s="70">
        <v>2</v>
      </c>
      <c r="D451" s="70">
        <v>21</v>
      </c>
      <c r="E451" s="70">
        <v>2005</v>
      </c>
      <c r="F451" s="70" t="s">
        <v>789</v>
      </c>
      <c r="G451" s="70" t="s">
        <v>2204</v>
      </c>
      <c r="H451" s="70" t="s">
        <v>2205</v>
      </c>
      <c r="I451" s="148"/>
      <c r="J451" s="71">
        <v>79.03991984121987</v>
      </c>
      <c r="K451" s="71">
        <v>22.598771241045739</v>
      </c>
      <c r="L451" s="71">
        <v>56.80427355678281</v>
      </c>
      <c r="M451" s="71">
        <v>81.169455462686926</v>
      </c>
      <c r="N451" s="71">
        <v>100.3852973942312</v>
      </c>
      <c r="O451" s="71">
        <v>61.500184142516879</v>
      </c>
      <c r="P451" s="71">
        <v>73.815751634434335</v>
      </c>
      <c r="Q451" s="71">
        <v>3.7195554000370001</v>
      </c>
      <c r="R451" s="71">
        <v>0</v>
      </c>
      <c r="S451" s="71">
        <v>6.0325860795134476</v>
      </c>
      <c r="T451" s="72"/>
      <c r="U451" s="71">
        <v>4884434</v>
      </c>
      <c r="V451" s="71">
        <v>4661</v>
      </c>
      <c r="W451" s="71">
        <v>669</v>
      </c>
      <c r="X451" s="71">
        <v>13674</v>
      </c>
      <c r="Y451" s="71">
        <v>19876</v>
      </c>
      <c r="Z451" s="71">
        <v>29272</v>
      </c>
      <c r="AA451" s="71">
        <v>14679</v>
      </c>
      <c r="AB451" s="71">
        <v>63135</v>
      </c>
      <c r="AC451" s="71">
        <v>0</v>
      </c>
      <c r="AD451" s="71">
        <v>6.0325860795134476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2207</v>
      </c>
      <c r="B452" s="70">
        <v>343</v>
      </c>
      <c r="C452" s="70">
        <v>3</v>
      </c>
      <c r="D452" s="70">
        <v>21</v>
      </c>
      <c r="E452" s="70">
        <v>2006</v>
      </c>
      <c r="F452" s="70" t="s">
        <v>790</v>
      </c>
      <c r="G452" s="70" t="s">
        <v>2204</v>
      </c>
      <c r="H452" s="70" t="s">
        <v>2205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2208</v>
      </c>
      <c r="B453" s="70">
        <v>344</v>
      </c>
      <c r="C453" s="70">
        <v>4</v>
      </c>
      <c r="D453" s="70">
        <v>21</v>
      </c>
      <c r="E453" s="70">
        <v>2007</v>
      </c>
      <c r="F453" s="70" t="s">
        <v>791</v>
      </c>
      <c r="G453" s="70" t="s">
        <v>2204</v>
      </c>
      <c r="H453" s="70" t="s">
        <v>2205</v>
      </c>
      <c r="I453" s="148"/>
      <c r="J453" s="71">
        <v>63.867428272479643</v>
      </c>
      <c r="K453" s="71">
        <v>16.053512401267032</v>
      </c>
      <c r="L453" s="71">
        <v>49.879064205497492</v>
      </c>
      <c r="M453" s="71">
        <v>79.229523215230429</v>
      </c>
      <c r="N453" s="71">
        <v>91.043500803081997</v>
      </c>
      <c r="O453" s="71">
        <v>59.677688750947233</v>
      </c>
      <c r="P453" s="71">
        <v>72.384657492246845</v>
      </c>
      <c r="Q453" s="71">
        <v>3.8380259054018802</v>
      </c>
      <c r="R453" s="71">
        <v>0</v>
      </c>
      <c r="S453" s="71">
        <v>7.8995682641252172</v>
      </c>
      <c r="T453" s="72"/>
      <c r="U453" s="71">
        <v>4873226</v>
      </c>
      <c r="V453" s="71">
        <v>4839</v>
      </c>
      <c r="W453" s="71">
        <v>735</v>
      </c>
      <c r="X453" s="71">
        <v>16813</v>
      </c>
      <c r="Y453" s="71">
        <v>19930</v>
      </c>
      <c r="Z453" s="71">
        <v>29528</v>
      </c>
      <c r="AA453" s="71">
        <v>14175</v>
      </c>
      <c r="AB453" s="71">
        <v>61701</v>
      </c>
      <c r="AC453" s="71">
        <v>0</v>
      </c>
      <c r="AD453" s="71">
        <v>7.8995682641252172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2209</v>
      </c>
      <c r="B454" s="70">
        <v>345</v>
      </c>
      <c r="C454" s="70">
        <v>5</v>
      </c>
      <c r="D454" s="70">
        <v>21</v>
      </c>
      <c r="E454" s="70">
        <v>2008</v>
      </c>
      <c r="F454" s="70" t="s">
        <v>792</v>
      </c>
      <c r="G454" s="70" t="s">
        <v>2204</v>
      </c>
      <c r="H454" s="70" t="s">
        <v>2205</v>
      </c>
      <c r="I454" s="148"/>
      <c r="J454" s="71">
        <v>59.774408472001042</v>
      </c>
      <c r="K454" s="71">
        <v>15.349294345047459</v>
      </c>
      <c r="L454" s="71">
        <v>44.495662242749518</v>
      </c>
      <c r="M454" s="71">
        <v>81.425485831472798</v>
      </c>
      <c r="N454" s="71">
        <v>88.343319522553131</v>
      </c>
      <c r="O454" s="71">
        <v>58.01534677897407</v>
      </c>
      <c r="P454" s="71">
        <v>69.98135424333708</v>
      </c>
      <c r="Q454" s="71">
        <v>3.73620317772553</v>
      </c>
      <c r="R454" s="71">
        <v>0</v>
      </c>
      <c r="S454" s="71">
        <v>4.3743139315200006</v>
      </c>
      <c r="T454" s="72"/>
      <c r="U454" s="71">
        <v>4950000</v>
      </c>
      <c r="V454" s="71">
        <v>4839</v>
      </c>
      <c r="W454" s="71">
        <v>735</v>
      </c>
      <c r="X454" s="71">
        <v>16813</v>
      </c>
      <c r="Y454" s="71">
        <v>19938</v>
      </c>
      <c r="Z454" s="71">
        <v>29713</v>
      </c>
      <c r="AA454" s="71">
        <v>13720</v>
      </c>
      <c r="AB454" s="71">
        <v>61052</v>
      </c>
      <c r="AC454" s="71">
        <v>0</v>
      </c>
      <c r="AD454" s="71">
        <v>4.3743139315200006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2210</v>
      </c>
      <c r="B455" s="70">
        <v>346</v>
      </c>
      <c r="C455" s="70">
        <v>6</v>
      </c>
      <c r="D455" s="70">
        <v>21</v>
      </c>
      <c r="E455" s="70">
        <v>2009</v>
      </c>
      <c r="F455" s="70" t="s">
        <v>176</v>
      </c>
      <c r="G455" s="70" t="s">
        <v>2204</v>
      </c>
      <c r="H455" s="70" t="s">
        <v>2205</v>
      </c>
      <c r="I455" s="148"/>
      <c r="J455" s="71">
        <v>60.580266991628868</v>
      </c>
      <c r="K455" s="71">
        <v>10.97029616252844</v>
      </c>
      <c r="L455" s="71">
        <v>37.519572512463107</v>
      </c>
      <c r="M455" s="71">
        <v>81.413084424186707</v>
      </c>
      <c r="N455" s="71">
        <v>89.267629174762874</v>
      </c>
      <c r="O455" s="71">
        <v>59.075286132577077</v>
      </c>
      <c r="P455" s="71">
        <v>66.850587298589076</v>
      </c>
      <c r="Q455" s="71">
        <v>3.5222097971887201</v>
      </c>
      <c r="R455" s="71">
        <v>0</v>
      </c>
      <c r="S455" s="71">
        <v>6.8351422569704674</v>
      </c>
      <c r="T455" s="72"/>
      <c r="U455" s="71">
        <v>4191619</v>
      </c>
      <c r="V455" s="71">
        <v>4132</v>
      </c>
      <c r="W455" s="71">
        <v>900</v>
      </c>
      <c r="X455" s="71">
        <v>17382</v>
      </c>
      <c r="Y455" s="71">
        <v>20020</v>
      </c>
      <c r="Z455" s="71">
        <v>29864</v>
      </c>
      <c r="AA455" s="71">
        <v>13455</v>
      </c>
      <c r="AB455" s="71">
        <v>60418</v>
      </c>
      <c r="AC455" s="71">
        <v>0</v>
      </c>
      <c r="AD455" s="71">
        <v>6.8351422569704674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2211</v>
      </c>
      <c r="B456" s="70">
        <v>347</v>
      </c>
      <c r="C456" s="70">
        <v>7</v>
      </c>
      <c r="D456" s="70">
        <v>21</v>
      </c>
      <c r="E456" s="70">
        <v>2010</v>
      </c>
      <c r="F456" s="70" t="s">
        <v>177</v>
      </c>
      <c r="G456" s="70" t="s">
        <v>2204</v>
      </c>
      <c r="H456" s="70" t="s">
        <v>2205</v>
      </c>
      <c r="I456" s="148"/>
      <c r="J456" s="71">
        <v>54.687132693821461</v>
      </c>
      <c r="K456" s="71">
        <v>13.252880097469189</v>
      </c>
      <c r="L456" s="71">
        <v>35.508796679124117</v>
      </c>
      <c r="M456" s="71">
        <v>79.408975509713684</v>
      </c>
      <c r="N456" s="71">
        <v>89.878634376321202</v>
      </c>
      <c r="O456" s="71">
        <v>59.056045078745292</v>
      </c>
      <c r="P456" s="71">
        <v>67.314404398091952</v>
      </c>
      <c r="Q456" s="71">
        <v>3.63488487464726</v>
      </c>
      <c r="R456" s="71">
        <v>0</v>
      </c>
      <c r="S456" s="71">
        <v>6.0357912193809939</v>
      </c>
      <c r="T456" s="72"/>
      <c r="U456" s="71">
        <v>4010398</v>
      </c>
      <c r="V456" s="71">
        <v>4132</v>
      </c>
      <c r="W456" s="71">
        <v>900</v>
      </c>
      <c r="X456" s="71">
        <v>17382</v>
      </c>
      <c r="Y456" s="71">
        <v>20019</v>
      </c>
      <c r="Z456" s="71">
        <v>29993</v>
      </c>
      <c r="AA456" s="71">
        <v>13210</v>
      </c>
      <c r="AB456" s="71">
        <v>59746</v>
      </c>
      <c r="AC456" s="71">
        <v>0</v>
      </c>
      <c r="AD456" s="71">
        <v>6.0357912193809939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2212</v>
      </c>
      <c r="B457" s="70">
        <v>348</v>
      </c>
      <c r="C457" s="70">
        <v>8</v>
      </c>
      <c r="D457" s="70">
        <v>21</v>
      </c>
      <c r="E457" s="70">
        <v>2011</v>
      </c>
      <c r="F457" s="70" t="s">
        <v>178</v>
      </c>
      <c r="G457" s="70" t="s">
        <v>2204</v>
      </c>
      <c r="H457" s="70" t="s">
        <v>2205</v>
      </c>
      <c r="I457" s="148"/>
      <c r="J457" s="71">
        <v>69.869978045434209</v>
      </c>
      <c r="K457" s="71">
        <v>17.413689505027069</v>
      </c>
      <c r="L457" s="71">
        <v>35.865633114169732</v>
      </c>
      <c r="M457" s="71">
        <v>92.695563793859918</v>
      </c>
      <c r="N457" s="71">
        <v>97.553596503815399</v>
      </c>
      <c r="O457" s="71">
        <v>58.245499370364939</v>
      </c>
      <c r="P457" s="71">
        <v>65.215724531648036</v>
      </c>
      <c r="Q457" s="71">
        <v>4.13630502094865</v>
      </c>
      <c r="R457" s="71">
        <v>0</v>
      </c>
      <c r="S457" s="71">
        <v>5.5238654857827783</v>
      </c>
      <c r="T457" s="72"/>
      <c r="U457" s="71">
        <v>4425715</v>
      </c>
      <c r="V457" s="71">
        <v>4132</v>
      </c>
      <c r="W457" s="71">
        <v>900</v>
      </c>
      <c r="X457" s="71">
        <v>17382</v>
      </c>
      <c r="Y457" s="71">
        <v>20048</v>
      </c>
      <c r="Z457" s="71">
        <v>30224</v>
      </c>
      <c r="AA457" s="71">
        <v>13179</v>
      </c>
      <c r="AB457" s="71">
        <v>58941</v>
      </c>
      <c r="AC457" s="71">
        <v>0</v>
      </c>
      <c r="AD457" s="71">
        <v>5.5238654857827783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2213</v>
      </c>
      <c r="B458" s="70">
        <v>349</v>
      </c>
      <c r="C458" s="70">
        <v>9</v>
      </c>
      <c r="D458" s="70">
        <v>21</v>
      </c>
      <c r="E458" s="70">
        <v>2012</v>
      </c>
      <c r="F458" s="70" t="s">
        <v>179</v>
      </c>
      <c r="G458" s="70" t="s">
        <v>2204</v>
      </c>
      <c r="H458" s="70" t="s">
        <v>2205</v>
      </c>
      <c r="I458" s="148"/>
      <c r="J458" s="71">
        <v>66.674129974089809</v>
      </c>
      <c r="K458" s="71">
        <v>17.52040688980615</v>
      </c>
      <c r="L458" s="71">
        <v>39.15778969511107</v>
      </c>
      <c r="M458" s="71">
        <v>97.675594650054308</v>
      </c>
      <c r="N458" s="71">
        <v>111.001304586963</v>
      </c>
      <c r="O458" s="71">
        <v>58.215436227893605</v>
      </c>
      <c r="P458" s="71">
        <v>64.382429570061689</v>
      </c>
      <c r="Q458" s="71">
        <v>4.45810022014546</v>
      </c>
      <c r="R458" s="71">
        <v>0</v>
      </c>
      <c r="S458" s="71">
        <v>5.2678139963242483</v>
      </c>
      <c r="T458" s="72"/>
      <c r="U458" s="71">
        <v>4183775</v>
      </c>
      <c r="V458" s="71">
        <v>4132</v>
      </c>
      <c r="W458" s="71">
        <v>900</v>
      </c>
      <c r="X458" s="71">
        <v>17382</v>
      </c>
      <c r="Y458" s="71">
        <v>20106</v>
      </c>
      <c r="Z458" s="71">
        <v>30448</v>
      </c>
      <c r="AA458" s="71">
        <v>12937</v>
      </c>
      <c r="AB458" s="71">
        <v>58470</v>
      </c>
      <c r="AC458" s="71">
        <v>0</v>
      </c>
      <c r="AD458" s="71">
        <v>5.2678139963242483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2214</v>
      </c>
      <c r="B459" s="70">
        <v>350</v>
      </c>
      <c r="C459" s="70">
        <v>10</v>
      </c>
      <c r="D459" s="70">
        <v>21</v>
      </c>
      <c r="E459" s="70">
        <v>2013</v>
      </c>
      <c r="F459" s="70" t="s">
        <v>180</v>
      </c>
      <c r="G459" s="70" t="s">
        <v>2204</v>
      </c>
      <c r="H459" s="70" t="s">
        <v>2205</v>
      </c>
      <c r="I459" s="148"/>
      <c r="J459" s="71">
        <v>67.566971343995689</v>
      </c>
      <c r="K459" s="71">
        <v>15.091454023765291</v>
      </c>
      <c r="L459" s="71">
        <v>38.482359563090611</v>
      </c>
      <c r="M459" s="71">
        <v>97.214801563634651</v>
      </c>
      <c r="N459" s="71">
        <v>110.94879725543321</v>
      </c>
      <c r="O459" s="71">
        <v>56.234292346877197</v>
      </c>
      <c r="P459" s="71">
        <v>64.225393917991411</v>
      </c>
      <c r="Q459" s="71">
        <v>4.4858102913461</v>
      </c>
      <c r="R459" s="71">
        <v>0</v>
      </c>
      <c r="S459" s="71">
        <v>4.0414272633396227</v>
      </c>
      <c r="T459" s="72"/>
      <c r="U459" s="71">
        <v>4241910</v>
      </c>
      <c r="V459" s="71">
        <v>4132</v>
      </c>
      <c r="W459" s="71">
        <v>900</v>
      </c>
      <c r="X459" s="71">
        <v>17382</v>
      </c>
      <c r="Y459" s="71">
        <v>20065</v>
      </c>
      <c r="Z459" s="71">
        <v>30725</v>
      </c>
      <c r="AA459" s="71">
        <v>12857</v>
      </c>
      <c r="AB459" s="71">
        <v>57990</v>
      </c>
      <c r="AC459" s="71">
        <v>0</v>
      </c>
      <c r="AD459" s="71">
        <v>4.0414272633396227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2215</v>
      </c>
      <c r="B460" s="70">
        <v>351</v>
      </c>
      <c r="C460" s="70">
        <v>11</v>
      </c>
      <c r="D460" s="70">
        <v>21</v>
      </c>
      <c r="E460" s="70">
        <v>2014</v>
      </c>
      <c r="F460" s="70" t="s">
        <v>181</v>
      </c>
      <c r="G460" s="70" t="s">
        <v>2204</v>
      </c>
      <c r="H460" s="70" t="s">
        <v>2205</v>
      </c>
      <c r="I460" s="148"/>
      <c r="J460" s="71">
        <v>64.704301144341031</v>
      </c>
      <c r="K460" s="71">
        <v>14.407897337510439</v>
      </c>
      <c r="L460" s="71">
        <v>29.327728057429368</v>
      </c>
      <c r="M460" s="71">
        <v>91.56162275787959</v>
      </c>
      <c r="N460" s="71">
        <v>96.237742336135071</v>
      </c>
      <c r="O460" s="71">
        <v>53.378699982869193</v>
      </c>
      <c r="P460" s="71">
        <v>63.690537779354841</v>
      </c>
      <c r="Q460" s="71">
        <v>4.2425642016531597</v>
      </c>
      <c r="R460" s="71">
        <v>0</v>
      </c>
      <c r="S460" s="71">
        <v>8.2203284903555698</v>
      </c>
      <c r="T460" s="72"/>
      <c r="U460" s="71">
        <v>4598676</v>
      </c>
      <c r="V460" s="71">
        <v>3645</v>
      </c>
      <c r="W460" s="71">
        <v>936</v>
      </c>
      <c r="X460" s="71">
        <v>16915</v>
      </c>
      <c r="Y460" s="71">
        <v>20036</v>
      </c>
      <c r="Z460" s="71">
        <v>30717</v>
      </c>
      <c r="AA460" s="71">
        <v>12684</v>
      </c>
      <c r="AB460" s="71">
        <v>57164</v>
      </c>
      <c r="AC460" s="71">
        <v>0</v>
      </c>
      <c r="AD460" s="71">
        <v>8.2203284903555698</v>
      </c>
      <c r="AE460" s="72"/>
      <c r="AF460" s="71"/>
      <c r="AG460" s="71"/>
      <c r="AH460" s="71"/>
      <c r="AI460" s="71"/>
      <c r="AJ460" s="71"/>
      <c r="AK460" s="71"/>
      <c r="AL460" s="71"/>
      <c r="AM460" s="71"/>
      <c r="AN460" s="71"/>
      <c r="AO460" s="71"/>
      <c r="AP460" s="71"/>
      <c r="AQ460" s="72"/>
      <c r="AR460" s="71">
        <v>124</v>
      </c>
      <c r="AS460" s="71">
        <v>1</v>
      </c>
      <c r="AT460" s="71">
        <v>0</v>
      </c>
      <c r="AU460" s="71">
        <v>0</v>
      </c>
      <c r="AV460" s="71">
        <v>0</v>
      </c>
      <c r="AW460" s="71">
        <v>0</v>
      </c>
      <c r="AX460" s="71"/>
      <c r="AY460" s="72"/>
      <c r="AZ460" s="71">
        <v>530.5</v>
      </c>
      <c r="BA460" s="71">
        <v>35.4</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2216</v>
      </c>
      <c r="B461" s="70">
        <v>352</v>
      </c>
      <c r="C461" s="70">
        <v>12</v>
      </c>
      <c r="D461" s="70">
        <v>21</v>
      </c>
      <c r="E461" s="70">
        <v>2015</v>
      </c>
      <c r="F461" s="70" t="s">
        <v>182</v>
      </c>
      <c r="G461" s="70" t="s">
        <v>2204</v>
      </c>
      <c r="H461" s="70" t="s">
        <v>2205</v>
      </c>
      <c r="I461" s="148"/>
      <c r="J461" s="71">
        <v>54.330542753654022</v>
      </c>
      <c r="K461" s="71">
        <v>14.565381009588901</v>
      </c>
      <c r="L461" s="71">
        <v>31.159058424726851</v>
      </c>
      <c r="M461" s="71">
        <v>76.567540019001441</v>
      </c>
      <c r="N461" s="71">
        <v>90.03986338425986</v>
      </c>
      <c r="O461" s="71">
        <v>52.758007087002461</v>
      </c>
      <c r="P461" s="71">
        <v>62.328748793273206</v>
      </c>
      <c r="Q461" s="71">
        <v>4.0858466076385298</v>
      </c>
      <c r="R461" s="71">
        <v>0</v>
      </c>
      <c r="S461" s="71">
        <v>8.2499600803026638</v>
      </c>
      <c r="T461" s="72"/>
      <c r="U461" s="71">
        <v>4293691</v>
      </c>
      <c r="V461" s="71">
        <v>3645</v>
      </c>
      <c r="W461" s="71">
        <v>936</v>
      </c>
      <c r="X461" s="71">
        <v>16915</v>
      </c>
      <c r="Y461" s="71">
        <v>20067</v>
      </c>
      <c r="Z461" s="71">
        <v>30652</v>
      </c>
      <c r="AA461" s="71">
        <v>12403</v>
      </c>
      <c r="AB461" s="71">
        <v>56237</v>
      </c>
      <c r="AC461" s="71">
        <v>0</v>
      </c>
      <c r="AD461" s="71">
        <v>8.2499600803026638</v>
      </c>
      <c r="AE461" s="72"/>
      <c r="AF461" s="71">
        <v>46650992.99895262</v>
      </c>
      <c r="AG461" s="71">
        <v>9814082.009313738</v>
      </c>
      <c r="AH461" s="71">
        <v>6336338.7730616666</v>
      </c>
      <c r="AI461" s="71">
        <v>101886756.4384241</v>
      </c>
      <c r="AJ461" s="71">
        <v>110012283.9247514</v>
      </c>
      <c r="AK461" s="71">
        <v>0</v>
      </c>
      <c r="AL461" s="71">
        <v>0</v>
      </c>
      <c r="AM461" s="71">
        <v>7707044.9446575688</v>
      </c>
      <c r="AN461" s="71">
        <v>0</v>
      </c>
      <c r="AO461" s="71">
        <v>0</v>
      </c>
      <c r="AP461" s="71">
        <v>282407499.0891611</v>
      </c>
      <c r="AQ461" s="72"/>
      <c r="AR461" s="71">
        <v>127</v>
      </c>
      <c r="AS461" s="71">
        <v>1</v>
      </c>
      <c r="AT461" s="71">
        <v>0</v>
      </c>
      <c r="AU461" s="71">
        <v>0</v>
      </c>
      <c r="AV461" s="71">
        <v>0</v>
      </c>
      <c r="AW461" s="71">
        <v>0</v>
      </c>
      <c r="AX461" s="71"/>
      <c r="AY461" s="72"/>
      <c r="AZ461" s="71">
        <v>549.5</v>
      </c>
      <c r="BA461" s="71">
        <v>35.4</v>
      </c>
      <c r="BB461" s="71">
        <v>0</v>
      </c>
      <c r="BC461" s="71">
        <v>0</v>
      </c>
      <c r="BD461" s="71">
        <v>0</v>
      </c>
      <c r="BE461" s="71">
        <v>0</v>
      </c>
      <c r="BF461" s="71"/>
      <c r="BG461" s="72"/>
      <c r="BH461" s="71">
        <v>0</v>
      </c>
      <c r="BI461" s="71">
        <v>0</v>
      </c>
      <c r="BJ461" s="71">
        <v>0</v>
      </c>
      <c r="BK461" s="71">
        <v>0</v>
      </c>
      <c r="BL461" s="71">
        <v>5.2430000000000003</v>
      </c>
      <c r="BM461" s="71">
        <v>0</v>
      </c>
      <c r="BN461" s="72"/>
      <c r="BO461" s="71">
        <v>0</v>
      </c>
      <c r="BP461" s="71">
        <v>0</v>
      </c>
      <c r="BQ461" s="71">
        <v>0</v>
      </c>
      <c r="BR461" s="71">
        <v>0</v>
      </c>
      <c r="BS461" s="71">
        <v>1</v>
      </c>
      <c r="BT461" s="71">
        <v>0</v>
      </c>
      <c r="BU461"/>
      <c r="BV461" s="70">
        <v>5.2430000000000003</v>
      </c>
      <c r="BW461" s="70">
        <v>0</v>
      </c>
      <c r="BX461" s="70">
        <v>0</v>
      </c>
      <c r="BY461" s="70">
        <v>0</v>
      </c>
      <c r="BZ461" s="70">
        <v>0</v>
      </c>
      <c r="CA461" s="70">
        <v>0</v>
      </c>
      <c r="CB461" s="70">
        <v>0</v>
      </c>
      <c r="CC461" s="70">
        <v>0</v>
      </c>
      <c r="CD461" s="70">
        <v>0</v>
      </c>
    </row>
    <row r="462" spans="1:82">
      <c r="A462" s="70" t="s">
        <v>2217</v>
      </c>
      <c r="B462" s="70">
        <v>353</v>
      </c>
      <c r="C462" s="70">
        <v>13</v>
      </c>
      <c r="D462" s="70">
        <v>21</v>
      </c>
      <c r="E462" s="70">
        <v>2016</v>
      </c>
      <c r="F462" s="70" t="s">
        <v>155</v>
      </c>
      <c r="G462" s="1064" t="s">
        <v>2204</v>
      </c>
      <c r="H462" s="70" t="s">
        <v>2205</v>
      </c>
      <c r="I462" s="148"/>
      <c r="J462" s="71">
        <v>61.570068550750911</v>
      </c>
      <c r="K462" s="71">
        <v>12.421913312971309</v>
      </c>
      <c r="L462" s="71">
        <v>40.102905898084877</v>
      </c>
      <c r="M462" s="71">
        <v>74.467511494105565</v>
      </c>
      <c r="N462" s="71">
        <v>83.855995671544378</v>
      </c>
      <c r="O462" s="71">
        <v>51.942211177456436</v>
      </c>
      <c r="P462" s="71">
        <v>64.319760963095788</v>
      </c>
      <c r="Q462" s="71">
        <v>3.9024901708125119</v>
      </c>
      <c r="R462" s="71">
        <v>0</v>
      </c>
      <c r="S462" s="71">
        <v>8.4449798624087649</v>
      </c>
      <c r="T462" s="72"/>
      <c r="U462" s="71">
        <v>4745786</v>
      </c>
      <c r="V462" s="71">
        <v>3645</v>
      </c>
      <c r="W462" s="71">
        <v>936</v>
      </c>
      <c r="X462" s="71">
        <v>16915</v>
      </c>
      <c r="Y462" s="71">
        <v>19946</v>
      </c>
      <c r="Z462" s="71">
        <v>30549</v>
      </c>
      <c r="AA462" s="71">
        <v>13238</v>
      </c>
      <c r="AB462" s="71">
        <v>55251</v>
      </c>
      <c r="AC462" s="71">
        <v>0</v>
      </c>
      <c r="AD462" s="71">
        <v>8.4449798624087649</v>
      </c>
      <c r="AE462" s="72"/>
      <c r="AF462" s="71">
        <v>53173165.89519418</v>
      </c>
      <c r="AG462" s="71">
        <v>8005615.7225947324</v>
      </c>
      <c r="AH462" s="71">
        <v>6316409.7967142891</v>
      </c>
      <c r="AI462" s="71">
        <v>104407726.4901026</v>
      </c>
      <c r="AJ462" s="71">
        <v>98520520.806313261</v>
      </c>
      <c r="AK462" s="71">
        <v>0</v>
      </c>
      <c r="AL462" s="71">
        <v>0</v>
      </c>
      <c r="AM462" s="71">
        <v>7577800.4179377547</v>
      </c>
      <c r="AN462" s="71">
        <v>0</v>
      </c>
      <c r="AO462" s="71">
        <v>0</v>
      </c>
      <c r="AP462" s="71">
        <v>278001239.12885684</v>
      </c>
      <c r="AQ462" s="72"/>
      <c r="AR462" s="71">
        <v>134</v>
      </c>
      <c r="AS462" s="71">
        <v>1</v>
      </c>
      <c r="AT462" s="71">
        <v>0</v>
      </c>
      <c r="AU462" s="71">
        <v>0</v>
      </c>
      <c r="AV462" s="71">
        <v>0</v>
      </c>
      <c r="AW462" s="71">
        <v>0</v>
      </c>
      <c r="AX462" s="71"/>
      <c r="AY462" s="72"/>
      <c r="AZ462" s="71">
        <v>580.40000000000009</v>
      </c>
      <c r="BA462" s="71">
        <v>35.4</v>
      </c>
      <c r="BB462" s="71">
        <v>0</v>
      </c>
      <c r="BC462" s="71">
        <v>0</v>
      </c>
      <c r="BD462" s="71">
        <v>0</v>
      </c>
      <c r="BE462" s="71">
        <v>0</v>
      </c>
      <c r="BF462" s="71"/>
      <c r="BG462" s="72"/>
      <c r="BH462" s="71">
        <v>0</v>
      </c>
      <c r="BI462" s="71">
        <v>0</v>
      </c>
      <c r="BJ462" s="71">
        <v>0</v>
      </c>
      <c r="BK462" s="71">
        <v>0</v>
      </c>
      <c r="BL462" s="71">
        <v>5.5910000000000002</v>
      </c>
      <c r="BM462" s="71">
        <v>0</v>
      </c>
      <c r="BN462" s="72"/>
      <c r="BO462" s="71">
        <v>0</v>
      </c>
      <c r="BP462" s="71">
        <v>0</v>
      </c>
      <c r="BQ462" s="71">
        <v>0</v>
      </c>
      <c r="BR462" s="71">
        <v>0</v>
      </c>
      <c r="BS462" s="71">
        <v>1</v>
      </c>
      <c r="BT462" s="71">
        <v>0</v>
      </c>
      <c r="BU462"/>
      <c r="BV462" s="70">
        <v>5.5910000000000002</v>
      </c>
      <c r="BW462" s="70">
        <v>0</v>
      </c>
      <c r="BX462" s="70">
        <v>0</v>
      </c>
      <c r="BY462" s="70">
        <v>0</v>
      </c>
      <c r="BZ462" s="70">
        <v>0</v>
      </c>
      <c r="CA462" s="70">
        <v>0</v>
      </c>
      <c r="CB462" s="70">
        <v>0</v>
      </c>
      <c r="CC462" s="70">
        <v>0</v>
      </c>
      <c r="CD462" s="70">
        <v>0</v>
      </c>
    </row>
    <row r="463" spans="1:82">
      <c r="A463" s="70" t="s">
        <v>2218</v>
      </c>
      <c r="B463" s="70">
        <v>354</v>
      </c>
      <c r="C463" s="70">
        <v>14</v>
      </c>
      <c r="D463" s="70">
        <v>21</v>
      </c>
      <c r="E463" s="70">
        <v>2017</v>
      </c>
      <c r="F463" s="70" t="s">
        <v>156</v>
      </c>
      <c r="G463" s="1064" t="s">
        <v>2204</v>
      </c>
      <c r="H463" s="70" t="s">
        <v>2205</v>
      </c>
      <c r="I463" s="148"/>
      <c r="J463" s="71">
        <v>60.498399306194095</v>
      </c>
      <c r="K463" s="71">
        <v>12.708826029307451</v>
      </c>
      <c r="L463" s="71">
        <v>36.127818215807132</v>
      </c>
      <c r="M463" s="71">
        <v>71.753725863365716</v>
      </c>
      <c r="N463" s="71">
        <v>88.582751056686959</v>
      </c>
      <c r="O463" s="71">
        <v>50.827030537316709</v>
      </c>
      <c r="P463" s="71">
        <v>62.951557455697717</v>
      </c>
      <c r="Q463" s="71">
        <v>3.6997546871348299</v>
      </c>
      <c r="R463" s="71">
        <v>0</v>
      </c>
      <c r="S463" s="71">
        <v>8.4383544694501289</v>
      </c>
      <c r="T463" s="72"/>
      <c r="U463" s="71">
        <v>4979722</v>
      </c>
      <c r="V463" s="71">
        <v>3645</v>
      </c>
      <c r="W463" s="71">
        <v>936</v>
      </c>
      <c r="X463" s="71">
        <v>16915</v>
      </c>
      <c r="Y463" s="71">
        <v>19880</v>
      </c>
      <c r="Z463" s="71">
        <v>30389</v>
      </c>
      <c r="AA463" s="71">
        <v>13039</v>
      </c>
      <c r="AB463" s="71">
        <v>54167</v>
      </c>
      <c r="AC463" s="71">
        <v>0</v>
      </c>
      <c r="AD463" s="71">
        <v>8.4383544694501289</v>
      </c>
      <c r="AE463" s="72"/>
      <c r="AF463" s="71">
        <v>54048060.682410464</v>
      </c>
      <c r="AG463" s="71">
        <v>9113872.5038318094</v>
      </c>
      <c r="AH463" s="71">
        <v>7648016.7767499443</v>
      </c>
      <c r="AI463" s="71">
        <v>107328920.9838936</v>
      </c>
      <c r="AJ463" s="71">
        <v>104791291.9556561</v>
      </c>
      <c r="AK463" s="71">
        <v>0</v>
      </c>
      <c r="AL463" s="71">
        <v>0</v>
      </c>
      <c r="AM463" s="71">
        <v>7440751.9067964666</v>
      </c>
      <c r="AN463" s="71">
        <v>0</v>
      </c>
      <c r="AO463" s="71">
        <v>0</v>
      </c>
      <c r="AP463" s="71">
        <v>290370914.80933839</v>
      </c>
      <c r="AQ463" s="72"/>
      <c r="AR463" s="71">
        <v>140</v>
      </c>
      <c r="AS463" s="71">
        <v>2</v>
      </c>
      <c r="AT463" s="71">
        <v>0</v>
      </c>
      <c r="AU463" s="71">
        <v>0</v>
      </c>
      <c r="AV463" s="71">
        <v>0</v>
      </c>
      <c r="AW463" s="71">
        <v>0</v>
      </c>
      <c r="AX463" s="71"/>
      <c r="AY463" s="72"/>
      <c r="AZ463" s="71">
        <v>611.6</v>
      </c>
      <c r="BA463" s="71">
        <v>46.099999999999987</v>
      </c>
      <c r="BB463" s="71">
        <v>0</v>
      </c>
      <c r="BC463" s="71">
        <v>0</v>
      </c>
      <c r="BD463" s="71">
        <v>0</v>
      </c>
      <c r="BE463" s="71">
        <v>0</v>
      </c>
      <c r="BF463" s="71"/>
      <c r="BG463" s="72"/>
      <c r="BH463" s="71">
        <v>0</v>
      </c>
      <c r="BI463" s="71">
        <v>0</v>
      </c>
      <c r="BJ463" s="71">
        <v>0</v>
      </c>
      <c r="BK463" s="71">
        <v>0</v>
      </c>
      <c r="BL463" s="71">
        <v>5.6379999999999999</v>
      </c>
      <c r="BM463" s="71">
        <v>0</v>
      </c>
      <c r="BN463" s="72"/>
      <c r="BO463" s="71">
        <v>0</v>
      </c>
      <c r="BP463" s="71">
        <v>0</v>
      </c>
      <c r="BQ463" s="71">
        <v>0</v>
      </c>
      <c r="BR463" s="71">
        <v>0</v>
      </c>
      <c r="BS463" s="71">
        <v>1</v>
      </c>
      <c r="BT463" s="71">
        <v>0</v>
      </c>
      <c r="BU463"/>
      <c r="BV463" s="70">
        <v>5.6379999999999999</v>
      </c>
      <c r="BW463" s="70">
        <v>0</v>
      </c>
      <c r="BX463" s="70">
        <v>0</v>
      </c>
      <c r="BY463" s="70">
        <v>0</v>
      </c>
      <c r="BZ463" s="70">
        <v>0</v>
      </c>
      <c r="CA463" s="70">
        <v>0</v>
      </c>
      <c r="CB463" s="70">
        <v>0</v>
      </c>
      <c r="CC463" s="70">
        <v>0</v>
      </c>
      <c r="CD463" s="70">
        <v>0</v>
      </c>
    </row>
    <row r="464" spans="1:82">
      <c r="A464" s="70" t="s">
        <v>2219</v>
      </c>
      <c r="B464" s="70">
        <v>355</v>
      </c>
      <c r="C464" s="70">
        <v>15</v>
      </c>
      <c r="D464" s="70">
        <v>21</v>
      </c>
      <c r="E464" s="70">
        <v>2018</v>
      </c>
      <c r="F464" s="70" t="s">
        <v>183</v>
      </c>
      <c r="G464" s="70" t="s">
        <v>2204</v>
      </c>
      <c r="H464" s="70" t="s">
        <v>2205</v>
      </c>
      <c r="I464" s="148"/>
      <c r="J464" s="71">
        <v>56.348183249882617</v>
      </c>
      <c r="K464" s="71">
        <v>11.637231105255916</v>
      </c>
      <c r="L464" s="71">
        <v>33.661986510306534</v>
      </c>
      <c r="M464" s="71">
        <v>70.017587884375786</v>
      </c>
      <c r="N464" s="71">
        <v>82.63090765103999</v>
      </c>
      <c r="O464" s="71">
        <v>49.557005851679286</v>
      </c>
      <c r="P464" s="71">
        <v>61.569700854189783</v>
      </c>
      <c r="Q464" s="71">
        <v>3.3665363458226598</v>
      </c>
      <c r="R464" s="71">
        <v>0</v>
      </c>
      <c r="S464" s="71">
        <v>7.107567066891292</v>
      </c>
      <c r="T464" s="72"/>
      <c r="U464" s="71">
        <v>4649985</v>
      </c>
      <c r="V464" s="71">
        <v>3645</v>
      </c>
      <c r="W464" s="71">
        <v>936</v>
      </c>
      <c r="X464" s="71">
        <v>16915</v>
      </c>
      <c r="Y464" s="71">
        <v>19794</v>
      </c>
      <c r="Z464" s="71">
        <v>30197</v>
      </c>
      <c r="AA464" s="71">
        <v>12881</v>
      </c>
      <c r="AB464" s="71">
        <v>53116</v>
      </c>
      <c r="AC464" s="71">
        <v>0</v>
      </c>
      <c r="AD464" s="71">
        <v>7.107567066891292</v>
      </c>
      <c r="AE464" s="72"/>
      <c r="AF464" s="71">
        <v>50269518.104275636</v>
      </c>
      <c r="AG464" s="71">
        <v>7992273.1074839216</v>
      </c>
      <c r="AH464" s="71">
        <v>7231922.4284018269</v>
      </c>
      <c r="AI464" s="71">
        <v>101485023.27821741</v>
      </c>
      <c r="AJ464" s="71">
        <v>102667441.3357179</v>
      </c>
      <c r="AK464" s="71">
        <v>0</v>
      </c>
      <c r="AL464" s="71">
        <v>0</v>
      </c>
      <c r="AM464" s="71">
        <v>7311476.3965599407</v>
      </c>
      <c r="AN464" s="71">
        <v>0</v>
      </c>
      <c r="AO464" s="71">
        <v>0</v>
      </c>
      <c r="AP464" s="71">
        <v>276957654.65065664</v>
      </c>
      <c r="AQ464" s="72"/>
      <c r="AR464" s="71">
        <v>146</v>
      </c>
      <c r="AS464" s="71">
        <v>3</v>
      </c>
      <c r="AT464" s="71">
        <v>0</v>
      </c>
      <c r="AU464" s="71">
        <v>0</v>
      </c>
      <c r="AV464" s="71">
        <v>0</v>
      </c>
      <c r="AW464" s="71">
        <v>0</v>
      </c>
      <c r="AX464" s="71"/>
      <c r="AY464" s="72"/>
      <c r="AZ464" s="71">
        <v>642.09999999999991</v>
      </c>
      <c r="BA464" s="71">
        <v>57</v>
      </c>
      <c r="BB464" s="71">
        <v>0</v>
      </c>
      <c r="BC464" s="71">
        <v>0</v>
      </c>
      <c r="BD464" s="71">
        <v>0</v>
      </c>
      <c r="BE464" s="71">
        <v>0</v>
      </c>
      <c r="BF464" s="71"/>
      <c r="BG464" s="72"/>
      <c r="BH464" s="71">
        <v>0</v>
      </c>
      <c r="BI464" s="71">
        <v>0</v>
      </c>
      <c r="BJ464" s="71">
        <v>0</v>
      </c>
      <c r="BK464" s="71">
        <v>0</v>
      </c>
      <c r="BL464" s="71">
        <v>5.51</v>
      </c>
      <c r="BM464" s="71">
        <v>0</v>
      </c>
      <c r="BN464" s="72"/>
      <c r="BO464" s="71">
        <v>0</v>
      </c>
      <c r="BP464" s="71">
        <v>0</v>
      </c>
      <c r="BQ464" s="71">
        <v>0</v>
      </c>
      <c r="BR464" s="71">
        <v>0</v>
      </c>
      <c r="BS464" s="71">
        <v>1</v>
      </c>
      <c r="BT464" s="71">
        <v>0</v>
      </c>
      <c r="BU464"/>
      <c r="BV464" s="70">
        <v>5.51</v>
      </c>
      <c r="BW464" s="70">
        <v>0</v>
      </c>
      <c r="BX464" s="70">
        <v>0</v>
      </c>
      <c r="BY464" s="70">
        <v>0</v>
      </c>
      <c r="BZ464" s="70">
        <v>0</v>
      </c>
      <c r="CA464" s="70">
        <v>0</v>
      </c>
      <c r="CB464" s="70">
        <v>0</v>
      </c>
      <c r="CC464" s="70">
        <v>0</v>
      </c>
      <c r="CD464" s="70">
        <v>0</v>
      </c>
    </row>
    <row r="465" spans="1:82">
      <c r="A465" s="70" t="s">
        <v>2220</v>
      </c>
      <c r="B465" s="70">
        <v>356</v>
      </c>
      <c r="C465" s="70">
        <v>16</v>
      </c>
      <c r="D465" s="70">
        <v>21</v>
      </c>
      <c r="E465" s="70">
        <v>2019</v>
      </c>
      <c r="F465" s="70" t="s">
        <v>158</v>
      </c>
      <c r="G465" s="70" t="s">
        <v>2204</v>
      </c>
      <c r="H465" s="70" t="s">
        <v>2205</v>
      </c>
      <c r="I465" s="148"/>
      <c r="J465" s="71">
        <v>52.261977596001834</v>
      </c>
      <c r="K465" s="71">
        <v>13.108246081832885</v>
      </c>
      <c r="L465" s="71">
        <v>33.978552226161213</v>
      </c>
      <c r="M465" s="71">
        <v>71.036714185325238</v>
      </c>
      <c r="N465" s="71">
        <v>79.076198034863395</v>
      </c>
      <c r="O465" s="71">
        <v>47.889442039423514</v>
      </c>
      <c r="P465" s="71">
        <v>56.187487541812196</v>
      </c>
      <c r="Q465" s="71">
        <v>3.2118317966052299</v>
      </c>
      <c r="R465" s="71">
        <v>0</v>
      </c>
      <c r="S465" s="71">
        <v>4.9301941823356321</v>
      </c>
      <c r="T465" s="72"/>
      <c r="U465" s="71">
        <v>4583062</v>
      </c>
      <c r="V465" s="71">
        <v>3645</v>
      </c>
      <c r="W465" s="71">
        <v>936</v>
      </c>
      <c r="X465" s="71">
        <v>16915</v>
      </c>
      <c r="Y465" s="71">
        <v>19663</v>
      </c>
      <c r="Z465" s="71">
        <v>29982</v>
      </c>
      <c r="AA465" s="71">
        <v>11667</v>
      </c>
      <c r="AB465" s="71">
        <v>52047</v>
      </c>
      <c r="AC465" s="71">
        <v>0</v>
      </c>
      <c r="AD465" s="71">
        <v>4.9301941823356321</v>
      </c>
      <c r="AE465" s="72"/>
      <c r="AF465" s="71">
        <v>45604360.396274753</v>
      </c>
      <c r="AG465" s="71">
        <v>7788067.2746866848</v>
      </c>
      <c r="AH465" s="71">
        <v>7648618.4667756055</v>
      </c>
      <c r="AI465" s="71">
        <v>104806801.97673599</v>
      </c>
      <c r="AJ465" s="71">
        <v>98644738.297923058</v>
      </c>
      <c r="AK465" s="71">
        <v>0</v>
      </c>
      <c r="AL465" s="71">
        <v>0</v>
      </c>
      <c r="AM465" s="71">
        <v>7088409.5903937733</v>
      </c>
      <c r="AN465" s="71">
        <v>0</v>
      </c>
      <c r="AO465" s="71">
        <v>0</v>
      </c>
      <c r="AP465" s="71">
        <v>271580996.00278986</v>
      </c>
      <c r="AQ465" s="72"/>
      <c r="AR465" s="71">
        <v>165</v>
      </c>
      <c r="AS465" s="71">
        <v>3</v>
      </c>
      <c r="AT465" s="71">
        <v>0</v>
      </c>
      <c r="AU465" s="71">
        <v>0</v>
      </c>
      <c r="AV465" s="71">
        <v>0</v>
      </c>
      <c r="AW465" s="71">
        <v>0</v>
      </c>
      <c r="AX465" s="71"/>
      <c r="AY465" s="72"/>
      <c r="AZ465" s="71">
        <v>767.19999999999993</v>
      </c>
      <c r="BA465" s="71">
        <v>56.999999999999993</v>
      </c>
      <c r="BB465" s="71">
        <v>0</v>
      </c>
      <c r="BC465" s="71">
        <v>0</v>
      </c>
      <c r="BD465" s="71">
        <v>0</v>
      </c>
      <c r="BE465" s="71">
        <v>0</v>
      </c>
      <c r="BF465" s="71"/>
      <c r="BG465" s="72"/>
      <c r="BH465" s="71">
        <v>0</v>
      </c>
      <c r="BI465" s="71">
        <v>0</v>
      </c>
      <c r="BJ465" s="71">
        <v>0</v>
      </c>
      <c r="BK465" s="71">
        <v>0</v>
      </c>
      <c r="BL465" s="71">
        <v>5.3040000000000003</v>
      </c>
      <c r="BM465" s="71">
        <v>0</v>
      </c>
      <c r="BN465" s="72"/>
      <c r="BO465" s="71">
        <v>0</v>
      </c>
      <c r="BP465" s="71">
        <v>0</v>
      </c>
      <c r="BQ465" s="71">
        <v>0</v>
      </c>
      <c r="BR465" s="71">
        <v>0</v>
      </c>
      <c r="BS465" s="71">
        <v>1</v>
      </c>
      <c r="BT465" s="71">
        <v>0</v>
      </c>
      <c r="BU465"/>
      <c r="BV465" s="70">
        <v>5.3040000000000003</v>
      </c>
      <c r="BW465" s="70">
        <v>0</v>
      </c>
      <c r="BX465" s="70">
        <v>0</v>
      </c>
      <c r="BY465" s="70">
        <v>0</v>
      </c>
      <c r="BZ465" s="70">
        <v>0</v>
      </c>
      <c r="CA465" s="70">
        <v>0</v>
      </c>
      <c r="CB465" s="70">
        <v>0</v>
      </c>
      <c r="CC465" s="70">
        <v>0</v>
      </c>
      <c r="CD465" s="70">
        <v>0</v>
      </c>
    </row>
    <row r="466" spans="1:82">
      <c r="A466" s="70" t="s">
        <v>2221</v>
      </c>
      <c r="B466" s="70">
        <v>357</v>
      </c>
      <c r="C466" s="70">
        <v>17</v>
      </c>
      <c r="D466" s="70">
        <v>21</v>
      </c>
      <c r="E466" s="70">
        <v>2020</v>
      </c>
      <c r="F466" s="70" t="s">
        <v>159</v>
      </c>
      <c r="G466" s="70" t="s">
        <v>2204</v>
      </c>
      <c r="H466" s="70" t="s">
        <v>2205</v>
      </c>
      <c r="I466" s="148"/>
      <c r="J466" s="71">
        <v>42.578979146558872</v>
      </c>
      <c r="K466" s="71">
        <v>12.354470215422023</v>
      </c>
      <c r="L466" s="71">
        <v>36.654419781018682</v>
      </c>
      <c r="M466" s="71">
        <v>55.549519232647214</v>
      </c>
      <c r="N466" s="71">
        <v>74.003947531721025</v>
      </c>
      <c r="O466" s="71">
        <v>41.836170954507061</v>
      </c>
      <c r="P466" s="71">
        <v>52.52288322453969</v>
      </c>
      <c r="Q466" s="71">
        <v>3.0143669837697802</v>
      </c>
      <c r="R466" s="71">
        <v>0</v>
      </c>
      <c r="S466" s="71">
        <v>5.3917939946435416</v>
      </c>
      <c r="T466" s="72"/>
      <c r="U466" s="71">
        <v>3949297</v>
      </c>
      <c r="V466" s="71">
        <v>3108</v>
      </c>
      <c r="W466" s="71">
        <v>1067</v>
      </c>
      <c r="X466" s="71">
        <v>14962</v>
      </c>
      <c r="Y466" s="71">
        <v>19693</v>
      </c>
      <c r="Z466" s="71">
        <v>29895</v>
      </c>
      <c r="AA466" s="71">
        <v>11592</v>
      </c>
      <c r="AB466" s="71">
        <v>51125</v>
      </c>
      <c r="AC466" s="71">
        <v>0</v>
      </c>
      <c r="AD466" s="71">
        <v>5.3917939946435416</v>
      </c>
      <c r="AE466" s="72"/>
      <c r="AF466" s="71">
        <v>38149662.944039069</v>
      </c>
      <c r="AG466" s="71">
        <v>7015786.4896328244</v>
      </c>
      <c r="AH466" s="71">
        <v>8469948.0687529817</v>
      </c>
      <c r="AI466" s="71">
        <v>87027764.024497181</v>
      </c>
      <c r="AJ466" s="71">
        <v>96396048.820390612</v>
      </c>
      <c r="AK466" s="71"/>
      <c r="AL466" s="71"/>
      <c r="AM466" s="71">
        <v>6672380.5105970232</v>
      </c>
      <c r="AN466" s="71"/>
      <c r="AO466" s="71"/>
      <c r="AP466" s="71">
        <v>243731590.85790968</v>
      </c>
      <c r="AQ466" s="72"/>
      <c r="AR466" s="71">
        <v>183</v>
      </c>
      <c r="AS466" s="71">
        <v>4</v>
      </c>
      <c r="AT466" s="71">
        <v>0</v>
      </c>
      <c r="AU466" s="71">
        <v>0</v>
      </c>
      <c r="AV466" s="71">
        <v>0</v>
      </c>
      <c r="AW466" s="71">
        <v>0</v>
      </c>
      <c r="AX466" s="71"/>
      <c r="AY466" s="72"/>
      <c r="AZ466" s="71">
        <v>870.69999999999982</v>
      </c>
      <c r="BA466" s="71">
        <v>456.99999999999989</v>
      </c>
      <c r="BB466" s="71">
        <v>0</v>
      </c>
      <c r="BC466" s="71">
        <v>0</v>
      </c>
      <c r="BD466" s="71">
        <v>0</v>
      </c>
      <c r="BE466" s="71">
        <v>0</v>
      </c>
      <c r="BF466" s="71"/>
      <c r="BG466" s="72"/>
      <c r="BH466" s="71">
        <v>0</v>
      </c>
      <c r="BI466" s="71">
        <v>0</v>
      </c>
      <c r="BJ466" s="71">
        <v>0</v>
      </c>
      <c r="BK466" s="71">
        <v>0</v>
      </c>
      <c r="BL466" s="71">
        <v>4.907</v>
      </c>
      <c r="BM466" s="71">
        <v>0</v>
      </c>
      <c r="BN466" s="72"/>
      <c r="BO466" s="71">
        <v>0</v>
      </c>
      <c r="BP466" s="71">
        <v>0</v>
      </c>
      <c r="BQ466" s="71">
        <v>0</v>
      </c>
      <c r="BR466" s="71">
        <v>0</v>
      </c>
      <c r="BS466" s="71">
        <v>1</v>
      </c>
      <c r="BT466" s="71">
        <v>0</v>
      </c>
      <c r="BU466"/>
      <c r="BV466" s="70">
        <v>4.907</v>
      </c>
      <c r="BW466" s="70">
        <v>0</v>
      </c>
      <c r="BX466" s="70">
        <v>0</v>
      </c>
      <c r="BY466" s="70">
        <v>0</v>
      </c>
      <c r="BZ466" s="70">
        <v>0</v>
      </c>
      <c r="CA466" s="70">
        <v>0</v>
      </c>
      <c r="CB466" s="70">
        <v>0</v>
      </c>
      <c r="CC466" s="70">
        <v>0</v>
      </c>
      <c r="CD466" s="70">
        <v>0</v>
      </c>
    </row>
    <row r="467" spans="1:82">
      <c r="A467" s="70" t="s">
        <v>2222</v>
      </c>
      <c r="B467" s="70">
        <v>357</v>
      </c>
      <c r="C467" s="70">
        <v>18</v>
      </c>
      <c r="D467" s="70">
        <v>21</v>
      </c>
      <c r="E467" s="70">
        <v>2021</v>
      </c>
      <c r="F467" s="70" t="s">
        <v>160</v>
      </c>
      <c r="G467" s="70" t="s">
        <v>2204</v>
      </c>
      <c r="H467" s="70" t="s">
        <v>2205</v>
      </c>
      <c r="I467" s="148"/>
      <c r="J467" s="71">
        <v>40.663473539705087</v>
      </c>
      <c r="K467" s="71">
        <v>10.135633618203753</v>
      </c>
      <c r="L467" s="71">
        <v>26.698809528360606</v>
      </c>
      <c r="M467" s="71">
        <v>62.063798071483134</v>
      </c>
      <c r="N467" s="71">
        <v>67.908793616313929</v>
      </c>
      <c r="O467" s="71">
        <v>40.360892774586148</v>
      </c>
      <c r="P467" s="71">
        <v>53.245502862754634</v>
      </c>
      <c r="Q467" s="71">
        <v>2.92893085548498</v>
      </c>
      <c r="R467" s="71">
        <v>0</v>
      </c>
      <c r="S467" s="71">
        <v>5.0418521806672443</v>
      </c>
      <c r="T467" s="72"/>
      <c r="U467" s="71">
        <v>3918610</v>
      </c>
      <c r="V467" s="71">
        <v>3108</v>
      </c>
      <c r="W467" s="71">
        <v>1067</v>
      </c>
      <c r="X467" s="71">
        <v>14962</v>
      </c>
      <c r="Y467" s="71">
        <v>19647</v>
      </c>
      <c r="Z467" s="71">
        <v>29696</v>
      </c>
      <c r="AA467" s="71">
        <v>11459</v>
      </c>
      <c r="AB467" s="71">
        <v>50164</v>
      </c>
      <c r="AC467" s="71">
        <v>0</v>
      </c>
      <c r="AD467" s="71">
        <v>5.0418521806672443</v>
      </c>
      <c r="AE467" s="72"/>
      <c r="AF467" s="71">
        <v>35255337.721964732</v>
      </c>
      <c r="AG467" s="71">
        <v>7018579.0827162741</v>
      </c>
      <c r="AH467" s="71">
        <v>5776418.8645225642</v>
      </c>
      <c r="AI467" s="71">
        <v>95887560.60425961</v>
      </c>
      <c r="AJ467" s="71">
        <v>82256929.189289048</v>
      </c>
      <c r="AK467" s="71">
        <v>0</v>
      </c>
      <c r="AL467" s="71">
        <v>0</v>
      </c>
      <c r="AM467" s="71">
        <v>6584721.6679906258</v>
      </c>
      <c r="AN467" s="71">
        <v>0</v>
      </c>
      <c r="AO467" s="71">
        <v>0</v>
      </c>
      <c r="AP467" s="71">
        <v>232779547.13074285</v>
      </c>
      <c r="AQ467" s="72"/>
      <c r="AR467" s="71">
        <v>200</v>
      </c>
      <c r="AS467" s="71">
        <v>5</v>
      </c>
      <c r="AT467" s="71">
        <v>0</v>
      </c>
      <c r="AU467" s="71">
        <v>0</v>
      </c>
      <c r="AV467" s="71">
        <v>0</v>
      </c>
      <c r="AW467" s="71">
        <v>0</v>
      </c>
      <c r="AX467" s="71"/>
      <c r="AY467" s="72"/>
      <c r="AZ467" s="71">
        <v>970.89999999999964</v>
      </c>
      <c r="BA467" s="71">
        <v>468.19999999999987</v>
      </c>
      <c r="BB467" s="71">
        <v>0</v>
      </c>
      <c r="BC467" s="71">
        <v>0</v>
      </c>
      <c r="BD467" s="71">
        <v>0</v>
      </c>
      <c r="BE467" s="71">
        <v>0</v>
      </c>
      <c r="BF467" s="71"/>
      <c r="BG467" s="72"/>
      <c r="BH467" s="71">
        <v>0</v>
      </c>
      <c r="BI467" s="71">
        <v>0</v>
      </c>
      <c r="BJ467" s="71">
        <v>0</v>
      </c>
      <c r="BK467" s="71">
        <v>0</v>
      </c>
      <c r="BL467" s="71">
        <v>5.1139999999999999</v>
      </c>
      <c r="BM467" s="71">
        <v>0</v>
      </c>
      <c r="BN467" s="72"/>
      <c r="BO467" s="71">
        <v>0</v>
      </c>
      <c r="BP467" s="71">
        <v>0</v>
      </c>
      <c r="BQ467" s="71">
        <v>0</v>
      </c>
      <c r="BR467" s="71">
        <v>0</v>
      </c>
      <c r="BS467" s="71">
        <v>1</v>
      </c>
      <c r="BT467" s="71">
        <v>0</v>
      </c>
      <c r="BU467"/>
      <c r="BV467" s="70">
        <v>5.1139999999999999</v>
      </c>
      <c r="BW467" s="70">
        <v>0</v>
      </c>
      <c r="BX467" s="70">
        <v>0</v>
      </c>
      <c r="BY467" s="70">
        <v>0</v>
      </c>
      <c r="BZ467" s="70">
        <v>0</v>
      </c>
      <c r="CA467" s="70">
        <v>0</v>
      </c>
      <c r="CB467" s="70">
        <v>0</v>
      </c>
      <c r="CC467" s="70">
        <v>0</v>
      </c>
      <c r="CD467" s="70">
        <v>0</v>
      </c>
    </row>
    <row r="468" spans="1:82">
      <c r="A468" s="70" t="s">
        <v>2223</v>
      </c>
      <c r="B468" s="70">
        <v>357</v>
      </c>
      <c r="C468" s="70">
        <v>19</v>
      </c>
      <c r="D468" s="70">
        <v>21</v>
      </c>
      <c r="E468" s="70">
        <v>2022</v>
      </c>
      <c r="F468" s="70" t="s">
        <v>161</v>
      </c>
      <c r="G468" s="70" t="s">
        <v>2204</v>
      </c>
      <c r="H468" s="70" t="s">
        <v>2205</v>
      </c>
      <c r="I468" s="148"/>
      <c r="J468" s="71">
        <v>38.547001606457954</v>
      </c>
      <c r="K468" s="71">
        <v>10.351150422783652</v>
      </c>
      <c r="L468" s="71">
        <v>26.819713770586233</v>
      </c>
      <c r="M468" s="71">
        <v>58.118053699114043</v>
      </c>
      <c r="N468" s="71">
        <v>67.782800579325851</v>
      </c>
      <c r="O468" s="71">
        <v>42.191364778915954</v>
      </c>
      <c r="P468" s="71">
        <v>52.180537396056749</v>
      </c>
      <c r="Q468" s="71">
        <v>2.8947478957583477</v>
      </c>
      <c r="R468" s="71">
        <v>0</v>
      </c>
      <c r="S468" s="71">
        <v>4.5572213633235821</v>
      </c>
      <c r="T468" s="72"/>
      <c r="U468" s="71">
        <v>4127644</v>
      </c>
      <c r="V468" s="71">
        <v>3108</v>
      </c>
      <c r="W468" s="71">
        <v>1067</v>
      </c>
      <c r="X468" s="71">
        <v>14962</v>
      </c>
      <c r="Y468" s="71">
        <v>19571</v>
      </c>
      <c r="Z468" s="71">
        <v>29494</v>
      </c>
      <c r="AA468" s="71">
        <v>11401</v>
      </c>
      <c r="AB468" s="71">
        <v>49172</v>
      </c>
      <c r="AC468" s="71">
        <v>0</v>
      </c>
      <c r="AD468" s="71">
        <v>4.5572213633235821</v>
      </c>
      <c r="AE468" s="72"/>
      <c r="AF468" s="71">
        <v>35311756.887261361</v>
      </c>
      <c r="AG468" s="71">
        <v>6875344.040555113</v>
      </c>
      <c r="AH468" s="71">
        <v>6989646.601799502</v>
      </c>
      <c r="AI468" s="71">
        <v>88399256.313272953</v>
      </c>
      <c r="AJ468" s="71">
        <v>91830083.368890926</v>
      </c>
      <c r="AK468" s="71">
        <v>0</v>
      </c>
      <c r="AL468" s="71">
        <v>0</v>
      </c>
      <c r="AM468" s="71">
        <v>6349447.320586687</v>
      </c>
      <c r="AN468" s="71">
        <v>0</v>
      </c>
      <c r="AO468" s="71">
        <v>0</v>
      </c>
      <c r="AP468" s="71">
        <v>235755534.53236651</v>
      </c>
      <c r="AQ468" s="72"/>
      <c r="AR468" s="71">
        <v>214</v>
      </c>
      <c r="AS468" s="71">
        <v>5</v>
      </c>
      <c r="AT468" s="71">
        <v>0</v>
      </c>
      <c r="AU468" s="71">
        <v>0</v>
      </c>
      <c r="AV468" s="71">
        <v>0</v>
      </c>
      <c r="AW468" s="71">
        <v>0</v>
      </c>
      <c r="AX468" s="71"/>
      <c r="AY468" s="72"/>
      <c r="AZ468" s="71">
        <v>1047.0999999999995</v>
      </c>
      <c r="BA468" s="71">
        <v>468.19999999999993</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2224</v>
      </c>
      <c r="B469" s="70">
        <v>357</v>
      </c>
      <c r="C469" s="70">
        <v>20</v>
      </c>
      <c r="D469" s="70">
        <v>21</v>
      </c>
      <c r="E469" s="70">
        <v>2023</v>
      </c>
      <c r="F469" s="70" t="s">
        <v>1539</v>
      </c>
      <c r="G469" s="70" t="s">
        <v>2204</v>
      </c>
      <c r="H469" s="70" t="s">
        <v>2205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219</v>
      </c>
      <c r="AS469" s="71">
        <v>5</v>
      </c>
      <c r="AT469" s="71">
        <v>0</v>
      </c>
      <c r="AU469" s="71">
        <v>0</v>
      </c>
      <c r="AV469" s="71">
        <v>1</v>
      </c>
      <c r="AW469" s="71">
        <v>0</v>
      </c>
      <c r="AX469" s="71"/>
      <c r="AY469" s="72"/>
      <c r="AZ469" s="71">
        <v>1078.9999999999995</v>
      </c>
      <c r="BA469" s="71">
        <v>468.19999999999993</v>
      </c>
      <c r="BB469" s="71">
        <v>0</v>
      </c>
      <c r="BC469" s="71">
        <v>0</v>
      </c>
      <c r="BD469" s="71">
        <v>280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2225</v>
      </c>
      <c r="B470" s="70">
        <v>357</v>
      </c>
      <c r="C470" s="70">
        <v>21</v>
      </c>
      <c r="D470" s="70">
        <v>21</v>
      </c>
      <c r="E470" s="70">
        <v>2024</v>
      </c>
      <c r="F470" s="70" t="s">
        <v>1554</v>
      </c>
      <c r="G470" s="70" t="s">
        <v>2204</v>
      </c>
      <c r="H470" s="70" t="s">
        <v>2205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2226</v>
      </c>
      <c r="B471" s="70">
        <v>375</v>
      </c>
      <c r="C471" s="70">
        <v>1</v>
      </c>
      <c r="D471" s="70">
        <v>23</v>
      </c>
      <c r="E471" s="70">
        <v>1990</v>
      </c>
      <c r="F471" s="70" t="s">
        <v>787</v>
      </c>
      <c r="G471" s="70" t="s">
        <v>2227</v>
      </c>
      <c r="H471" s="70" t="s">
        <v>2228</v>
      </c>
      <c r="I471" s="148"/>
      <c r="J471" s="71">
        <v>161.49463335978669</v>
      </c>
      <c r="K471" s="71">
        <v>7.5855424913185914</v>
      </c>
      <c r="L471" s="71">
        <v>4.0746699474972239</v>
      </c>
      <c r="M471" s="71">
        <v>62.134547783917171</v>
      </c>
      <c r="N471" s="71">
        <v>71.654835539000715</v>
      </c>
      <c r="O471" s="71">
        <v>48.299137375035883</v>
      </c>
      <c r="P471" s="71">
        <v>51.830416077559683</v>
      </c>
      <c r="Q471" s="71">
        <v>3.2312167626048902</v>
      </c>
      <c r="R471" s="71">
        <v>0</v>
      </c>
      <c r="S471" s="71">
        <v>2.9129007111835188</v>
      </c>
      <c r="T471" s="72"/>
      <c r="U471" s="71">
        <v>24042862</v>
      </c>
      <c r="V471" s="71">
        <v>2212</v>
      </c>
      <c r="W471" s="71">
        <v>58</v>
      </c>
      <c r="X471" s="71">
        <v>21383</v>
      </c>
      <c r="Y471" s="71">
        <v>17809</v>
      </c>
      <c r="Z471" s="71">
        <v>19866</v>
      </c>
      <c r="AA471" s="71">
        <v>12585</v>
      </c>
      <c r="AB471" s="71">
        <v>52464</v>
      </c>
      <c r="AC471" s="71">
        <v>0</v>
      </c>
      <c r="AD471" s="71">
        <v>2.9129007111835188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2229</v>
      </c>
      <c r="B472" s="70">
        <v>376</v>
      </c>
      <c r="C472" s="70">
        <v>2</v>
      </c>
      <c r="D472" s="70">
        <v>23</v>
      </c>
      <c r="E472" s="70">
        <v>2005</v>
      </c>
      <c r="F472" s="70" t="s">
        <v>789</v>
      </c>
      <c r="G472" s="70" t="s">
        <v>2227</v>
      </c>
      <c r="H472" s="70" t="s">
        <v>2228</v>
      </c>
      <c r="I472" s="148"/>
      <c r="J472" s="71">
        <v>66.912632709600814</v>
      </c>
      <c r="K472" s="71">
        <v>5.2662962492206633</v>
      </c>
      <c r="L472" s="71">
        <v>1.420894517296232</v>
      </c>
      <c r="M472" s="71">
        <v>107.28723801243309</v>
      </c>
      <c r="N472" s="71">
        <v>109.80964082811531</v>
      </c>
      <c r="O472" s="71">
        <v>70.082728971096458</v>
      </c>
      <c r="P472" s="71">
        <v>50.512924938203753</v>
      </c>
      <c r="Q472" s="71">
        <v>3.0814544332547</v>
      </c>
      <c r="R472" s="71">
        <v>0</v>
      </c>
      <c r="S472" s="71">
        <v>9.3985802400000011</v>
      </c>
      <c r="T472" s="72"/>
      <c r="U472" s="71">
        <v>12056770</v>
      </c>
      <c r="V472" s="71">
        <v>2023</v>
      </c>
      <c r="W472" s="71">
        <v>19</v>
      </c>
      <c r="X472" s="71">
        <v>19690</v>
      </c>
      <c r="Y472" s="71">
        <v>20519</v>
      </c>
      <c r="Z472" s="71">
        <v>33357</v>
      </c>
      <c r="AA472" s="71">
        <v>10045</v>
      </c>
      <c r="AB472" s="71">
        <v>52304</v>
      </c>
      <c r="AC472" s="71">
        <v>0</v>
      </c>
      <c r="AD472" s="71">
        <v>9.3985802400000011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2230</v>
      </c>
      <c r="B473" s="70">
        <v>377</v>
      </c>
      <c r="C473" s="70">
        <v>3</v>
      </c>
      <c r="D473" s="70">
        <v>23</v>
      </c>
      <c r="E473" s="70">
        <v>2006</v>
      </c>
      <c r="F473" s="70" t="s">
        <v>790</v>
      </c>
      <c r="G473" s="70" t="s">
        <v>2227</v>
      </c>
      <c r="H473" s="70" t="s">
        <v>2228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2231</v>
      </c>
      <c r="B474" s="70">
        <v>378</v>
      </c>
      <c r="C474" s="70">
        <v>4</v>
      </c>
      <c r="D474" s="70">
        <v>23</v>
      </c>
      <c r="E474" s="70">
        <v>2007</v>
      </c>
      <c r="F474" s="70" t="s">
        <v>791</v>
      </c>
      <c r="G474" s="70" t="s">
        <v>2227</v>
      </c>
      <c r="H474" s="70" t="s">
        <v>2228</v>
      </c>
      <c r="I474" s="148"/>
      <c r="J474" s="71">
        <v>68.745530777116997</v>
      </c>
      <c r="K474" s="71">
        <v>4.6506852118975921</v>
      </c>
      <c r="L474" s="71">
        <v>1.350946263566176</v>
      </c>
      <c r="M474" s="71">
        <v>99.108584873507169</v>
      </c>
      <c r="N474" s="71">
        <v>96.494165636708743</v>
      </c>
      <c r="O474" s="71">
        <v>67.507252765481553</v>
      </c>
      <c r="P474" s="71">
        <v>49.384975139860273</v>
      </c>
      <c r="Q474" s="71">
        <v>3.21717151792329</v>
      </c>
      <c r="R474" s="71">
        <v>0</v>
      </c>
      <c r="S474" s="71">
        <v>6.1368491650000001</v>
      </c>
      <c r="T474" s="72"/>
      <c r="U474" s="71">
        <v>12672270</v>
      </c>
      <c r="V474" s="71">
        <v>1738</v>
      </c>
      <c r="W474" s="71">
        <v>22</v>
      </c>
      <c r="X474" s="71">
        <v>21223</v>
      </c>
      <c r="Y474" s="71">
        <v>20540</v>
      </c>
      <c r="Z474" s="71">
        <v>33402</v>
      </c>
      <c r="AA474" s="71">
        <v>9671</v>
      </c>
      <c r="AB474" s="71">
        <v>51720</v>
      </c>
      <c r="AC474" s="71">
        <v>0</v>
      </c>
      <c r="AD474" s="71">
        <v>6.1368491650000001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2232</v>
      </c>
      <c r="B475" s="70">
        <v>379</v>
      </c>
      <c r="C475" s="70">
        <v>5</v>
      </c>
      <c r="D475" s="70">
        <v>23</v>
      </c>
      <c r="E475" s="70">
        <v>2008</v>
      </c>
      <c r="F475" s="70" t="s">
        <v>792</v>
      </c>
      <c r="G475" s="70" t="s">
        <v>2227</v>
      </c>
      <c r="H475" s="70" t="s">
        <v>2228</v>
      </c>
      <c r="I475" s="148"/>
      <c r="J475" s="71">
        <v>60.71721295531556</v>
      </c>
      <c r="K475" s="71">
        <v>3.4474862059690818</v>
      </c>
      <c r="L475" s="71">
        <v>1.2273660180490371</v>
      </c>
      <c r="M475" s="71">
        <v>107.2160553133206</v>
      </c>
      <c r="N475" s="71">
        <v>87.62581935196684</v>
      </c>
      <c r="O475" s="71">
        <v>65.267021060840918</v>
      </c>
      <c r="P475" s="71">
        <v>47.992315020084447</v>
      </c>
      <c r="Q475" s="71">
        <v>3.1356763844505999</v>
      </c>
      <c r="R475" s="71">
        <v>0</v>
      </c>
      <c r="S475" s="71">
        <v>6.2302861319999998</v>
      </c>
      <c r="T475" s="72"/>
      <c r="U475" s="71">
        <v>12987805</v>
      </c>
      <c r="V475" s="71">
        <v>1738</v>
      </c>
      <c r="W475" s="71">
        <v>22</v>
      </c>
      <c r="X475" s="71">
        <v>21223</v>
      </c>
      <c r="Y475" s="71">
        <v>20523</v>
      </c>
      <c r="Z475" s="71">
        <v>33427</v>
      </c>
      <c r="AA475" s="71">
        <v>9409</v>
      </c>
      <c r="AB475" s="71">
        <v>51239</v>
      </c>
      <c r="AC475" s="71">
        <v>0</v>
      </c>
      <c r="AD475" s="71">
        <v>6.2302861319999998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2233</v>
      </c>
      <c r="B476" s="70">
        <v>380</v>
      </c>
      <c r="C476" s="70">
        <v>6</v>
      </c>
      <c r="D476" s="70">
        <v>23</v>
      </c>
      <c r="E476" s="70">
        <v>2009</v>
      </c>
      <c r="F476" s="70" t="s">
        <v>176</v>
      </c>
      <c r="G476" s="70" t="s">
        <v>2227</v>
      </c>
      <c r="H476" s="70" t="s">
        <v>2228</v>
      </c>
      <c r="I476" s="148"/>
      <c r="J476" s="71">
        <v>48.245923910950353</v>
      </c>
      <c r="K476" s="71">
        <v>4.0202778681395088</v>
      </c>
      <c r="L476" s="71">
        <v>2.6031515437950459</v>
      </c>
      <c r="M476" s="71">
        <v>112.0191070721437</v>
      </c>
      <c r="N476" s="71">
        <v>88.10753579270245</v>
      </c>
      <c r="O476" s="71">
        <v>65.757455853841662</v>
      </c>
      <c r="P476" s="71">
        <v>46.0526268056947</v>
      </c>
      <c r="Q476" s="71">
        <v>2.9651202407330999</v>
      </c>
      <c r="R476" s="71">
        <v>0</v>
      </c>
      <c r="S476" s="71">
        <v>5.9401895539199989</v>
      </c>
      <c r="T476" s="72"/>
      <c r="U476" s="71">
        <v>7666383</v>
      </c>
      <c r="V476" s="71">
        <v>1942</v>
      </c>
      <c r="W476" s="71">
        <v>65</v>
      </c>
      <c r="X476" s="71">
        <v>22609</v>
      </c>
      <c r="Y476" s="71">
        <v>20477</v>
      </c>
      <c r="Z476" s="71">
        <v>33242</v>
      </c>
      <c r="AA476" s="71">
        <v>9269</v>
      </c>
      <c r="AB476" s="71">
        <v>50862</v>
      </c>
      <c r="AC476" s="71">
        <v>0</v>
      </c>
      <c r="AD476" s="71">
        <v>5.9401895539199989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12.984</v>
      </c>
      <c r="BK476" s="71">
        <v>4.7939999999999996</v>
      </c>
      <c r="BL476" s="71">
        <v>19.822000000000003</v>
      </c>
      <c r="BM476" s="71">
        <v>0</v>
      </c>
      <c r="BN476" s="72"/>
      <c r="BO476" s="71">
        <v>0</v>
      </c>
      <c r="BP476" s="71">
        <v>0</v>
      </c>
      <c r="BQ476" s="71">
        <v>4</v>
      </c>
      <c r="BR476" s="71">
        <v>1</v>
      </c>
      <c r="BS476" s="71">
        <v>2</v>
      </c>
      <c r="BT476" s="71">
        <v>0</v>
      </c>
      <c r="BU476"/>
      <c r="BV476" s="70">
        <v>33.148000000000003</v>
      </c>
      <c r="BW476" s="70">
        <v>0</v>
      </c>
      <c r="BX476" s="70">
        <v>0</v>
      </c>
      <c r="BY476" s="70">
        <v>0</v>
      </c>
      <c r="BZ476" s="70">
        <v>4.452</v>
      </c>
      <c r="CA476" s="70">
        <v>0</v>
      </c>
      <c r="CB476" s="70">
        <v>0</v>
      </c>
      <c r="CC476" s="70">
        <v>0</v>
      </c>
      <c r="CD476" s="70">
        <v>0</v>
      </c>
    </row>
    <row r="477" spans="1:82">
      <c r="A477" s="70" t="s">
        <v>2234</v>
      </c>
      <c r="B477" s="70">
        <v>381</v>
      </c>
      <c r="C477" s="70">
        <v>7</v>
      </c>
      <c r="D477" s="70">
        <v>23</v>
      </c>
      <c r="E477" s="70">
        <v>2010</v>
      </c>
      <c r="F477" s="70" t="s">
        <v>177</v>
      </c>
      <c r="G477" s="70" t="s">
        <v>2227</v>
      </c>
      <c r="H477" s="70" t="s">
        <v>2228</v>
      </c>
      <c r="I477" s="148"/>
      <c r="J477" s="71">
        <v>46.51984534514586</v>
      </c>
      <c r="K477" s="71">
        <v>4.3068783277019014</v>
      </c>
      <c r="L477" s="71">
        <v>2.650904341984186</v>
      </c>
      <c r="M477" s="71">
        <v>115.7378400210919</v>
      </c>
      <c r="N477" s="71">
        <v>94.072040102578825</v>
      </c>
      <c r="O477" s="71">
        <v>65.510408289098606</v>
      </c>
      <c r="P477" s="71">
        <v>46.401587164952709</v>
      </c>
      <c r="Q477" s="71">
        <v>3.0821020277446198</v>
      </c>
      <c r="R477" s="71">
        <v>0</v>
      </c>
      <c r="S477" s="71">
        <v>5.5923898854400003</v>
      </c>
      <c r="T477" s="72"/>
      <c r="U477" s="71">
        <v>8632126</v>
      </c>
      <c r="V477" s="71">
        <v>1942</v>
      </c>
      <c r="W477" s="71">
        <v>65</v>
      </c>
      <c r="X477" s="71">
        <v>22609</v>
      </c>
      <c r="Y477" s="71">
        <v>20543</v>
      </c>
      <c r="Z477" s="71">
        <v>33271</v>
      </c>
      <c r="AA477" s="71">
        <v>9106</v>
      </c>
      <c r="AB477" s="71">
        <v>50660</v>
      </c>
      <c r="AC477" s="71">
        <v>0</v>
      </c>
      <c r="AD477" s="71">
        <v>5.5923898854400003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10.585000000000001</v>
      </c>
      <c r="BK477" s="71">
        <v>5.101</v>
      </c>
      <c r="BL477" s="71">
        <v>20.385999999999999</v>
      </c>
      <c r="BM477" s="71">
        <v>0</v>
      </c>
      <c r="BN477" s="72"/>
      <c r="BO477" s="71">
        <v>0</v>
      </c>
      <c r="BP477" s="71">
        <v>0</v>
      </c>
      <c r="BQ477" s="71">
        <v>3</v>
      </c>
      <c r="BR477" s="71">
        <v>1</v>
      </c>
      <c r="BS477" s="71">
        <v>2</v>
      </c>
      <c r="BT477" s="71">
        <v>0</v>
      </c>
      <c r="BU477"/>
      <c r="BV477" s="70">
        <v>31.648</v>
      </c>
      <c r="BW477" s="70">
        <v>0</v>
      </c>
      <c r="BX477" s="70">
        <v>0</v>
      </c>
      <c r="BY477" s="70">
        <v>0</v>
      </c>
      <c r="BZ477" s="70">
        <v>4.4240000000000004</v>
      </c>
      <c r="CA477" s="70">
        <v>0</v>
      </c>
      <c r="CB477" s="70">
        <v>0</v>
      </c>
      <c r="CC477" s="70">
        <v>0</v>
      </c>
      <c r="CD477" s="70">
        <v>0</v>
      </c>
    </row>
    <row r="478" spans="1:82">
      <c r="A478" s="70" t="s">
        <v>2235</v>
      </c>
      <c r="B478" s="70">
        <v>382</v>
      </c>
      <c r="C478" s="70">
        <v>8</v>
      </c>
      <c r="D478" s="70">
        <v>23</v>
      </c>
      <c r="E478" s="70">
        <v>2011</v>
      </c>
      <c r="F478" s="70" t="s">
        <v>178</v>
      </c>
      <c r="G478" s="70" t="s">
        <v>2227</v>
      </c>
      <c r="H478" s="70" t="s">
        <v>2228</v>
      </c>
      <c r="I478" s="148"/>
      <c r="J478" s="71">
        <v>47.333846610419343</v>
      </c>
      <c r="K478" s="71">
        <v>5.4056924260501056</v>
      </c>
      <c r="L478" s="71">
        <v>2.3652996143050071</v>
      </c>
      <c r="M478" s="71">
        <v>127.3708867372069</v>
      </c>
      <c r="N478" s="71">
        <v>88.5590729806773</v>
      </c>
      <c r="O478" s="71">
        <v>64.491319363064534</v>
      </c>
      <c r="P478" s="71">
        <v>44.852820938983058</v>
      </c>
      <c r="Q478" s="71">
        <v>3.54260724728982</v>
      </c>
      <c r="R478" s="71">
        <v>0</v>
      </c>
      <c r="S478" s="71">
        <v>6.6731267440000002</v>
      </c>
      <c r="T478" s="72"/>
      <c r="U478" s="71">
        <v>8328662</v>
      </c>
      <c r="V478" s="71">
        <v>1942</v>
      </c>
      <c r="W478" s="71">
        <v>65</v>
      </c>
      <c r="X478" s="71">
        <v>22609</v>
      </c>
      <c r="Y478" s="71">
        <v>20594</v>
      </c>
      <c r="Z478" s="71">
        <v>33465</v>
      </c>
      <c r="AA478" s="71">
        <v>9064</v>
      </c>
      <c r="AB478" s="71">
        <v>50481</v>
      </c>
      <c r="AC478" s="71">
        <v>0</v>
      </c>
      <c r="AD478" s="71">
        <v>6.6731267440000002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18.248999999999999</v>
      </c>
      <c r="BK478" s="71">
        <v>0</v>
      </c>
      <c r="BL478" s="71">
        <v>20.135999999999999</v>
      </c>
      <c r="BM478" s="71">
        <v>0</v>
      </c>
      <c r="BN478" s="72"/>
      <c r="BO478" s="71">
        <v>0</v>
      </c>
      <c r="BP478" s="71">
        <v>0</v>
      </c>
      <c r="BQ478" s="71">
        <v>5</v>
      </c>
      <c r="BR478" s="71">
        <v>0</v>
      </c>
      <c r="BS478" s="71">
        <v>2</v>
      </c>
      <c r="BT478" s="71">
        <v>0</v>
      </c>
      <c r="BU478"/>
      <c r="BV478" s="70">
        <v>34.052</v>
      </c>
      <c r="BW478" s="70">
        <v>0</v>
      </c>
      <c r="BX478" s="70">
        <v>0</v>
      </c>
      <c r="BY478" s="70">
        <v>0</v>
      </c>
      <c r="BZ478" s="70">
        <v>4.3330000000000002</v>
      </c>
      <c r="CA478" s="70">
        <v>0</v>
      </c>
      <c r="CB478" s="70">
        <v>0</v>
      </c>
      <c r="CC478" s="70">
        <v>0</v>
      </c>
      <c r="CD478" s="70">
        <v>0</v>
      </c>
    </row>
    <row r="479" spans="1:82">
      <c r="A479" s="70" t="s">
        <v>2236</v>
      </c>
      <c r="B479" s="70">
        <v>383</v>
      </c>
      <c r="C479" s="70">
        <v>9</v>
      </c>
      <c r="D479" s="70">
        <v>23</v>
      </c>
      <c r="E479" s="70">
        <v>2012</v>
      </c>
      <c r="F479" s="70" t="s">
        <v>179</v>
      </c>
      <c r="G479" s="70" t="s">
        <v>2227</v>
      </c>
      <c r="H479" s="70" t="s">
        <v>2228</v>
      </c>
      <c r="I479" s="148"/>
      <c r="J479" s="71">
        <v>44.34740692087297</v>
      </c>
      <c r="K479" s="71">
        <v>4.8793213303971106</v>
      </c>
      <c r="L479" s="71">
        <v>2.4049485624833209</v>
      </c>
      <c r="M479" s="71">
        <v>114.6731373171601</v>
      </c>
      <c r="N479" s="71">
        <v>88.723026599777356</v>
      </c>
      <c r="O479" s="71">
        <v>64.576535686978019</v>
      </c>
      <c r="P479" s="71">
        <v>44.197291258538904</v>
      </c>
      <c r="Q479" s="71">
        <v>3.9220150029769498</v>
      </c>
      <c r="R479" s="71">
        <v>0</v>
      </c>
      <c r="S479" s="71">
        <v>5.8627933408799997</v>
      </c>
      <c r="T479" s="72"/>
      <c r="U479" s="71">
        <v>8006703</v>
      </c>
      <c r="V479" s="71">
        <v>1942</v>
      </c>
      <c r="W479" s="71">
        <v>65</v>
      </c>
      <c r="X479" s="71">
        <v>22609</v>
      </c>
      <c r="Y479" s="71">
        <v>21301</v>
      </c>
      <c r="Z479" s="71">
        <v>33775</v>
      </c>
      <c r="AA479" s="71">
        <v>8881</v>
      </c>
      <c r="AB479" s="71">
        <v>51439</v>
      </c>
      <c r="AC479" s="71">
        <v>0</v>
      </c>
      <c r="AD479" s="71">
        <v>5.8627933408799997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12.481</v>
      </c>
      <c r="BK479" s="71">
        <v>0.74099999999999999</v>
      </c>
      <c r="BL479" s="71">
        <v>20.972000000000001</v>
      </c>
      <c r="BM479" s="71">
        <v>0</v>
      </c>
      <c r="BN479" s="72"/>
      <c r="BO479" s="71">
        <v>0</v>
      </c>
      <c r="BP479" s="71">
        <v>0</v>
      </c>
      <c r="BQ479" s="71">
        <v>3</v>
      </c>
      <c r="BR479" s="71">
        <v>1</v>
      </c>
      <c r="BS479" s="71">
        <v>2</v>
      </c>
      <c r="BT479" s="71">
        <v>0</v>
      </c>
      <c r="BU479"/>
      <c r="BV479" s="70">
        <v>30.032</v>
      </c>
      <c r="BW479" s="70">
        <v>0</v>
      </c>
      <c r="BX479" s="70">
        <v>0</v>
      </c>
      <c r="BY479" s="70">
        <v>0</v>
      </c>
      <c r="BZ479" s="70">
        <v>4.1619999999999999</v>
      </c>
      <c r="CA479" s="70">
        <v>0</v>
      </c>
      <c r="CB479" s="70">
        <v>0</v>
      </c>
      <c r="CC479" s="70">
        <v>0</v>
      </c>
      <c r="CD479" s="70">
        <v>0</v>
      </c>
    </row>
    <row r="480" spans="1:82">
      <c r="A480" s="70" t="s">
        <v>2237</v>
      </c>
      <c r="B480" s="70">
        <v>384</v>
      </c>
      <c r="C480" s="70">
        <v>10</v>
      </c>
      <c r="D480" s="70">
        <v>23</v>
      </c>
      <c r="E480" s="70">
        <v>2013</v>
      </c>
      <c r="F480" s="70" t="s">
        <v>180</v>
      </c>
      <c r="G480" s="70" t="s">
        <v>2227</v>
      </c>
      <c r="H480" s="70" t="s">
        <v>2228</v>
      </c>
      <c r="I480" s="148"/>
      <c r="J480" s="71">
        <v>42.834780788691447</v>
      </c>
      <c r="K480" s="71">
        <v>4.0136572307267127</v>
      </c>
      <c r="L480" s="71">
        <v>2.4447175614368439</v>
      </c>
      <c r="M480" s="71">
        <v>110.5470461654499</v>
      </c>
      <c r="N480" s="71">
        <v>95.273512175459018</v>
      </c>
      <c r="O480" s="71">
        <v>62.460787466944772</v>
      </c>
      <c r="P480" s="71">
        <v>43.909248855809643</v>
      </c>
      <c r="Q480" s="71">
        <v>3.97379824929713</v>
      </c>
      <c r="R480" s="71">
        <v>0</v>
      </c>
      <c r="S480" s="71">
        <v>6.3710719097999968</v>
      </c>
      <c r="T480" s="72"/>
      <c r="U480" s="71">
        <v>7679776</v>
      </c>
      <c r="V480" s="71">
        <v>1942</v>
      </c>
      <c r="W480" s="71">
        <v>65</v>
      </c>
      <c r="X480" s="71">
        <v>22609</v>
      </c>
      <c r="Y480" s="71">
        <v>21372</v>
      </c>
      <c r="Z480" s="71">
        <v>34127</v>
      </c>
      <c r="AA480" s="71">
        <v>8790</v>
      </c>
      <c r="AB480" s="71">
        <v>51371</v>
      </c>
      <c r="AC480" s="71">
        <v>0</v>
      </c>
      <c r="AD480" s="71">
        <v>6.3710719097999968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12.132999999999999</v>
      </c>
      <c r="BK480" s="71">
        <v>0.69499999999999995</v>
      </c>
      <c r="BL480" s="71">
        <v>20.474</v>
      </c>
      <c r="BM480" s="71">
        <v>0</v>
      </c>
      <c r="BN480" s="72"/>
      <c r="BO480" s="71">
        <v>0</v>
      </c>
      <c r="BP480" s="71">
        <v>0</v>
      </c>
      <c r="BQ480" s="71">
        <v>3</v>
      </c>
      <c r="BR480" s="71">
        <v>1</v>
      </c>
      <c r="BS480" s="71">
        <v>2</v>
      </c>
      <c r="BT480" s="71">
        <v>0</v>
      </c>
      <c r="BU480"/>
      <c r="BV480" s="70">
        <v>29.306999999999999</v>
      </c>
      <c r="BW480" s="70">
        <v>0</v>
      </c>
      <c r="BX480" s="70">
        <v>0</v>
      </c>
      <c r="BY480" s="70">
        <v>0</v>
      </c>
      <c r="BZ480" s="70">
        <v>3.9950000000000001</v>
      </c>
      <c r="CA480" s="70">
        <v>0</v>
      </c>
      <c r="CB480" s="70">
        <v>0</v>
      </c>
      <c r="CC480" s="70">
        <v>0</v>
      </c>
      <c r="CD480" s="70">
        <v>0</v>
      </c>
    </row>
    <row r="481" spans="1:82">
      <c r="A481" s="70" t="s">
        <v>2238</v>
      </c>
      <c r="B481" s="70">
        <v>385</v>
      </c>
      <c r="C481" s="70">
        <v>11</v>
      </c>
      <c r="D481" s="70">
        <v>23</v>
      </c>
      <c r="E481" s="70">
        <v>2014</v>
      </c>
      <c r="F481" s="70" t="s">
        <v>181</v>
      </c>
      <c r="G481" s="70" t="s">
        <v>2227</v>
      </c>
      <c r="H481" s="70" t="s">
        <v>2228</v>
      </c>
      <c r="I481" s="148"/>
      <c r="J481" s="71">
        <v>40.205467047005683</v>
      </c>
      <c r="K481" s="71">
        <v>3.6939231408114339</v>
      </c>
      <c r="L481" s="71">
        <v>1.8960127229782751</v>
      </c>
      <c r="M481" s="71">
        <v>102.42503208290741</v>
      </c>
      <c r="N481" s="71">
        <v>94.89492499698035</v>
      </c>
      <c r="O481" s="71">
        <v>59.970014532956206</v>
      </c>
      <c r="P481" s="71">
        <v>44.197738373847464</v>
      </c>
      <c r="Q481" s="71">
        <v>3.7971112883104499</v>
      </c>
      <c r="R481" s="71">
        <v>0</v>
      </c>
      <c r="S481" s="71">
        <v>9.0915119304799976</v>
      </c>
      <c r="T481" s="72"/>
      <c r="U481" s="71">
        <v>7890722</v>
      </c>
      <c r="V481" s="71">
        <v>1522</v>
      </c>
      <c r="W481" s="71">
        <v>70</v>
      </c>
      <c r="X481" s="71">
        <v>21042</v>
      </c>
      <c r="Y481" s="71">
        <v>21472</v>
      </c>
      <c r="Z481" s="71">
        <v>34510</v>
      </c>
      <c r="AA481" s="71">
        <v>8802</v>
      </c>
      <c r="AB481" s="71">
        <v>51162</v>
      </c>
      <c r="AC481" s="71">
        <v>0</v>
      </c>
      <c r="AD481" s="71">
        <v>9.0915119304799976</v>
      </c>
      <c r="AE481" s="72"/>
      <c r="AF481" s="71"/>
      <c r="AG481" s="71"/>
      <c r="AH481" s="71"/>
      <c r="AI481" s="71"/>
      <c r="AJ481" s="71"/>
      <c r="AK481" s="71"/>
      <c r="AL481" s="71"/>
      <c r="AM481" s="71"/>
      <c r="AN481" s="71"/>
      <c r="AO481" s="71"/>
      <c r="AP481" s="71"/>
      <c r="AQ481" s="72"/>
      <c r="AR481" s="71">
        <v>1473</v>
      </c>
      <c r="AS481" s="71">
        <v>245</v>
      </c>
      <c r="AT481" s="71">
        <v>0</v>
      </c>
      <c r="AU481" s="71">
        <v>0</v>
      </c>
      <c r="AV481" s="71">
        <v>0</v>
      </c>
      <c r="AW481" s="71">
        <v>0</v>
      </c>
      <c r="AX481" s="71"/>
      <c r="AY481" s="72"/>
      <c r="AZ481" s="71">
        <v>6233</v>
      </c>
      <c r="BA481" s="71">
        <v>8287.4</v>
      </c>
      <c r="BB481" s="71">
        <v>0</v>
      </c>
      <c r="BC481" s="71">
        <v>0</v>
      </c>
      <c r="BD481" s="71">
        <v>0</v>
      </c>
      <c r="BE481" s="71">
        <v>0</v>
      </c>
      <c r="BF481" s="71"/>
      <c r="BG481" s="72"/>
      <c r="BH481" s="71">
        <v>0</v>
      </c>
      <c r="BI481" s="71">
        <v>0</v>
      </c>
      <c r="BJ481" s="71">
        <v>9.4109999999999996</v>
      </c>
      <c r="BK481" s="71">
        <v>0.70199999999999996</v>
      </c>
      <c r="BL481" s="71">
        <v>20.945999999999998</v>
      </c>
      <c r="BM481" s="71">
        <v>0</v>
      </c>
      <c r="BN481" s="72"/>
      <c r="BO481" s="71">
        <v>0</v>
      </c>
      <c r="BP481" s="71">
        <v>0</v>
      </c>
      <c r="BQ481" s="71">
        <v>2</v>
      </c>
      <c r="BR481" s="71">
        <v>1</v>
      </c>
      <c r="BS481" s="71">
        <v>2</v>
      </c>
      <c r="BT481" s="71">
        <v>0</v>
      </c>
      <c r="BU481"/>
      <c r="BV481" s="70">
        <v>26.934000000000001</v>
      </c>
      <c r="BW481" s="70">
        <v>0</v>
      </c>
      <c r="BX481" s="70">
        <v>0</v>
      </c>
      <c r="BY481" s="70">
        <v>0</v>
      </c>
      <c r="BZ481" s="70">
        <v>4.125</v>
      </c>
      <c r="CA481" s="70">
        <v>0</v>
      </c>
      <c r="CB481" s="70">
        <v>0</v>
      </c>
      <c r="CC481" s="70">
        <v>0</v>
      </c>
      <c r="CD481" s="70">
        <v>0</v>
      </c>
    </row>
    <row r="482" spans="1:82">
      <c r="A482" s="70" t="s">
        <v>2239</v>
      </c>
      <c r="B482" s="70">
        <v>386</v>
      </c>
      <c r="C482" s="70">
        <v>12</v>
      </c>
      <c r="D482" s="70">
        <v>23</v>
      </c>
      <c r="E482" s="70">
        <v>2015</v>
      </c>
      <c r="F482" s="70" t="s">
        <v>182</v>
      </c>
      <c r="G482" s="1064" t="s">
        <v>2227</v>
      </c>
      <c r="H482" s="70" t="s">
        <v>2228</v>
      </c>
      <c r="I482" s="148"/>
      <c r="J482" s="71">
        <v>40.681422970184357</v>
      </c>
      <c r="K482" s="71">
        <v>3.437559704580301</v>
      </c>
      <c r="L482" s="71">
        <v>2.045510599142268</v>
      </c>
      <c r="M482" s="71">
        <v>109.1901069714516</v>
      </c>
      <c r="N482" s="71">
        <v>81.560897814141001</v>
      </c>
      <c r="O482" s="71">
        <v>59.295098008196369</v>
      </c>
      <c r="P482" s="71">
        <v>43.669823995286954</v>
      </c>
      <c r="Q482" s="71">
        <v>3.6945318179317401</v>
      </c>
      <c r="R482" s="71">
        <v>0</v>
      </c>
      <c r="S482" s="71">
        <v>9.4631952307200002</v>
      </c>
      <c r="T482" s="72"/>
      <c r="U482" s="71">
        <v>8618400</v>
      </c>
      <c r="V482" s="71">
        <v>1522</v>
      </c>
      <c r="W482" s="71">
        <v>70</v>
      </c>
      <c r="X482" s="71">
        <v>21042</v>
      </c>
      <c r="Y482" s="71">
        <v>21532</v>
      </c>
      <c r="Z482" s="71">
        <v>34450</v>
      </c>
      <c r="AA482" s="71">
        <v>8690</v>
      </c>
      <c r="AB482" s="71">
        <v>50851</v>
      </c>
      <c r="AC482" s="71">
        <v>0</v>
      </c>
      <c r="AD482" s="71">
        <v>9.4631952307200002</v>
      </c>
      <c r="AE482" s="72"/>
      <c r="AF482" s="71">
        <v>58535202.938787892</v>
      </c>
      <c r="AG482" s="71">
        <v>2642862.460660594</v>
      </c>
      <c r="AH482" s="71">
        <v>430157.98527145159</v>
      </c>
      <c r="AI482" s="71">
        <v>136647318.5946382</v>
      </c>
      <c r="AJ482" s="71">
        <v>105850623.31529669</v>
      </c>
      <c r="AK482" s="71">
        <v>0</v>
      </c>
      <c r="AL482" s="71">
        <v>0</v>
      </c>
      <c r="AM482" s="71">
        <v>6968916.2380778147</v>
      </c>
      <c r="AN482" s="71">
        <v>0</v>
      </c>
      <c r="AO482" s="71">
        <v>0</v>
      </c>
      <c r="AP482" s="71">
        <v>311075081.53273267</v>
      </c>
      <c r="AQ482" s="72"/>
      <c r="AR482" s="71">
        <v>1548</v>
      </c>
      <c r="AS482" s="71">
        <v>335</v>
      </c>
      <c r="AT482" s="71">
        <v>0</v>
      </c>
      <c r="AU482" s="71">
        <v>0</v>
      </c>
      <c r="AV482" s="71">
        <v>0</v>
      </c>
      <c r="AW482" s="71">
        <v>0</v>
      </c>
      <c r="AX482" s="71"/>
      <c r="AY482" s="72"/>
      <c r="AZ482" s="71">
        <v>6601.9</v>
      </c>
      <c r="BA482" s="71">
        <v>10438.9</v>
      </c>
      <c r="BB482" s="71">
        <v>0</v>
      </c>
      <c r="BC482" s="71">
        <v>0</v>
      </c>
      <c r="BD482" s="71">
        <v>0</v>
      </c>
      <c r="BE482" s="71">
        <v>0</v>
      </c>
      <c r="BF482" s="71"/>
      <c r="BG482" s="72"/>
      <c r="BH482" s="71">
        <v>0</v>
      </c>
      <c r="BI482" s="71">
        <v>0</v>
      </c>
      <c r="BJ482" s="71">
        <v>9.7449999999999992</v>
      </c>
      <c r="BK482" s="71">
        <v>0.73299999999999998</v>
      </c>
      <c r="BL482" s="71">
        <v>20.457000000000001</v>
      </c>
      <c r="BM482" s="71">
        <v>0</v>
      </c>
      <c r="BN482" s="72"/>
      <c r="BO482" s="71">
        <v>0</v>
      </c>
      <c r="BP482" s="71">
        <v>0</v>
      </c>
      <c r="BQ482" s="71">
        <v>2</v>
      </c>
      <c r="BR482" s="71">
        <v>1</v>
      </c>
      <c r="BS482" s="71">
        <v>2</v>
      </c>
      <c r="BT482" s="71">
        <v>0</v>
      </c>
      <c r="BU482"/>
      <c r="BV482" s="70">
        <v>27.030999999999999</v>
      </c>
      <c r="BW482" s="70">
        <v>0</v>
      </c>
      <c r="BX482" s="70">
        <v>0</v>
      </c>
      <c r="BY482" s="70">
        <v>0</v>
      </c>
      <c r="BZ482" s="70">
        <v>3.9039999999999999</v>
      </c>
      <c r="CA482" s="70">
        <v>0</v>
      </c>
      <c r="CB482" s="70">
        <v>0</v>
      </c>
      <c r="CC482" s="70">
        <v>0</v>
      </c>
      <c r="CD482" s="70">
        <v>0</v>
      </c>
    </row>
    <row r="483" spans="1:82">
      <c r="A483" s="70" t="s">
        <v>2240</v>
      </c>
      <c r="B483" s="70">
        <v>387</v>
      </c>
      <c r="C483" s="70">
        <v>13</v>
      </c>
      <c r="D483" s="70">
        <v>23</v>
      </c>
      <c r="E483" s="70">
        <v>2016</v>
      </c>
      <c r="F483" s="70" t="s">
        <v>155</v>
      </c>
      <c r="G483" s="1064" t="s">
        <v>2227</v>
      </c>
      <c r="H483" s="70" t="s">
        <v>2228</v>
      </c>
      <c r="I483" s="148"/>
      <c r="J483" s="71">
        <v>44.938677040288205</v>
      </c>
      <c r="K483" s="71">
        <v>3.4582166169921686</v>
      </c>
      <c r="L483" s="71">
        <v>1.9657921033290719</v>
      </c>
      <c r="M483" s="71">
        <v>88.267793248803898</v>
      </c>
      <c r="N483" s="71">
        <v>86.942265720946438</v>
      </c>
      <c r="O483" s="71">
        <v>59.001822320498732</v>
      </c>
      <c r="P483" s="71">
        <v>42.295174435998554</v>
      </c>
      <c r="Q483" s="71">
        <v>3.5618319004856627</v>
      </c>
      <c r="R483" s="71">
        <v>0</v>
      </c>
      <c r="S483" s="71">
        <v>4.9048788342649656</v>
      </c>
      <c r="T483" s="72"/>
      <c r="U483" s="71">
        <v>9447874</v>
      </c>
      <c r="V483" s="71">
        <v>1522</v>
      </c>
      <c r="W483" s="71">
        <v>70</v>
      </c>
      <c r="X483" s="71">
        <v>21042</v>
      </c>
      <c r="Y483" s="71">
        <v>21559</v>
      </c>
      <c r="Z483" s="71">
        <v>34701</v>
      </c>
      <c r="AA483" s="71">
        <v>8705</v>
      </c>
      <c r="AB483" s="71">
        <v>50428</v>
      </c>
      <c r="AC483" s="71">
        <v>0</v>
      </c>
      <c r="AD483" s="71">
        <v>4.9048788342649656</v>
      </c>
      <c r="AE483" s="72"/>
      <c r="AF483" s="71">
        <v>66011025.334788524</v>
      </c>
      <c r="AG483" s="71">
        <v>2555523.985481346</v>
      </c>
      <c r="AH483" s="71">
        <v>321039.1877416913</v>
      </c>
      <c r="AI483" s="71">
        <v>132935320.3284055</v>
      </c>
      <c r="AJ483" s="71">
        <v>105850910.54247829</v>
      </c>
      <c r="AK483" s="71">
        <v>0</v>
      </c>
      <c r="AL483" s="71">
        <v>0</v>
      </c>
      <c r="AM483" s="71">
        <v>6916314.9893353079</v>
      </c>
      <c r="AN483" s="71">
        <v>0</v>
      </c>
      <c r="AO483" s="71">
        <v>0</v>
      </c>
      <c r="AP483" s="71">
        <v>314590134.3682307</v>
      </c>
      <c r="AQ483" s="72"/>
      <c r="AR483" s="71">
        <v>1635</v>
      </c>
      <c r="AS483" s="71">
        <v>379</v>
      </c>
      <c r="AT483" s="71">
        <v>0</v>
      </c>
      <c r="AU483" s="71">
        <v>0</v>
      </c>
      <c r="AV483" s="71">
        <v>0</v>
      </c>
      <c r="AW483" s="71">
        <v>0</v>
      </c>
      <c r="AX483" s="71"/>
      <c r="AY483" s="72"/>
      <c r="AZ483" s="71">
        <v>7028.9</v>
      </c>
      <c r="BA483" s="71">
        <v>11293</v>
      </c>
      <c r="BB483" s="71">
        <v>0</v>
      </c>
      <c r="BC483" s="71">
        <v>0</v>
      </c>
      <c r="BD483" s="71">
        <v>0</v>
      </c>
      <c r="BE483" s="71">
        <v>0</v>
      </c>
      <c r="BF483" s="71"/>
      <c r="BG483" s="72"/>
      <c r="BH483" s="71">
        <v>0</v>
      </c>
      <c r="BI483" s="71">
        <v>0</v>
      </c>
      <c r="BJ483" s="71">
        <v>10.843</v>
      </c>
      <c r="BK483" s="71">
        <v>1.101</v>
      </c>
      <c r="BL483" s="71">
        <v>19.621000000000002</v>
      </c>
      <c r="BM483" s="71">
        <v>0</v>
      </c>
      <c r="BN483" s="72"/>
      <c r="BO483" s="71">
        <v>0</v>
      </c>
      <c r="BP483" s="71">
        <v>0</v>
      </c>
      <c r="BQ483" s="71">
        <v>2</v>
      </c>
      <c r="BR483" s="71">
        <v>1</v>
      </c>
      <c r="BS483" s="71">
        <v>2</v>
      </c>
      <c r="BT483" s="71">
        <v>0</v>
      </c>
      <c r="BU483"/>
      <c r="BV483" s="70">
        <v>27.468</v>
      </c>
      <c r="BW483" s="70">
        <v>0</v>
      </c>
      <c r="BX483" s="70">
        <v>0</v>
      </c>
      <c r="BY483" s="70">
        <v>0</v>
      </c>
      <c r="BZ483" s="70">
        <v>4.0970000000000004</v>
      </c>
      <c r="CA483" s="70">
        <v>0</v>
      </c>
      <c r="CB483" s="70">
        <v>0</v>
      </c>
      <c r="CC483" s="70">
        <v>0</v>
      </c>
      <c r="CD483" s="70">
        <v>0</v>
      </c>
    </row>
    <row r="484" spans="1:82">
      <c r="A484" s="70" t="s">
        <v>2241</v>
      </c>
      <c r="B484" s="70">
        <v>388</v>
      </c>
      <c r="C484" s="70">
        <v>14</v>
      </c>
      <c r="D484" s="70">
        <v>23</v>
      </c>
      <c r="E484" s="70">
        <v>2017</v>
      </c>
      <c r="F484" s="70" t="s">
        <v>156</v>
      </c>
      <c r="G484" s="70" t="s">
        <v>2227</v>
      </c>
      <c r="H484" s="70" t="s">
        <v>2228</v>
      </c>
      <c r="I484" s="148"/>
      <c r="J484" s="71">
        <v>45.47254638611944</v>
      </c>
      <c r="K484" s="71">
        <v>3.4104171412759978</v>
      </c>
      <c r="L484" s="71">
        <v>1.9331301411074115</v>
      </c>
      <c r="M484" s="71">
        <v>83.854198238728586</v>
      </c>
      <c r="N484" s="71">
        <v>90.184877724408324</v>
      </c>
      <c r="O484" s="71">
        <v>58.134388344995038</v>
      </c>
      <c r="P484" s="71">
        <v>42.186571749972138</v>
      </c>
      <c r="Q484" s="71">
        <v>3.4263388063845399</v>
      </c>
      <c r="R484" s="71">
        <v>0</v>
      </c>
      <c r="S484" s="71">
        <v>5.4207983924686696</v>
      </c>
      <c r="T484" s="72"/>
      <c r="U484" s="71">
        <v>10149252</v>
      </c>
      <c r="V484" s="71">
        <v>1522</v>
      </c>
      <c r="W484" s="71">
        <v>70</v>
      </c>
      <c r="X484" s="71">
        <v>21042</v>
      </c>
      <c r="Y484" s="71">
        <v>21706</v>
      </c>
      <c r="Z484" s="71">
        <v>34758</v>
      </c>
      <c r="AA484" s="71">
        <v>8738</v>
      </c>
      <c r="AB484" s="71">
        <v>50164</v>
      </c>
      <c r="AC484" s="71">
        <v>0</v>
      </c>
      <c r="AD484" s="71">
        <v>5.4207983924686696</v>
      </c>
      <c r="AE484" s="72"/>
      <c r="AF484" s="71">
        <v>67705648.693656936</v>
      </c>
      <c r="AG484" s="71">
        <v>2548672.648943868</v>
      </c>
      <c r="AH484" s="71">
        <v>414041.90889305272</v>
      </c>
      <c r="AI484" s="71">
        <v>131670534.8787788</v>
      </c>
      <c r="AJ484" s="71">
        <v>106266414.40109821</v>
      </c>
      <c r="AK484" s="71">
        <v>0</v>
      </c>
      <c r="AL484" s="71">
        <v>0</v>
      </c>
      <c r="AM484" s="71">
        <v>6890872.2774482248</v>
      </c>
      <c r="AN484" s="71">
        <v>0</v>
      </c>
      <c r="AO484" s="71">
        <v>0</v>
      </c>
      <c r="AP484" s="71">
        <v>315496184.80881912</v>
      </c>
      <c r="AQ484" s="72"/>
      <c r="AR484" s="71">
        <v>1696</v>
      </c>
      <c r="AS484" s="71">
        <v>405</v>
      </c>
      <c r="AT484" s="71">
        <v>0</v>
      </c>
      <c r="AU484" s="71">
        <v>0</v>
      </c>
      <c r="AV484" s="71">
        <v>0</v>
      </c>
      <c r="AW484" s="71">
        <v>0</v>
      </c>
      <c r="AX484" s="71"/>
      <c r="AY484" s="72"/>
      <c r="AZ484" s="71">
        <v>7333</v>
      </c>
      <c r="BA484" s="71">
        <v>47758.9</v>
      </c>
      <c r="BB484" s="71">
        <v>0</v>
      </c>
      <c r="BC484" s="71">
        <v>0</v>
      </c>
      <c r="BD484" s="71">
        <v>0</v>
      </c>
      <c r="BE484" s="71">
        <v>0</v>
      </c>
      <c r="BF484" s="71"/>
      <c r="BG484" s="72"/>
      <c r="BH484" s="71">
        <v>0</v>
      </c>
      <c r="BI484" s="71">
        <v>0</v>
      </c>
      <c r="BJ484" s="71">
        <v>3.3519999999999999</v>
      </c>
      <c r="BK484" s="71">
        <v>0.76100000000000001</v>
      </c>
      <c r="BL484" s="71">
        <v>20.994999999999997</v>
      </c>
      <c r="BM484" s="71">
        <v>0</v>
      </c>
      <c r="BN484" s="72"/>
      <c r="BO484" s="71">
        <v>0</v>
      </c>
      <c r="BP484" s="71">
        <v>0</v>
      </c>
      <c r="BQ484" s="71">
        <v>1</v>
      </c>
      <c r="BR484" s="71">
        <v>1</v>
      </c>
      <c r="BS484" s="71">
        <v>2</v>
      </c>
      <c r="BT484" s="71">
        <v>0</v>
      </c>
      <c r="BU484"/>
      <c r="BV484" s="70">
        <v>21.038</v>
      </c>
      <c r="BW484" s="70">
        <v>0</v>
      </c>
      <c r="BX484" s="70">
        <v>0</v>
      </c>
      <c r="BY484" s="70">
        <v>0</v>
      </c>
      <c r="BZ484" s="70">
        <v>4.07</v>
      </c>
      <c r="CA484" s="70">
        <v>0</v>
      </c>
      <c r="CB484" s="70">
        <v>0</v>
      </c>
      <c r="CC484" s="70">
        <v>0</v>
      </c>
      <c r="CD484" s="70">
        <v>0</v>
      </c>
    </row>
    <row r="485" spans="1:82">
      <c r="A485" s="70" t="s">
        <v>2242</v>
      </c>
      <c r="B485" s="70">
        <v>389</v>
      </c>
      <c r="C485" s="70">
        <v>15</v>
      </c>
      <c r="D485" s="70">
        <v>23</v>
      </c>
      <c r="E485" s="70">
        <v>2018</v>
      </c>
      <c r="F485" s="70" t="s">
        <v>183</v>
      </c>
      <c r="G485" s="70" t="s">
        <v>2227</v>
      </c>
      <c r="H485" s="70" t="s">
        <v>2228</v>
      </c>
      <c r="I485" s="148"/>
      <c r="J485" s="71">
        <v>41.725978507526243</v>
      </c>
      <c r="K485" s="71">
        <v>3.2001873538233379</v>
      </c>
      <c r="L485" s="71">
        <v>1.7330500699348881</v>
      </c>
      <c r="M485" s="71">
        <v>81.6083838309535</v>
      </c>
      <c r="N485" s="71">
        <v>87.819434295757077</v>
      </c>
      <c r="O485" s="71">
        <v>57.147201965995826</v>
      </c>
      <c r="P485" s="71">
        <v>41.699718209141501</v>
      </c>
      <c r="Q485" s="71">
        <v>3.15820354650194</v>
      </c>
      <c r="R485" s="71">
        <v>0</v>
      </c>
      <c r="S485" s="71">
        <v>4.809082364863813</v>
      </c>
      <c r="T485" s="72"/>
      <c r="U485" s="71">
        <v>10012331</v>
      </c>
      <c r="V485" s="71">
        <v>1522</v>
      </c>
      <c r="W485" s="71">
        <v>70</v>
      </c>
      <c r="X485" s="71">
        <v>21042</v>
      </c>
      <c r="Y485" s="71">
        <v>21808</v>
      </c>
      <c r="Z485" s="71">
        <v>34822</v>
      </c>
      <c r="AA485" s="71">
        <v>8724</v>
      </c>
      <c r="AB485" s="71">
        <v>49829</v>
      </c>
      <c r="AC485" s="71">
        <v>0</v>
      </c>
      <c r="AD485" s="71">
        <v>4.809082364863813</v>
      </c>
      <c r="AE485" s="72"/>
      <c r="AF485" s="71">
        <v>63864973.569370732</v>
      </c>
      <c r="AG485" s="71">
        <v>2263970.5697023291</v>
      </c>
      <c r="AH485" s="71">
        <v>391239.35644288018</v>
      </c>
      <c r="AI485" s="71">
        <v>125769081.3967509</v>
      </c>
      <c r="AJ485" s="71">
        <v>102464571.685321</v>
      </c>
      <c r="AK485" s="71">
        <v>0</v>
      </c>
      <c r="AL485" s="71">
        <v>0</v>
      </c>
      <c r="AM485" s="71">
        <v>6859017.1956507508</v>
      </c>
      <c r="AN485" s="71">
        <v>0</v>
      </c>
      <c r="AO485" s="71">
        <v>0</v>
      </c>
      <c r="AP485" s="71">
        <v>301612853.7732386</v>
      </c>
      <c r="AQ485" s="72"/>
      <c r="AR485" s="71">
        <v>1770</v>
      </c>
      <c r="AS485" s="71">
        <v>456</v>
      </c>
      <c r="AT485" s="71">
        <v>0</v>
      </c>
      <c r="AU485" s="71">
        <v>0</v>
      </c>
      <c r="AV485" s="71">
        <v>0</v>
      </c>
      <c r="AW485" s="71">
        <v>0</v>
      </c>
      <c r="AX485" s="71"/>
      <c r="AY485" s="72"/>
      <c r="AZ485" s="71">
        <v>7696.0999999999995</v>
      </c>
      <c r="BA485" s="71">
        <v>56993</v>
      </c>
      <c r="BB485" s="71">
        <v>0</v>
      </c>
      <c r="BC485" s="71">
        <v>0</v>
      </c>
      <c r="BD485" s="71">
        <v>0</v>
      </c>
      <c r="BE485" s="71">
        <v>0</v>
      </c>
      <c r="BF485" s="71"/>
      <c r="BG485" s="72"/>
      <c r="BH485" s="71">
        <v>0</v>
      </c>
      <c r="BI485" s="71">
        <v>0</v>
      </c>
      <c r="BJ485" s="71">
        <v>3.16</v>
      </c>
      <c r="BK485" s="71">
        <v>0</v>
      </c>
      <c r="BL485" s="71">
        <v>22.237000000000002</v>
      </c>
      <c r="BM485" s="71">
        <v>0</v>
      </c>
      <c r="BN485" s="72"/>
      <c r="BO485" s="71">
        <v>0</v>
      </c>
      <c r="BP485" s="71">
        <v>0</v>
      </c>
      <c r="BQ485" s="71">
        <v>1</v>
      </c>
      <c r="BR485" s="71">
        <v>0</v>
      </c>
      <c r="BS485" s="71">
        <v>2</v>
      </c>
      <c r="BT485" s="71">
        <v>0</v>
      </c>
      <c r="BU485"/>
      <c r="BV485" s="70">
        <v>21.332000000000001</v>
      </c>
      <c r="BW485" s="70">
        <v>0</v>
      </c>
      <c r="BX485" s="70">
        <v>0</v>
      </c>
      <c r="BY485" s="70">
        <v>0</v>
      </c>
      <c r="BZ485" s="70">
        <v>4.0650000000000004</v>
      </c>
      <c r="CA485" s="70">
        <v>0</v>
      </c>
      <c r="CB485" s="70">
        <v>0</v>
      </c>
      <c r="CC485" s="70">
        <v>0</v>
      </c>
      <c r="CD485" s="70">
        <v>0</v>
      </c>
    </row>
    <row r="486" spans="1:82">
      <c r="A486" s="70" t="s">
        <v>2243</v>
      </c>
      <c r="B486" s="70">
        <v>390</v>
      </c>
      <c r="C486" s="70">
        <v>16</v>
      </c>
      <c r="D486" s="70">
        <v>23</v>
      </c>
      <c r="E486" s="70">
        <v>2019</v>
      </c>
      <c r="F486" s="70" t="s">
        <v>158</v>
      </c>
      <c r="G486" s="70" t="s">
        <v>2227</v>
      </c>
      <c r="H486" s="70" t="s">
        <v>2228</v>
      </c>
      <c r="I486" s="148"/>
      <c r="J486" s="71">
        <v>39.205883558636621</v>
      </c>
      <c r="K486" s="71">
        <v>2.9048700382769423</v>
      </c>
      <c r="L486" s="71">
        <v>1.74248346686699</v>
      </c>
      <c r="M486" s="71">
        <v>78.14870368858162</v>
      </c>
      <c r="N486" s="71">
        <v>78.307860723079187</v>
      </c>
      <c r="O486" s="71">
        <v>55.494059261413227</v>
      </c>
      <c r="P486" s="71">
        <v>41.763768917681965</v>
      </c>
      <c r="Q486" s="71">
        <v>3.0516937768886199</v>
      </c>
      <c r="R486" s="71">
        <v>0</v>
      </c>
      <c r="S486" s="71">
        <v>6.1892609515923542</v>
      </c>
      <c r="T486" s="72"/>
      <c r="U486" s="71">
        <v>9536164</v>
      </c>
      <c r="V486" s="71">
        <v>1522</v>
      </c>
      <c r="W486" s="71">
        <v>70</v>
      </c>
      <c r="X486" s="71">
        <v>21042</v>
      </c>
      <c r="Y486" s="71">
        <v>21909</v>
      </c>
      <c r="Z486" s="71">
        <v>34743</v>
      </c>
      <c r="AA486" s="71">
        <v>8672</v>
      </c>
      <c r="AB486" s="71">
        <v>49452</v>
      </c>
      <c r="AC486" s="71">
        <v>0</v>
      </c>
      <c r="AD486" s="71">
        <v>6.1892609515923542</v>
      </c>
      <c r="AE486" s="72"/>
      <c r="AF486" s="71">
        <v>63683215.578332856</v>
      </c>
      <c r="AG486" s="71">
        <v>2192123.222405734</v>
      </c>
      <c r="AH486" s="71">
        <v>413247.47861242259</v>
      </c>
      <c r="AI486" s="71">
        <v>128881818.55973969</v>
      </c>
      <c r="AJ486" s="71">
        <v>100008258.81534091</v>
      </c>
      <c r="AK486" s="71">
        <v>0</v>
      </c>
      <c r="AL486" s="71">
        <v>0</v>
      </c>
      <c r="AM486" s="71">
        <v>6734990.125543314</v>
      </c>
      <c r="AN486" s="71">
        <v>0</v>
      </c>
      <c r="AO486" s="71">
        <v>0</v>
      </c>
      <c r="AP486" s="71">
        <v>301913653.77997488</v>
      </c>
      <c r="AQ486" s="72"/>
      <c r="AR486" s="71">
        <v>1855</v>
      </c>
      <c r="AS486" s="71">
        <v>492</v>
      </c>
      <c r="AT486" s="71">
        <v>0</v>
      </c>
      <c r="AU486" s="71">
        <v>0</v>
      </c>
      <c r="AV486" s="71">
        <v>0</v>
      </c>
      <c r="AW486" s="71">
        <v>0</v>
      </c>
      <c r="AX486" s="71"/>
      <c r="AY486" s="72"/>
      <c r="AZ486" s="71">
        <v>8147.8000000000029</v>
      </c>
      <c r="BA486" s="71">
        <v>57500.2</v>
      </c>
      <c r="BB486" s="71">
        <v>0</v>
      </c>
      <c r="BC486" s="71">
        <v>0</v>
      </c>
      <c r="BD486" s="71">
        <v>0</v>
      </c>
      <c r="BE486" s="71">
        <v>0</v>
      </c>
      <c r="BF486" s="71"/>
      <c r="BG486" s="72"/>
      <c r="BH486" s="71">
        <v>0</v>
      </c>
      <c r="BI486" s="71">
        <v>0</v>
      </c>
      <c r="BJ486" s="71">
        <v>3.1419999999999999</v>
      </c>
      <c r="BK486" s="71">
        <v>0</v>
      </c>
      <c r="BL486" s="71">
        <v>17.971</v>
      </c>
      <c r="BM486" s="71">
        <v>0</v>
      </c>
      <c r="BN486" s="72"/>
      <c r="BO486" s="71">
        <v>0</v>
      </c>
      <c r="BP486" s="71">
        <v>0</v>
      </c>
      <c r="BQ486" s="71">
        <v>1</v>
      </c>
      <c r="BR486" s="71">
        <v>0</v>
      </c>
      <c r="BS486" s="71">
        <v>2</v>
      </c>
      <c r="BT486" s="71">
        <v>0</v>
      </c>
      <c r="BU486"/>
      <c r="BV486" s="70">
        <v>17.084</v>
      </c>
      <c r="BW486" s="70">
        <v>0</v>
      </c>
      <c r="BX486" s="70">
        <v>0</v>
      </c>
      <c r="BY486" s="70">
        <v>0</v>
      </c>
      <c r="BZ486" s="70">
        <v>4.0289999999999999</v>
      </c>
      <c r="CA486" s="70">
        <v>0</v>
      </c>
      <c r="CB486" s="70">
        <v>0</v>
      </c>
      <c r="CC486" s="70">
        <v>0</v>
      </c>
      <c r="CD486" s="70">
        <v>0</v>
      </c>
    </row>
    <row r="487" spans="1:82">
      <c r="A487" s="70" t="s">
        <v>2244</v>
      </c>
      <c r="B487" s="70">
        <v>391</v>
      </c>
      <c r="C487" s="70">
        <v>17</v>
      </c>
      <c r="D487" s="70">
        <v>23</v>
      </c>
      <c r="E487" s="70">
        <v>2020</v>
      </c>
      <c r="F487" s="70" t="s">
        <v>159</v>
      </c>
      <c r="G487" s="70" t="s">
        <v>2227</v>
      </c>
      <c r="H487" s="70" t="s">
        <v>2228</v>
      </c>
      <c r="I487" s="148"/>
      <c r="J487" s="71">
        <v>34.792895376542383</v>
      </c>
      <c r="K487" s="71">
        <v>3.0431002519982804</v>
      </c>
      <c r="L487" s="71">
        <v>7.8285444116943088</v>
      </c>
      <c r="M487" s="71">
        <v>68.86352209430656</v>
      </c>
      <c r="N487" s="71">
        <v>77.263409186039624</v>
      </c>
      <c r="O487" s="71">
        <v>48.693412556015154</v>
      </c>
      <c r="P487" s="71">
        <v>39.224516914668747</v>
      </c>
      <c r="Q487" s="71">
        <v>2.9004548661630598</v>
      </c>
      <c r="R487" s="71">
        <v>0</v>
      </c>
      <c r="S487" s="71">
        <v>6.8480304421614244</v>
      </c>
      <c r="T487" s="72"/>
      <c r="U487" s="71">
        <v>8610098</v>
      </c>
      <c r="V487" s="71">
        <v>1395</v>
      </c>
      <c r="W487" s="71">
        <v>352</v>
      </c>
      <c r="X487" s="71">
        <v>20602</v>
      </c>
      <c r="Y487" s="71">
        <v>22050</v>
      </c>
      <c r="Z487" s="71">
        <v>34795</v>
      </c>
      <c r="AA487" s="71">
        <v>8657</v>
      </c>
      <c r="AB487" s="71">
        <v>49193</v>
      </c>
      <c r="AC487" s="71">
        <v>0</v>
      </c>
      <c r="AD487" s="71">
        <v>6.8480304421614244</v>
      </c>
      <c r="AE487" s="72"/>
      <c r="AF487" s="71">
        <v>58045714.51644028</v>
      </c>
      <c r="AG487" s="71">
        <v>2194317.0262361295</v>
      </c>
      <c r="AH487" s="71">
        <v>2014379.2104632827</v>
      </c>
      <c r="AI487" s="71">
        <v>119043904.6055164</v>
      </c>
      <c r="AJ487" s="71">
        <v>100719338.4746197</v>
      </c>
      <c r="AK487" s="71"/>
      <c r="AL487" s="71"/>
      <c r="AM487" s="71">
        <v>6420233.0456293272</v>
      </c>
      <c r="AN487" s="71"/>
      <c r="AO487" s="71"/>
      <c r="AP487" s="71">
        <v>288437886.87890512</v>
      </c>
      <c r="AQ487" s="72"/>
      <c r="AR487" s="71">
        <v>1933</v>
      </c>
      <c r="AS487" s="71">
        <v>508</v>
      </c>
      <c r="AT487" s="71">
        <v>0</v>
      </c>
      <c r="AU487" s="71">
        <v>0</v>
      </c>
      <c r="AV487" s="71">
        <v>0</v>
      </c>
      <c r="AW487" s="71">
        <v>0</v>
      </c>
      <c r="AX487" s="71"/>
      <c r="AY487" s="72"/>
      <c r="AZ487" s="71">
        <v>8566.9000000000015</v>
      </c>
      <c r="BA487" s="71">
        <v>57984.499999999993</v>
      </c>
      <c r="BB487" s="71">
        <v>0</v>
      </c>
      <c r="BC487" s="71">
        <v>0</v>
      </c>
      <c r="BD487" s="71">
        <v>0</v>
      </c>
      <c r="BE487" s="71">
        <v>0</v>
      </c>
      <c r="BF487" s="71"/>
      <c r="BG487" s="72"/>
      <c r="BH487" s="71">
        <v>0</v>
      </c>
      <c r="BI487" s="71">
        <v>0</v>
      </c>
      <c r="BJ487" s="71">
        <v>3.004</v>
      </c>
      <c r="BK487" s="71">
        <v>0</v>
      </c>
      <c r="BL487" s="71">
        <v>18.093</v>
      </c>
      <c r="BM487" s="71">
        <v>0</v>
      </c>
      <c r="BN487" s="72"/>
      <c r="BO487" s="71">
        <v>0</v>
      </c>
      <c r="BP487" s="71">
        <v>0</v>
      </c>
      <c r="BQ487" s="71">
        <v>1</v>
      </c>
      <c r="BR487" s="71">
        <v>0</v>
      </c>
      <c r="BS487" s="71">
        <v>2</v>
      </c>
      <c r="BT487" s="71">
        <v>0</v>
      </c>
      <c r="BU487"/>
      <c r="BV487" s="70">
        <v>17.172000000000001</v>
      </c>
      <c r="BW487" s="70">
        <v>0</v>
      </c>
      <c r="BX487" s="70">
        <v>0</v>
      </c>
      <c r="BY487" s="70">
        <v>0</v>
      </c>
      <c r="BZ487" s="70">
        <v>3.9249999999999998</v>
      </c>
      <c r="CA487" s="70">
        <v>0</v>
      </c>
      <c r="CB487" s="70">
        <v>0</v>
      </c>
      <c r="CC487" s="70">
        <v>0</v>
      </c>
      <c r="CD487" s="70">
        <v>0</v>
      </c>
    </row>
    <row r="488" spans="1:82">
      <c r="A488" s="70" t="s">
        <v>2245</v>
      </c>
      <c r="B488" s="70">
        <v>391</v>
      </c>
      <c r="C488" s="70">
        <v>18</v>
      </c>
      <c r="D488" s="70">
        <v>23</v>
      </c>
      <c r="E488" s="70">
        <v>2021</v>
      </c>
      <c r="F488" s="70" t="s">
        <v>160</v>
      </c>
      <c r="G488" s="70" t="s">
        <v>2227</v>
      </c>
      <c r="H488" s="70" t="s">
        <v>2228</v>
      </c>
      <c r="I488" s="148"/>
      <c r="J488" s="71">
        <v>40.405271078457936</v>
      </c>
      <c r="K488" s="71">
        <v>3.2631583085980735</v>
      </c>
      <c r="L488" s="71">
        <v>10.270431906865578</v>
      </c>
      <c r="M488" s="71">
        <v>77.894996347134168</v>
      </c>
      <c r="N488" s="71">
        <v>84.557042462268029</v>
      </c>
      <c r="O488" s="71">
        <v>47.089973463129255</v>
      </c>
      <c r="P488" s="71">
        <v>40.606723930326623</v>
      </c>
      <c r="Q488" s="71">
        <v>2.8397153553817001</v>
      </c>
      <c r="R488" s="71">
        <v>0</v>
      </c>
      <c r="S488" s="71">
        <v>5.9315369130756341</v>
      </c>
      <c r="T488" s="72"/>
      <c r="U488" s="71">
        <v>10575942</v>
      </c>
      <c r="V488" s="71">
        <v>1395</v>
      </c>
      <c r="W488" s="71">
        <v>352</v>
      </c>
      <c r="X488" s="71">
        <v>20602</v>
      </c>
      <c r="Y488" s="71">
        <v>22104</v>
      </c>
      <c r="Z488" s="71">
        <v>34647</v>
      </c>
      <c r="AA488" s="71">
        <v>8739</v>
      </c>
      <c r="AB488" s="71">
        <v>48636</v>
      </c>
      <c r="AC488" s="71">
        <v>0</v>
      </c>
      <c r="AD488" s="71">
        <v>5.9315369130756341</v>
      </c>
      <c r="AE488" s="72"/>
      <c r="AF488" s="71">
        <v>63817900.895019241</v>
      </c>
      <c r="AG488" s="71">
        <v>2259692.5282304618</v>
      </c>
      <c r="AH488" s="71">
        <v>2412948.0982787972</v>
      </c>
      <c r="AI488" s="71">
        <v>127400412.85863286</v>
      </c>
      <c r="AJ488" s="71">
        <v>107090158.71724521</v>
      </c>
      <c r="AK488" s="71">
        <v>0</v>
      </c>
      <c r="AL488" s="71">
        <v>0</v>
      </c>
      <c r="AM488" s="71">
        <v>6384150.4474203028</v>
      </c>
      <c r="AN488" s="71">
        <v>0</v>
      </c>
      <c r="AO488" s="71">
        <v>0</v>
      </c>
      <c r="AP488" s="71">
        <v>309365263.54482687</v>
      </c>
      <c r="AQ488" s="72"/>
      <c r="AR488" s="71">
        <v>2009</v>
      </c>
      <c r="AS488" s="71">
        <v>514</v>
      </c>
      <c r="AT488" s="71">
        <v>0</v>
      </c>
      <c r="AU488" s="71">
        <v>0</v>
      </c>
      <c r="AV488" s="71">
        <v>0</v>
      </c>
      <c r="AW488" s="71">
        <v>0</v>
      </c>
      <c r="AX488" s="71"/>
      <c r="AY488" s="72"/>
      <c r="AZ488" s="71">
        <v>9024.4000000000015</v>
      </c>
      <c r="BA488" s="71">
        <v>58265.499999999993</v>
      </c>
      <c r="BB488" s="71">
        <v>0</v>
      </c>
      <c r="BC488" s="71">
        <v>0</v>
      </c>
      <c r="BD488" s="71">
        <v>0</v>
      </c>
      <c r="BE488" s="71">
        <v>0</v>
      </c>
      <c r="BF488" s="71"/>
      <c r="BG488" s="72"/>
      <c r="BH488" s="71">
        <v>0</v>
      </c>
      <c r="BI488" s="71">
        <v>0</v>
      </c>
      <c r="BJ488" s="71">
        <v>5.407</v>
      </c>
      <c r="BK488" s="71">
        <v>0</v>
      </c>
      <c r="BL488" s="71">
        <v>19.065999999999999</v>
      </c>
      <c r="BM488" s="71">
        <v>0</v>
      </c>
      <c r="BN488" s="72"/>
      <c r="BO488" s="71">
        <v>0</v>
      </c>
      <c r="BP488" s="71">
        <v>0</v>
      </c>
      <c r="BQ488" s="71">
        <v>2</v>
      </c>
      <c r="BR488" s="71">
        <v>0</v>
      </c>
      <c r="BS488" s="71">
        <v>2</v>
      </c>
      <c r="BT488" s="71">
        <v>0</v>
      </c>
      <c r="BU488"/>
      <c r="BV488" s="70">
        <v>20.521999999999998</v>
      </c>
      <c r="BW488" s="70">
        <v>0</v>
      </c>
      <c r="BX488" s="70">
        <v>0</v>
      </c>
      <c r="BY488" s="70">
        <v>0</v>
      </c>
      <c r="BZ488" s="70">
        <v>3.9510000000000001</v>
      </c>
      <c r="CA488" s="70">
        <v>0</v>
      </c>
      <c r="CB488" s="70">
        <v>0</v>
      </c>
      <c r="CC488" s="70">
        <v>0</v>
      </c>
      <c r="CD488" s="70">
        <v>0</v>
      </c>
    </row>
    <row r="489" spans="1:82">
      <c r="A489" s="70" t="s">
        <v>2246</v>
      </c>
      <c r="B489" s="70">
        <v>391</v>
      </c>
      <c r="C489" s="70">
        <v>19</v>
      </c>
      <c r="D489" s="70">
        <v>23</v>
      </c>
      <c r="E489" s="70">
        <v>2022</v>
      </c>
      <c r="F489" s="70" t="s">
        <v>161</v>
      </c>
      <c r="G489" s="70" t="s">
        <v>2227</v>
      </c>
      <c r="H489" s="70" t="s">
        <v>2228</v>
      </c>
      <c r="I489" s="148"/>
      <c r="J489" s="71">
        <v>38.249979132883162</v>
      </c>
      <c r="K489" s="71">
        <v>2.939871828875801</v>
      </c>
      <c r="L489" s="71">
        <v>6.5809656850527443</v>
      </c>
      <c r="M489" s="71">
        <v>76.925625336814974</v>
      </c>
      <c r="N489" s="71">
        <v>83.705934358509282</v>
      </c>
      <c r="O489" s="71">
        <v>49.808812986949029</v>
      </c>
      <c r="P489" s="71">
        <v>40.248719047532944</v>
      </c>
      <c r="Q489" s="71">
        <v>2.8484173297052724</v>
      </c>
      <c r="R489" s="71">
        <v>0</v>
      </c>
      <c r="S489" s="71">
        <v>6.1169433873957963</v>
      </c>
      <c r="T489" s="72"/>
      <c r="U489" s="71">
        <v>11109858</v>
      </c>
      <c r="V489" s="71">
        <v>1395</v>
      </c>
      <c r="W489" s="71">
        <v>352</v>
      </c>
      <c r="X489" s="71">
        <v>20602</v>
      </c>
      <c r="Y489" s="71">
        <v>22376</v>
      </c>
      <c r="Z489" s="71">
        <v>34819</v>
      </c>
      <c r="AA489" s="71">
        <v>8794</v>
      </c>
      <c r="AB489" s="71">
        <v>48385</v>
      </c>
      <c r="AC489" s="71">
        <v>0</v>
      </c>
      <c r="AD489" s="71">
        <v>6.1169433873957963</v>
      </c>
      <c r="AE489" s="72"/>
      <c r="AF489" s="71">
        <v>59543714.131750405</v>
      </c>
      <c r="AG489" s="71">
        <v>2194587.958970557</v>
      </c>
      <c r="AH489" s="71">
        <v>1883809.5371902569</v>
      </c>
      <c r="AI489" s="71">
        <v>126522572.39683072</v>
      </c>
      <c r="AJ489" s="71">
        <v>107486289.59144108</v>
      </c>
      <c r="AK489" s="71">
        <v>0</v>
      </c>
      <c r="AL489" s="71">
        <v>0</v>
      </c>
      <c r="AM489" s="71">
        <v>6247824.1398882866</v>
      </c>
      <c r="AN489" s="71">
        <v>0</v>
      </c>
      <c r="AO489" s="71">
        <v>0</v>
      </c>
      <c r="AP489" s="71">
        <v>303878797.75607133</v>
      </c>
      <c r="AQ489" s="72"/>
      <c r="AR489" s="71">
        <v>2093</v>
      </c>
      <c r="AS489" s="71">
        <v>514</v>
      </c>
      <c r="AT489" s="71">
        <v>0</v>
      </c>
      <c r="AU489" s="71">
        <v>0</v>
      </c>
      <c r="AV489" s="71">
        <v>0</v>
      </c>
      <c r="AW489" s="71">
        <v>1</v>
      </c>
      <c r="AX489" s="71"/>
      <c r="AY489" s="72"/>
      <c r="AZ489" s="71">
        <v>9510.1</v>
      </c>
      <c r="BA489" s="71">
        <v>58265.499999999985</v>
      </c>
      <c r="BB489" s="71">
        <v>0</v>
      </c>
      <c r="BC489" s="71">
        <v>0</v>
      </c>
      <c r="BD489" s="71">
        <v>0</v>
      </c>
      <c r="BE489" s="71">
        <v>300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2247</v>
      </c>
      <c r="B490" s="70">
        <v>391</v>
      </c>
      <c r="C490" s="70">
        <v>20</v>
      </c>
      <c r="D490" s="70">
        <v>23</v>
      </c>
      <c r="E490" s="70">
        <v>2023</v>
      </c>
      <c r="F490" s="70" t="s">
        <v>1539</v>
      </c>
      <c r="G490" s="70" t="s">
        <v>2227</v>
      </c>
      <c r="H490" s="70" t="s">
        <v>2228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2195</v>
      </c>
      <c r="AS490" s="71">
        <v>515</v>
      </c>
      <c r="AT490" s="71">
        <v>0</v>
      </c>
      <c r="AU490" s="71">
        <v>0</v>
      </c>
      <c r="AV490" s="71">
        <v>0</v>
      </c>
      <c r="AW490" s="71">
        <v>1</v>
      </c>
      <c r="AX490" s="71"/>
      <c r="AY490" s="72"/>
      <c r="AZ490" s="71">
        <v>10137.199999999993</v>
      </c>
      <c r="BA490" s="71">
        <v>58282.599999999984</v>
      </c>
      <c r="BB490" s="71">
        <v>0</v>
      </c>
      <c r="BC490" s="71">
        <v>0</v>
      </c>
      <c r="BD490" s="71">
        <v>0</v>
      </c>
      <c r="BE490" s="71">
        <v>300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2248</v>
      </c>
      <c r="B491" s="70">
        <v>391</v>
      </c>
      <c r="C491" s="70">
        <v>21</v>
      </c>
      <c r="D491" s="70">
        <v>23</v>
      </c>
      <c r="E491" s="70">
        <v>2024</v>
      </c>
      <c r="F491" s="70" t="s">
        <v>1554</v>
      </c>
      <c r="G491" s="70" t="s">
        <v>2227</v>
      </c>
      <c r="H491" s="70" t="s">
        <v>2228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2249</v>
      </c>
      <c r="B492" s="70">
        <v>256</v>
      </c>
      <c r="C492" s="70">
        <v>1</v>
      </c>
      <c r="D492" s="70">
        <v>16</v>
      </c>
      <c r="E492" s="70">
        <v>1990</v>
      </c>
      <c r="F492" s="70" t="s">
        <v>787</v>
      </c>
      <c r="G492" s="70" t="s">
        <v>2250</v>
      </c>
      <c r="H492" s="70" t="s">
        <v>2251</v>
      </c>
      <c r="I492" s="148"/>
      <c r="J492" s="71">
        <v>107.1263948651049</v>
      </c>
      <c r="K492" s="71">
        <v>2.485158491042347</v>
      </c>
      <c r="L492" s="71">
        <v>1.1290457621775261</v>
      </c>
      <c r="M492" s="71">
        <v>23.865835362274701</v>
      </c>
      <c r="N492" s="71">
        <v>45.494032195855787</v>
      </c>
      <c r="O492" s="71">
        <v>33.590097753624057</v>
      </c>
      <c r="P492" s="71">
        <v>19.31542720729081</v>
      </c>
      <c r="Q492" s="71">
        <v>2.69803889751892</v>
      </c>
      <c r="R492" s="71">
        <v>0</v>
      </c>
      <c r="S492" s="71">
        <v>2.9297459077858901</v>
      </c>
      <c r="T492" s="72"/>
      <c r="U492" s="71">
        <v>9117189</v>
      </c>
      <c r="V492" s="71">
        <v>930</v>
      </c>
      <c r="W492" s="71">
        <v>13</v>
      </c>
      <c r="X492" s="71">
        <v>9075</v>
      </c>
      <c r="Y492" s="71">
        <v>14573</v>
      </c>
      <c r="Z492" s="71">
        <v>13816</v>
      </c>
      <c r="AA492" s="71">
        <v>4690</v>
      </c>
      <c r="AB492" s="71">
        <v>43807</v>
      </c>
      <c r="AC492" s="71">
        <v>0</v>
      </c>
      <c r="AD492" s="71">
        <v>2.9297459077858901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2252</v>
      </c>
      <c r="B493" s="70">
        <v>257</v>
      </c>
      <c r="C493" s="70">
        <v>2</v>
      </c>
      <c r="D493" s="70">
        <v>16</v>
      </c>
      <c r="E493" s="70">
        <v>2005</v>
      </c>
      <c r="F493" s="70" t="s">
        <v>789</v>
      </c>
      <c r="G493" s="70" t="s">
        <v>2250</v>
      </c>
      <c r="H493" s="70" t="s">
        <v>2251</v>
      </c>
      <c r="I493" s="148"/>
      <c r="J493" s="71">
        <v>52.749457830973611</v>
      </c>
      <c r="K493" s="71">
        <v>2.374205857023179</v>
      </c>
      <c r="L493" s="71">
        <v>2.7233681138935109</v>
      </c>
      <c r="M493" s="71">
        <v>51.64617376501154</v>
      </c>
      <c r="N493" s="71">
        <v>67.069102668974267</v>
      </c>
      <c r="O493" s="71">
        <v>48.747173834199117</v>
      </c>
      <c r="P493" s="71">
        <v>19.21452326419876</v>
      </c>
      <c r="Q493" s="71">
        <v>2.70693612046409</v>
      </c>
      <c r="R493" s="71">
        <v>0</v>
      </c>
      <c r="S493" s="71">
        <v>2.583297276464767</v>
      </c>
      <c r="T493" s="72"/>
      <c r="U493" s="71">
        <v>5361723</v>
      </c>
      <c r="V493" s="71">
        <v>1036</v>
      </c>
      <c r="W493" s="71">
        <v>36</v>
      </c>
      <c r="X493" s="71">
        <v>10423</v>
      </c>
      <c r="Y493" s="71">
        <v>18243</v>
      </c>
      <c r="Z493" s="71">
        <v>23202</v>
      </c>
      <c r="AA493" s="71">
        <v>3821</v>
      </c>
      <c r="AB493" s="71">
        <v>45947</v>
      </c>
      <c r="AC493" s="71">
        <v>0</v>
      </c>
      <c r="AD493" s="71">
        <v>2.583297276464767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2253</v>
      </c>
      <c r="B494" s="70">
        <v>258</v>
      </c>
      <c r="C494" s="70">
        <v>3</v>
      </c>
      <c r="D494" s="70">
        <v>16</v>
      </c>
      <c r="E494" s="70">
        <v>2006</v>
      </c>
      <c r="F494" s="70" t="s">
        <v>790</v>
      </c>
      <c r="G494" s="70" t="s">
        <v>2250</v>
      </c>
      <c r="H494" s="70" t="s">
        <v>2251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2254</v>
      </c>
      <c r="B495" s="70">
        <v>259</v>
      </c>
      <c r="C495" s="70">
        <v>4</v>
      </c>
      <c r="D495" s="70">
        <v>16</v>
      </c>
      <c r="E495" s="70">
        <v>2007</v>
      </c>
      <c r="F495" s="70" t="s">
        <v>791</v>
      </c>
      <c r="G495" s="70" t="s">
        <v>2250</v>
      </c>
      <c r="H495" s="70" t="s">
        <v>2251</v>
      </c>
      <c r="I495" s="148"/>
      <c r="J495" s="71">
        <v>49.155279985797911</v>
      </c>
      <c r="K495" s="71">
        <v>2.04488809170976</v>
      </c>
      <c r="L495" s="71">
        <v>2.821940998585736</v>
      </c>
      <c r="M495" s="71">
        <v>50.635667092617702</v>
      </c>
      <c r="N495" s="71">
        <v>65.715307936420672</v>
      </c>
      <c r="O495" s="71">
        <v>47.318942248913828</v>
      </c>
      <c r="P495" s="71">
        <v>18.40383108303757</v>
      </c>
      <c r="Q495" s="71">
        <v>2.8500457194162698</v>
      </c>
      <c r="R495" s="71">
        <v>0</v>
      </c>
      <c r="S495" s="71">
        <v>2.8173484533275159</v>
      </c>
      <c r="T495" s="72"/>
      <c r="U495" s="71">
        <v>5962673</v>
      </c>
      <c r="V495" s="71">
        <v>894</v>
      </c>
      <c r="W495" s="71">
        <v>32</v>
      </c>
      <c r="X495" s="71">
        <v>11185</v>
      </c>
      <c r="Y495" s="71">
        <v>18590</v>
      </c>
      <c r="Z495" s="71">
        <v>23413</v>
      </c>
      <c r="AA495" s="71">
        <v>3604</v>
      </c>
      <c r="AB495" s="71">
        <v>45818</v>
      </c>
      <c r="AC495" s="71">
        <v>0</v>
      </c>
      <c r="AD495" s="71">
        <v>2.8173484533275159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2255</v>
      </c>
      <c r="B496" s="70">
        <v>260</v>
      </c>
      <c r="C496" s="70">
        <v>5</v>
      </c>
      <c r="D496" s="70">
        <v>16</v>
      </c>
      <c r="E496" s="70">
        <v>2008</v>
      </c>
      <c r="F496" s="70" t="s">
        <v>792</v>
      </c>
      <c r="G496" s="70" t="s">
        <v>2250</v>
      </c>
      <c r="H496" s="70" t="s">
        <v>2251</v>
      </c>
      <c r="I496" s="148"/>
      <c r="J496" s="71">
        <v>55.777369106330021</v>
      </c>
      <c r="K496" s="71">
        <v>1.52708986780617</v>
      </c>
      <c r="L496" s="71">
        <v>2.5146642330492668</v>
      </c>
      <c r="M496" s="71">
        <v>50.490396189437057</v>
      </c>
      <c r="N496" s="71">
        <v>65.712282471523693</v>
      </c>
      <c r="O496" s="71">
        <v>45.845264442173828</v>
      </c>
      <c r="P496" s="71">
        <v>18.168628557927601</v>
      </c>
      <c r="Q496" s="71">
        <v>2.8178188317888302</v>
      </c>
      <c r="R496" s="71">
        <v>0</v>
      </c>
      <c r="S496" s="71">
        <v>5.1162713655667122</v>
      </c>
      <c r="T496" s="72"/>
      <c r="U496" s="71">
        <v>7210499</v>
      </c>
      <c r="V496" s="71">
        <v>894</v>
      </c>
      <c r="W496" s="71">
        <v>32</v>
      </c>
      <c r="X496" s="71">
        <v>11185</v>
      </c>
      <c r="Y496" s="71">
        <v>18795</v>
      </c>
      <c r="Z496" s="71">
        <v>23480</v>
      </c>
      <c r="AA496" s="71">
        <v>3562</v>
      </c>
      <c r="AB496" s="71">
        <v>46045</v>
      </c>
      <c r="AC496" s="71">
        <v>0</v>
      </c>
      <c r="AD496" s="71">
        <v>5.1162713655667122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2256</v>
      </c>
      <c r="B497" s="70">
        <v>261</v>
      </c>
      <c r="C497" s="70">
        <v>6</v>
      </c>
      <c r="D497" s="70">
        <v>16</v>
      </c>
      <c r="E497" s="70">
        <v>2009</v>
      </c>
      <c r="F497" s="70" t="s">
        <v>176</v>
      </c>
      <c r="G497" s="70" t="s">
        <v>2250</v>
      </c>
      <c r="H497" s="70" t="s">
        <v>2251</v>
      </c>
      <c r="I497" s="148"/>
      <c r="J497" s="71">
        <v>68.781615473773556</v>
      </c>
      <c r="K497" s="71">
        <v>1.616021276647237</v>
      </c>
      <c r="L497" s="71">
        <v>1.942568093501934</v>
      </c>
      <c r="M497" s="71">
        <v>55.2615842457339</v>
      </c>
      <c r="N497" s="71">
        <v>64.189971748156708</v>
      </c>
      <c r="O497" s="71">
        <v>46.533854506521003</v>
      </c>
      <c r="P497" s="71">
        <v>17.325009134907479</v>
      </c>
      <c r="Q497" s="71">
        <v>2.6881494911809201</v>
      </c>
      <c r="R497" s="71">
        <v>0</v>
      </c>
      <c r="S497" s="71">
        <v>4.0221727286591227</v>
      </c>
      <c r="T497" s="72"/>
      <c r="U497" s="71">
        <v>6990168</v>
      </c>
      <c r="V497" s="71">
        <v>994</v>
      </c>
      <c r="W497" s="71">
        <v>42</v>
      </c>
      <c r="X497" s="71">
        <v>12951</v>
      </c>
      <c r="Y497" s="71">
        <v>18967</v>
      </c>
      <c r="Z497" s="71">
        <v>23524</v>
      </c>
      <c r="AA497" s="71">
        <v>3487</v>
      </c>
      <c r="AB497" s="71">
        <v>46111</v>
      </c>
      <c r="AC497" s="71">
        <v>0</v>
      </c>
      <c r="AD497" s="71">
        <v>4.0221727286591227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122.55800000000001</v>
      </c>
      <c r="BK497" s="71">
        <v>0</v>
      </c>
      <c r="BL497" s="71">
        <v>0</v>
      </c>
      <c r="BM497" s="71">
        <v>0</v>
      </c>
      <c r="BN497" s="72"/>
      <c r="BO497" s="71">
        <v>0</v>
      </c>
      <c r="BP497" s="71">
        <v>0</v>
      </c>
      <c r="BQ497" s="71">
        <v>3</v>
      </c>
      <c r="BR497" s="71">
        <v>0</v>
      </c>
      <c r="BS497" s="71">
        <v>0</v>
      </c>
      <c r="BT497" s="71">
        <v>0</v>
      </c>
      <c r="BU497"/>
      <c r="BV497" s="70">
        <v>112.01300000000001</v>
      </c>
      <c r="BW497" s="70">
        <v>0</v>
      </c>
      <c r="BX497" s="70">
        <v>10.545</v>
      </c>
      <c r="BY497" s="70">
        <v>0</v>
      </c>
      <c r="BZ497" s="70">
        <v>0</v>
      </c>
      <c r="CA497" s="70">
        <v>0</v>
      </c>
      <c r="CB497" s="70">
        <v>0</v>
      </c>
      <c r="CC497" s="70">
        <v>0</v>
      </c>
      <c r="CD497" s="70">
        <v>0</v>
      </c>
    </row>
    <row r="498" spans="1:82">
      <c r="A498" s="70" t="s">
        <v>2257</v>
      </c>
      <c r="B498" s="70">
        <v>262</v>
      </c>
      <c r="C498" s="70">
        <v>7</v>
      </c>
      <c r="D498" s="70">
        <v>16</v>
      </c>
      <c r="E498" s="70">
        <v>2010</v>
      </c>
      <c r="F498" s="70" t="s">
        <v>177</v>
      </c>
      <c r="G498" s="70" t="s">
        <v>2250</v>
      </c>
      <c r="H498" s="70" t="s">
        <v>2251</v>
      </c>
      <c r="I498" s="148"/>
      <c r="J498" s="71">
        <v>65.373326232098677</v>
      </c>
      <c r="K498" s="71">
        <v>1.72412234301602</v>
      </c>
      <c r="L498" s="71">
        <v>1.8324850370764509</v>
      </c>
      <c r="M498" s="71">
        <v>56.732698140922487</v>
      </c>
      <c r="N498" s="71">
        <v>70.636882458094334</v>
      </c>
      <c r="O498" s="71">
        <v>46.208357480345228</v>
      </c>
      <c r="P498" s="71">
        <v>17.651559185086331</v>
      </c>
      <c r="Q498" s="71">
        <v>2.7901966679120398</v>
      </c>
      <c r="R498" s="71">
        <v>0</v>
      </c>
      <c r="S498" s="71">
        <v>4.3184385543341834</v>
      </c>
      <c r="T498" s="72"/>
      <c r="U498" s="71">
        <v>6730933</v>
      </c>
      <c r="V498" s="71">
        <v>994</v>
      </c>
      <c r="W498" s="71">
        <v>42</v>
      </c>
      <c r="X498" s="71">
        <v>12951</v>
      </c>
      <c r="Y498" s="71">
        <v>19012</v>
      </c>
      <c r="Z498" s="71">
        <v>23468</v>
      </c>
      <c r="AA498" s="71">
        <v>3464</v>
      </c>
      <c r="AB498" s="71">
        <v>45862</v>
      </c>
      <c r="AC498" s="71">
        <v>0</v>
      </c>
      <c r="AD498" s="71">
        <v>4.3184385543341834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129.696</v>
      </c>
      <c r="BK498" s="71">
        <v>0</v>
      </c>
      <c r="BL498" s="71">
        <v>0</v>
      </c>
      <c r="BM498" s="71">
        <v>0</v>
      </c>
      <c r="BN498" s="72"/>
      <c r="BO498" s="71">
        <v>0</v>
      </c>
      <c r="BP498" s="71">
        <v>0</v>
      </c>
      <c r="BQ498" s="71">
        <v>3</v>
      </c>
      <c r="BR498" s="71">
        <v>0</v>
      </c>
      <c r="BS498" s="71">
        <v>0</v>
      </c>
      <c r="BT498" s="71">
        <v>0</v>
      </c>
      <c r="BU498"/>
      <c r="BV498" s="70">
        <v>118.154</v>
      </c>
      <c r="BW498" s="70">
        <v>0</v>
      </c>
      <c r="BX498" s="70">
        <v>11.542</v>
      </c>
      <c r="BY498" s="70">
        <v>0</v>
      </c>
      <c r="BZ498" s="70">
        <v>0</v>
      </c>
      <c r="CA498" s="70">
        <v>0</v>
      </c>
      <c r="CB498" s="70">
        <v>0</v>
      </c>
      <c r="CC498" s="70">
        <v>0</v>
      </c>
      <c r="CD498" s="70">
        <v>0</v>
      </c>
    </row>
    <row r="499" spans="1:82">
      <c r="A499" s="70" t="s">
        <v>2258</v>
      </c>
      <c r="B499" s="70">
        <v>263</v>
      </c>
      <c r="C499" s="70">
        <v>8</v>
      </c>
      <c r="D499" s="70">
        <v>16</v>
      </c>
      <c r="E499" s="70">
        <v>2011</v>
      </c>
      <c r="F499" s="70" t="s">
        <v>178</v>
      </c>
      <c r="G499" s="70" t="s">
        <v>2250</v>
      </c>
      <c r="H499" s="70" t="s">
        <v>2251</v>
      </c>
      <c r="I499" s="148"/>
      <c r="J499" s="71">
        <v>67.349596549456066</v>
      </c>
      <c r="K499" s="71">
        <v>2.3412918673665519</v>
      </c>
      <c r="L499" s="71">
        <v>1.902841057486351</v>
      </c>
      <c r="M499" s="71">
        <v>61.442816190894987</v>
      </c>
      <c r="N499" s="71">
        <v>71.223155510541389</v>
      </c>
      <c r="O499" s="71">
        <v>45.302911566918311</v>
      </c>
      <c r="P499" s="71">
        <v>16.933622380097091</v>
      </c>
      <c r="Q499" s="71">
        <v>3.19852921132654</v>
      </c>
      <c r="R499" s="71">
        <v>0</v>
      </c>
      <c r="S499" s="71">
        <v>3.9334018965148401</v>
      </c>
      <c r="T499" s="72"/>
      <c r="U499" s="71">
        <v>6827623</v>
      </c>
      <c r="V499" s="71">
        <v>994</v>
      </c>
      <c r="W499" s="71">
        <v>42</v>
      </c>
      <c r="X499" s="71">
        <v>12951</v>
      </c>
      <c r="Y499" s="71">
        <v>19032</v>
      </c>
      <c r="Z499" s="71">
        <v>23508</v>
      </c>
      <c r="AA499" s="71">
        <v>3422</v>
      </c>
      <c r="AB499" s="71">
        <v>45578</v>
      </c>
      <c r="AC499" s="71">
        <v>0</v>
      </c>
      <c r="AD499" s="71">
        <v>3.9334018965148401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133.059</v>
      </c>
      <c r="BK499" s="71">
        <v>0</v>
      </c>
      <c r="BL499" s="71">
        <v>0</v>
      </c>
      <c r="BM499" s="71">
        <v>0</v>
      </c>
      <c r="BN499" s="72"/>
      <c r="BO499" s="71">
        <v>0</v>
      </c>
      <c r="BP499" s="71">
        <v>0</v>
      </c>
      <c r="BQ499" s="71">
        <v>4</v>
      </c>
      <c r="BR499" s="71">
        <v>0</v>
      </c>
      <c r="BS499" s="71">
        <v>0</v>
      </c>
      <c r="BT499" s="71">
        <v>0</v>
      </c>
      <c r="BU499"/>
      <c r="BV499" s="70">
        <v>121.048</v>
      </c>
      <c r="BW499" s="70">
        <v>0</v>
      </c>
      <c r="BX499" s="70">
        <v>12.010999999999999</v>
      </c>
      <c r="BY499" s="70">
        <v>0</v>
      </c>
      <c r="BZ499" s="70">
        <v>0</v>
      </c>
      <c r="CA499" s="70">
        <v>0</v>
      </c>
      <c r="CB499" s="70">
        <v>0</v>
      </c>
      <c r="CC499" s="70">
        <v>0</v>
      </c>
      <c r="CD499" s="70">
        <v>0</v>
      </c>
    </row>
    <row r="500" spans="1:82">
      <c r="A500" s="70" t="s">
        <v>2259</v>
      </c>
      <c r="B500" s="70">
        <v>264</v>
      </c>
      <c r="C500" s="70">
        <v>9</v>
      </c>
      <c r="D500" s="70">
        <v>16</v>
      </c>
      <c r="E500" s="70">
        <v>2012</v>
      </c>
      <c r="F500" s="70" t="s">
        <v>179</v>
      </c>
      <c r="G500" s="70" t="s">
        <v>2250</v>
      </c>
      <c r="H500" s="70" t="s">
        <v>2251</v>
      </c>
      <c r="I500" s="148"/>
      <c r="J500" s="71">
        <v>55.322947213235842</v>
      </c>
      <c r="K500" s="71">
        <v>2.0938136943854819</v>
      </c>
      <c r="L500" s="71">
        <v>1.853589944234449</v>
      </c>
      <c r="M500" s="71">
        <v>64.911923655060548</v>
      </c>
      <c r="N500" s="71">
        <v>77.007029560437431</v>
      </c>
      <c r="O500" s="71">
        <v>45.286745352531788</v>
      </c>
      <c r="P500" s="71">
        <v>16.960293729208491</v>
      </c>
      <c r="Q500" s="71">
        <v>3.6411249531904599</v>
      </c>
      <c r="R500" s="71">
        <v>0</v>
      </c>
      <c r="S500" s="71">
        <v>3.6861082997661758</v>
      </c>
      <c r="T500" s="72"/>
      <c r="U500" s="71">
        <v>6038910</v>
      </c>
      <c r="V500" s="71">
        <v>994</v>
      </c>
      <c r="W500" s="71">
        <v>42</v>
      </c>
      <c r="X500" s="71">
        <v>12951</v>
      </c>
      <c r="Y500" s="71">
        <v>20356</v>
      </c>
      <c r="Z500" s="71">
        <v>23686</v>
      </c>
      <c r="AA500" s="71">
        <v>3408</v>
      </c>
      <c r="AB500" s="71">
        <v>47755</v>
      </c>
      <c r="AC500" s="71">
        <v>0</v>
      </c>
      <c r="AD500" s="71">
        <v>3.6861082997661758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132.71299999999999</v>
      </c>
      <c r="BK500" s="71">
        <v>0</v>
      </c>
      <c r="BL500" s="71">
        <v>0</v>
      </c>
      <c r="BM500" s="71">
        <v>0</v>
      </c>
      <c r="BN500" s="72"/>
      <c r="BO500" s="71">
        <v>0</v>
      </c>
      <c r="BP500" s="71">
        <v>0</v>
      </c>
      <c r="BQ500" s="71">
        <v>4</v>
      </c>
      <c r="BR500" s="71">
        <v>0</v>
      </c>
      <c r="BS500" s="71">
        <v>0</v>
      </c>
      <c r="BT500" s="71">
        <v>0</v>
      </c>
      <c r="BU500"/>
      <c r="BV500" s="70">
        <v>121.88800000000001</v>
      </c>
      <c r="BW500" s="70">
        <v>0</v>
      </c>
      <c r="BX500" s="70">
        <v>10.824999999999999</v>
      </c>
      <c r="BY500" s="70">
        <v>0</v>
      </c>
      <c r="BZ500" s="70">
        <v>0</v>
      </c>
      <c r="CA500" s="70">
        <v>0</v>
      </c>
      <c r="CB500" s="70">
        <v>0</v>
      </c>
      <c r="CC500" s="70">
        <v>0</v>
      </c>
      <c r="CD500" s="70">
        <v>0</v>
      </c>
    </row>
    <row r="501" spans="1:82">
      <c r="A501" s="70" t="s">
        <v>2260</v>
      </c>
      <c r="B501" s="70">
        <v>265</v>
      </c>
      <c r="C501" s="70">
        <v>10</v>
      </c>
      <c r="D501" s="70">
        <v>16</v>
      </c>
      <c r="E501" s="70">
        <v>2013</v>
      </c>
      <c r="F501" s="70" t="s">
        <v>180</v>
      </c>
      <c r="G501" s="1064" t="s">
        <v>2250</v>
      </c>
      <c r="H501" s="70" t="s">
        <v>2251</v>
      </c>
      <c r="I501" s="148"/>
      <c r="J501" s="71">
        <v>53.769169035549837</v>
      </c>
      <c r="K501" s="71">
        <v>1.7792830886351341</v>
      </c>
      <c r="L501" s="71">
        <v>1.7103414546426741</v>
      </c>
      <c r="M501" s="71">
        <v>64.624077295497443</v>
      </c>
      <c r="N501" s="71">
        <v>69.757570196248551</v>
      </c>
      <c r="O501" s="71">
        <v>43.7428669516799</v>
      </c>
      <c r="P501" s="71">
        <v>17.069158514255012</v>
      </c>
      <c r="Q501" s="71">
        <v>3.6830985584042399</v>
      </c>
      <c r="R501" s="71">
        <v>0</v>
      </c>
      <c r="S501" s="71">
        <v>4.8261456387413384</v>
      </c>
      <c r="T501" s="72"/>
      <c r="U501" s="71">
        <v>6054177</v>
      </c>
      <c r="V501" s="71">
        <v>994</v>
      </c>
      <c r="W501" s="71">
        <v>42</v>
      </c>
      <c r="X501" s="71">
        <v>12951</v>
      </c>
      <c r="Y501" s="71">
        <v>20406</v>
      </c>
      <c r="Z501" s="71">
        <v>23900</v>
      </c>
      <c r="AA501" s="71">
        <v>3417</v>
      </c>
      <c r="AB501" s="71">
        <v>47613</v>
      </c>
      <c r="AC501" s="71">
        <v>0</v>
      </c>
      <c r="AD501" s="71">
        <v>4.8261456387413384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124.46599999999999</v>
      </c>
      <c r="BK501" s="71">
        <v>0</v>
      </c>
      <c r="BL501" s="71">
        <v>0</v>
      </c>
      <c r="BM501" s="71">
        <v>0</v>
      </c>
      <c r="BN501" s="72"/>
      <c r="BO501" s="71">
        <v>0</v>
      </c>
      <c r="BP501" s="71">
        <v>0</v>
      </c>
      <c r="BQ501" s="71">
        <v>4</v>
      </c>
      <c r="BR501" s="71">
        <v>0</v>
      </c>
      <c r="BS501" s="71">
        <v>0</v>
      </c>
      <c r="BT501" s="71">
        <v>0</v>
      </c>
      <c r="BU501"/>
      <c r="BV501" s="70">
        <v>113.67100000000001</v>
      </c>
      <c r="BW501" s="70">
        <v>0</v>
      </c>
      <c r="BX501" s="70">
        <v>10.795</v>
      </c>
      <c r="BY501" s="70">
        <v>0</v>
      </c>
      <c r="BZ501" s="70">
        <v>0</v>
      </c>
      <c r="CA501" s="70">
        <v>0</v>
      </c>
      <c r="CB501" s="70">
        <v>0</v>
      </c>
      <c r="CC501" s="70">
        <v>0</v>
      </c>
      <c r="CD501" s="70">
        <v>0</v>
      </c>
    </row>
    <row r="502" spans="1:82">
      <c r="A502" s="70" t="s">
        <v>2261</v>
      </c>
      <c r="B502" s="70">
        <v>266</v>
      </c>
      <c r="C502" s="70">
        <v>11</v>
      </c>
      <c r="D502" s="70">
        <v>16</v>
      </c>
      <c r="E502" s="70">
        <v>2014</v>
      </c>
      <c r="F502" s="70" t="s">
        <v>181</v>
      </c>
      <c r="G502" s="1064" t="s">
        <v>2250</v>
      </c>
      <c r="H502" s="70" t="s">
        <v>2251</v>
      </c>
      <c r="I502" s="148"/>
      <c r="J502" s="71">
        <v>50.206401604866691</v>
      </c>
      <c r="K502" s="71">
        <v>1.5808980866447371</v>
      </c>
      <c r="L502" s="71">
        <v>0.52430500941880054</v>
      </c>
      <c r="M502" s="71">
        <v>63.91552699399486</v>
      </c>
      <c r="N502" s="71">
        <v>67.63818387248368</v>
      </c>
      <c r="O502" s="71">
        <v>41.923401930094712</v>
      </c>
      <c r="P502" s="71">
        <v>17.298478606896676</v>
      </c>
      <c r="Q502" s="71">
        <v>3.5396510823148102</v>
      </c>
      <c r="R502" s="71">
        <v>0</v>
      </c>
      <c r="S502" s="71">
        <v>3.7851866817128461</v>
      </c>
      <c r="T502" s="72"/>
      <c r="U502" s="71">
        <v>6172914</v>
      </c>
      <c r="V502" s="71">
        <v>765</v>
      </c>
      <c r="W502" s="71">
        <v>11</v>
      </c>
      <c r="X502" s="71">
        <v>13722</v>
      </c>
      <c r="Y502" s="71">
        <v>20634</v>
      </c>
      <c r="Z502" s="71">
        <v>24125</v>
      </c>
      <c r="AA502" s="71">
        <v>3445</v>
      </c>
      <c r="AB502" s="71">
        <v>47693</v>
      </c>
      <c r="AC502" s="71">
        <v>0</v>
      </c>
      <c r="AD502" s="71">
        <v>3.7851866817128461</v>
      </c>
      <c r="AE502" s="72"/>
      <c r="AF502" s="71"/>
      <c r="AG502" s="71"/>
      <c r="AH502" s="71"/>
      <c r="AI502" s="71"/>
      <c r="AJ502" s="71"/>
      <c r="AK502" s="71"/>
      <c r="AL502" s="71"/>
      <c r="AM502" s="71"/>
      <c r="AN502" s="71"/>
      <c r="AO502" s="71"/>
      <c r="AP502" s="71"/>
      <c r="AQ502" s="72"/>
      <c r="AR502" s="71">
        <v>683</v>
      </c>
      <c r="AS502" s="71">
        <v>130</v>
      </c>
      <c r="AT502" s="71">
        <v>0</v>
      </c>
      <c r="AU502" s="71">
        <v>0</v>
      </c>
      <c r="AV502" s="71">
        <v>0</v>
      </c>
      <c r="AW502" s="71">
        <v>0</v>
      </c>
      <c r="AX502" s="71"/>
      <c r="AY502" s="72"/>
      <c r="AZ502" s="71">
        <v>2885.1</v>
      </c>
      <c r="BA502" s="71">
        <v>2944.7</v>
      </c>
      <c r="BB502" s="71">
        <v>0</v>
      </c>
      <c r="BC502" s="71">
        <v>0</v>
      </c>
      <c r="BD502" s="71">
        <v>0</v>
      </c>
      <c r="BE502" s="71">
        <v>0</v>
      </c>
      <c r="BF502" s="71"/>
      <c r="BG502" s="72"/>
      <c r="BH502" s="71">
        <v>0</v>
      </c>
      <c r="BI502" s="71">
        <v>0</v>
      </c>
      <c r="BJ502" s="71">
        <v>123.71599999999999</v>
      </c>
      <c r="BK502" s="71">
        <v>0</v>
      </c>
      <c r="BL502" s="71">
        <v>0</v>
      </c>
      <c r="BM502" s="71">
        <v>0</v>
      </c>
      <c r="BN502" s="72"/>
      <c r="BO502" s="71">
        <v>0</v>
      </c>
      <c r="BP502" s="71">
        <v>0</v>
      </c>
      <c r="BQ502" s="71">
        <v>4</v>
      </c>
      <c r="BR502" s="71">
        <v>0</v>
      </c>
      <c r="BS502" s="71">
        <v>0</v>
      </c>
      <c r="BT502" s="71">
        <v>0</v>
      </c>
      <c r="BU502"/>
      <c r="BV502" s="70">
        <v>112.842</v>
      </c>
      <c r="BW502" s="70">
        <v>0</v>
      </c>
      <c r="BX502" s="70">
        <v>10.874000000000001</v>
      </c>
      <c r="BY502" s="70">
        <v>0</v>
      </c>
      <c r="BZ502" s="70">
        <v>0</v>
      </c>
      <c r="CA502" s="70">
        <v>0</v>
      </c>
      <c r="CB502" s="70">
        <v>0</v>
      </c>
      <c r="CC502" s="70">
        <v>0</v>
      </c>
      <c r="CD502" s="70">
        <v>0</v>
      </c>
    </row>
    <row r="503" spans="1:82">
      <c r="A503" s="70" t="s">
        <v>2262</v>
      </c>
      <c r="B503" s="70">
        <v>267</v>
      </c>
      <c r="C503" s="70">
        <v>12</v>
      </c>
      <c r="D503" s="70">
        <v>16</v>
      </c>
      <c r="E503" s="70">
        <v>2015</v>
      </c>
      <c r="F503" s="70" t="s">
        <v>182</v>
      </c>
      <c r="G503" s="70" t="s">
        <v>2250</v>
      </c>
      <c r="H503" s="70" t="s">
        <v>2251</v>
      </c>
      <c r="I503" s="148"/>
      <c r="J503" s="71">
        <v>52.711908725922157</v>
      </c>
      <c r="K503" s="71">
        <v>1.5329039489219951</v>
      </c>
      <c r="L503" s="71">
        <v>0.61615566512476805</v>
      </c>
      <c r="M503" s="71">
        <v>60.927176844603203</v>
      </c>
      <c r="N503" s="71">
        <v>61.487650135066133</v>
      </c>
      <c r="O503" s="71">
        <v>41.868019130605994</v>
      </c>
      <c r="P503" s="71">
        <v>17.824725628456022</v>
      </c>
      <c r="Q503" s="71">
        <v>3.4698127974038599</v>
      </c>
      <c r="R503" s="71">
        <v>0</v>
      </c>
      <c r="S503" s="71">
        <v>4.3415134635597976</v>
      </c>
      <c r="T503" s="72"/>
      <c r="U503" s="71">
        <v>7428640</v>
      </c>
      <c r="V503" s="71">
        <v>765</v>
      </c>
      <c r="W503" s="71">
        <v>11</v>
      </c>
      <c r="X503" s="71">
        <v>13722</v>
      </c>
      <c r="Y503" s="71">
        <v>20859</v>
      </c>
      <c r="Z503" s="71">
        <v>24325</v>
      </c>
      <c r="AA503" s="71">
        <v>3547</v>
      </c>
      <c r="AB503" s="71">
        <v>47758</v>
      </c>
      <c r="AC503" s="71">
        <v>0</v>
      </c>
      <c r="AD503" s="71">
        <v>4.3415134635597976</v>
      </c>
      <c r="AE503" s="72"/>
      <c r="AF503" s="71">
        <v>39198592.042510338</v>
      </c>
      <c r="AG503" s="71">
        <v>1271839.6299287891</v>
      </c>
      <c r="AH503" s="71">
        <v>124833.61375224389</v>
      </c>
      <c r="AI503" s="71">
        <v>82473161.44521369</v>
      </c>
      <c r="AJ503" s="71">
        <v>91288892.294302434</v>
      </c>
      <c r="AK503" s="71">
        <v>0</v>
      </c>
      <c r="AL503" s="71">
        <v>0</v>
      </c>
      <c r="AM503" s="71">
        <v>6545033.5627248297</v>
      </c>
      <c r="AN503" s="71">
        <v>0</v>
      </c>
      <c r="AO503" s="71">
        <v>0</v>
      </c>
      <c r="AP503" s="71">
        <v>220902352.58843231</v>
      </c>
      <c r="AQ503" s="72"/>
      <c r="AR503" s="71">
        <v>750</v>
      </c>
      <c r="AS503" s="71">
        <v>184</v>
      </c>
      <c r="AT503" s="71">
        <v>0</v>
      </c>
      <c r="AU503" s="71">
        <v>0</v>
      </c>
      <c r="AV503" s="71">
        <v>0</v>
      </c>
      <c r="AW503" s="71">
        <v>0</v>
      </c>
      <c r="AX503" s="71"/>
      <c r="AY503" s="72"/>
      <c r="AZ503" s="71">
        <v>3226.5</v>
      </c>
      <c r="BA503" s="71">
        <v>4331.2</v>
      </c>
      <c r="BB503" s="71">
        <v>0</v>
      </c>
      <c r="BC503" s="71">
        <v>0</v>
      </c>
      <c r="BD503" s="71">
        <v>0</v>
      </c>
      <c r="BE503" s="71">
        <v>0</v>
      </c>
      <c r="BF503" s="71"/>
      <c r="BG503" s="72"/>
      <c r="BH503" s="71">
        <v>0</v>
      </c>
      <c r="BI503" s="71">
        <v>0</v>
      </c>
      <c r="BJ503" s="71">
        <v>122.727</v>
      </c>
      <c r="BK503" s="71">
        <v>0</v>
      </c>
      <c r="BL503" s="71">
        <v>0</v>
      </c>
      <c r="BM503" s="71">
        <v>0</v>
      </c>
      <c r="BN503" s="72"/>
      <c r="BO503" s="71">
        <v>0</v>
      </c>
      <c r="BP503" s="71">
        <v>0</v>
      </c>
      <c r="BQ503" s="71">
        <v>3</v>
      </c>
      <c r="BR503" s="71">
        <v>0</v>
      </c>
      <c r="BS503" s="71">
        <v>0</v>
      </c>
      <c r="BT503" s="71">
        <v>0</v>
      </c>
      <c r="BU503"/>
      <c r="BV503" s="70">
        <v>110.777</v>
      </c>
      <c r="BW503" s="70">
        <v>0</v>
      </c>
      <c r="BX503" s="70">
        <v>11.95</v>
      </c>
      <c r="BY503" s="70">
        <v>0</v>
      </c>
      <c r="BZ503" s="70">
        <v>0</v>
      </c>
      <c r="CA503" s="70">
        <v>0</v>
      </c>
      <c r="CB503" s="70">
        <v>0</v>
      </c>
      <c r="CC503" s="70">
        <v>0</v>
      </c>
      <c r="CD503" s="70">
        <v>0</v>
      </c>
    </row>
    <row r="504" spans="1:82">
      <c r="A504" s="70" t="s">
        <v>2263</v>
      </c>
      <c r="B504" s="70">
        <v>268</v>
      </c>
      <c r="C504" s="70">
        <v>13</v>
      </c>
      <c r="D504" s="70">
        <v>16</v>
      </c>
      <c r="E504" s="70">
        <v>2016</v>
      </c>
      <c r="F504" s="70" t="s">
        <v>155</v>
      </c>
      <c r="G504" s="70" t="s">
        <v>2250</v>
      </c>
      <c r="H504" s="70" t="s">
        <v>2251</v>
      </c>
      <c r="I504" s="148"/>
      <c r="J504" s="71">
        <v>56.418708280972155</v>
      </c>
      <c r="K504" s="71">
        <v>1.54269741900418</v>
      </c>
      <c r="L504" s="71">
        <v>0.65238016846430213</v>
      </c>
      <c r="M504" s="71">
        <v>52.857036678851017</v>
      </c>
      <c r="N504" s="71">
        <v>61.256137113086751</v>
      </c>
      <c r="O504" s="71">
        <v>41.62144055166965</v>
      </c>
      <c r="P504" s="71">
        <v>17.369930914267069</v>
      </c>
      <c r="Q504" s="71">
        <v>3.3867351034422755</v>
      </c>
      <c r="R504" s="71">
        <v>0</v>
      </c>
      <c r="S504" s="71">
        <v>4.0479429544221146</v>
      </c>
      <c r="T504" s="72"/>
      <c r="U504" s="71">
        <v>7370653</v>
      </c>
      <c r="V504" s="71">
        <v>765</v>
      </c>
      <c r="W504" s="71">
        <v>11</v>
      </c>
      <c r="X504" s="71">
        <v>13722</v>
      </c>
      <c r="Y504" s="71">
        <v>21094</v>
      </c>
      <c r="Z504" s="71">
        <v>24479</v>
      </c>
      <c r="AA504" s="71">
        <v>3575</v>
      </c>
      <c r="AB504" s="71">
        <v>47949</v>
      </c>
      <c r="AC504" s="71">
        <v>0</v>
      </c>
      <c r="AD504" s="71">
        <v>4.0479429544221146</v>
      </c>
      <c r="AE504" s="72"/>
      <c r="AF504" s="71">
        <v>39723890.049145438</v>
      </c>
      <c r="AG504" s="71">
        <v>1207790.725012409</v>
      </c>
      <c r="AH504" s="71">
        <v>100399.5574613628</v>
      </c>
      <c r="AI504" s="71">
        <v>81768205.697619155</v>
      </c>
      <c r="AJ504" s="71">
        <v>87820384.674819723</v>
      </c>
      <c r="AK504" s="71">
        <v>0</v>
      </c>
      <c r="AL504" s="71">
        <v>0</v>
      </c>
      <c r="AM504" s="71">
        <v>6576314.4963837294</v>
      </c>
      <c r="AN504" s="71">
        <v>0</v>
      </c>
      <c r="AO504" s="71">
        <v>0</v>
      </c>
      <c r="AP504" s="71">
        <v>217196985.20044184</v>
      </c>
      <c r="AQ504" s="72"/>
      <c r="AR504" s="71">
        <v>842</v>
      </c>
      <c r="AS504" s="71">
        <v>238</v>
      </c>
      <c r="AT504" s="71">
        <v>0</v>
      </c>
      <c r="AU504" s="71">
        <v>0</v>
      </c>
      <c r="AV504" s="71">
        <v>0</v>
      </c>
      <c r="AW504" s="71">
        <v>0</v>
      </c>
      <c r="AX504" s="71"/>
      <c r="AY504" s="72"/>
      <c r="AZ504" s="71">
        <v>3701.8</v>
      </c>
      <c r="BA504" s="71">
        <v>5432.6</v>
      </c>
      <c r="BB504" s="71">
        <v>0</v>
      </c>
      <c r="BC504" s="71">
        <v>0</v>
      </c>
      <c r="BD504" s="71">
        <v>0</v>
      </c>
      <c r="BE504" s="71">
        <v>0</v>
      </c>
      <c r="BF504" s="71"/>
      <c r="BG504" s="72"/>
      <c r="BH504" s="71">
        <v>0</v>
      </c>
      <c r="BI504" s="71">
        <v>0</v>
      </c>
      <c r="BJ504" s="71">
        <v>112.476</v>
      </c>
      <c r="BK504" s="71">
        <v>0</v>
      </c>
      <c r="BL504" s="71">
        <v>0</v>
      </c>
      <c r="BM504" s="71">
        <v>0</v>
      </c>
      <c r="BN504" s="72"/>
      <c r="BO504" s="71">
        <v>0</v>
      </c>
      <c r="BP504" s="71">
        <v>0</v>
      </c>
      <c r="BQ504" s="71">
        <v>3</v>
      </c>
      <c r="BR504" s="71">
        <v>0</v>
      </c>
      <c r="BS504" s="71">
        <v>0</v>
      </c>
      <c r="BT504" s="71">
        <v>0</v>
      </c>
      <c r="BU504"/>
      <c r="BV504" s="70">
        <v>102.759</v>
      </c>
      <c r="BW504" s="70">
        <v>0</v>
      </c>
      <c r="BX504" s="70">
        <v>9.7170000000000005</v>
      </c>
      <c r="BY504" s="70">
        <v>0</v>
      </c>
      <c r="BZ504" s="70">
        <v>0</v>
      </c>
      <c r="CA504" s="70">
        <v>0</v>
      </c>
      <c r="CB504" s="70">
        <v>0</v>
      </c>
      <c r="CC504" s="70">
        <v>0</v>
      </c>
      <c r="CD504" s="70">
        <v>0</v>
      </c>
    </row>
    <row r="505" spans="1:82">
      <c r="A505" s="70" t="s">
        <v>2264</v>
      </c>
      <c r="B505" s="70">
        <v>269</v>
      </c>
      <c r="C505" s="70">
        <v>14</v>
      </c>
      <c r="D505" s="70">
        <v>16</v>
      </c>
      <c r="E505" s="70">
        <v>2017</v>
      </c>
      <c r="F505" s="70" t="s">
        <v>156</v>
      </c>
      <c r="G505" s="70" t="s">
        <v>2250</v>
      </c>
      <c r="H505" s="70" t="s">
        <v>2251</v>
      </c>
      <c r="I505" s="148"/>
      <c r="J505" s="71">
        <v>45.801319341623312</v>
      </c>
      <c r="K505" s="71">
        <v>1.5750282759497711</v>
      </c>
      <c r="L505" s="71">
        <v>0.60688584658125599</v>
      </c>
      <c r="M505" s="71">
        <v>52.382846760027938</v>
      </c>
      <c r="N505" s="71">
        <v>64.123254979770337</v>
      </c>
      <c r="O505" s="71">
        <v>41.122912890223638</v>
      </c>
      <c r="P505" s="71">
        <v>17.255070660837767</v>
      </c>
      <c r="Q505" s="71">
        <v>3.2820834128935101</v>
      </c>
      <c r="R505" s="71">
        <v>0</v>
      </c>
      <c r="S505" s="71">
        <v>4.6122060762023578</v>
      </c>
      <c r="T505" s="72"/>
      <c r="U505" s="71">
        <v>6375287</v>
      </c>
      <c r="V505" s="71">
        <v>765</v>
      </c>
      <c r="W505" s="71">
        <v>11</v>
      </c>
      <c r="X505" s="71">
        <v>13722</v>
      </c>
      <c r="Y505" s="71">
        <v>21586</v>
      </c>
      <c r="Z505" s="71">
        <v>24587</v>
      </c>
      <c r="AA505" s="71">
        <v>3574</v>
      </c>
      <c r="AB505" s="71">
        <v>48052</v>
      </c>
      <c r="AC505" s="71">
        <v>0</v>
      </c>
      <c r="AD505" s="71">
        <v>4.6122060762023578</v>
      </c>
      <c r="AE505" s="72"/>
      <c r="AF505" s="71">
        <v>34397682.079824038</v>
      </c>
      <c r="AG505" s="71">
        <v>1250021.935963748</v>
      </c>
      <c r="AH505" s="71">
        <v>127946.64387718889</v>
      </c>
      <c r="AI505" s="71">
        <v>83085600.52892001</v>
      </c>
      <c r="AJ505" s="71">
        <v>94883391.159940138</v>
      </c>
      <c r="AK505" s="71">
        <v>0</v>
      </c>
      <c r="AL505" s="71">
        <v>0</v>
      </c>
      <c r="AM505" s="71">
        <v>6600753.4222937189</v>
      </c>
      <c r="AN505" s="71">
        <v>0</v>
      </c>
      <c r="AO505" s="71">
        <v>0</v>
      </c>
      <c r="AP505" s="71">
        <v>220345395.77081883</v>
      </c>
      <c r="AQ505" s="72"/>
      <c r="AR505" s="71">
        <v>905</v>
      </c>
      <c r="AS505" s="71">
        <v>260</v>
      </c>
      <c r="AT505" s="71">
        <v>0</v>
      </c>
      <c r="AU505" s="71">
        <v>0</v>
      </c>
      <c r="AV505" s="71">
        <v>0</v>
      </c>
      <c r="AW505" s="71">
        <v>0</v>
      </c>
      <c r="AX505" s="71"/>
      <c r="AY505" s="72"/>
      <c r="AZ505" s="71">
        <v>4023.3</v>
      </c>
      <c r="BA505" s="71">
        <v>5870.7000000000007</v>
      </c>
      <c r="BB505" s="71">
        <v>0</v>
      </c>
      <c r="BC505" s="71">
        <v>0</v>
      </c>
      <c r="BD505" s="71">
        <v>0</v>
      </c>
      <c r="BE505" s="71">
        <v>0</v>
      </c>
      <c r="BF505" s="71"/>
      <c r="BG505" s="72"/>
      <c r="BH505" s="71">
        <v>0</v>
      </c>
      <c r="BI505" s="71">
        <v>0</v>
      </c>
      <c r="BJ505" s="71">
        <v>95.754000000000005</v>
      </c>
      <c r="BK505" s="71">
        <v>0</v>
      </c>
      <c r="BL505" s="71">
        <v>0</v>
      </c>
      <c r="BM505" s="71">
        <v>0</v>
      </c>
      <c r="BN505" s="72"/>
      <c r="BO505" s="71">
        <v>0</v>
      </c>
      <c r="BP505" s="71">
        <v>0</v>
      </c>
      <c r="BQ505" s="71">
        <v>3</v>
      </c>
      <c r="BR505" s="71">
        <v>0</v>
      </c>
      <c r="BS505" s="71">
        <v>0</v>
      </c>
      <c r="BT505" s="71">
        <v>0</v>
      </c>
      <c r="BU505"/>
      <c r="BV505" s="70">
        <v>87.685000000000002</v>
      </c>
      <c r="BW505" s="70">
        <v>0</v>
      </c>
      <c r="BX505" s="70">
        <v>8.0690000000000008</v>
      </c>
      <c r="BY505" s="70">
        <v>0</v>
      </c>
      <c r="BZ505" s="70">
        <v>0</v>
      </c>
      <c r="CA505" s="70">
        <v>0</v>
      </c>
      <c r="CB505" s="70">
        <v>0</v>
      </c>
      <c r="CC505" s="70">
        <v>0</v>
      </c>
      <c r="CD505" s="70">
        <v>0</v>
      </c>
    </row>
    <row r="506" spans="1:82">
      <c r="A506" s="70" t="s">
        <v>2265</v>
      </c>
      <c r="B506" s="70">
        <v>270</v>
      </c>
      <c r="C506" s="70">
        <v>15</v>
      </c>
      <c r="D506" s="70">
        <v>16</v>
      </c>
      <c r="E506" s="70">
        <v>2018</v>
      </c>
      <c r="F506" s="70" t="s">
        <v>183</v>
      </c>
      <c r="G506" s="70" t="s">
        <v>2250</v>
      </c>
      <c r="H506" s="70" t="s">
        <v>2251</v>
      </c>
      <c r="I506" s="148"/>
      <c r="J506" s="71">
        <v>44.030391045100785</v>
      </c>
      <c r="K506" s="71">
        <v>1.4704465335482286</v>
      </c>
      <c r="L506" s="71">
        <v>0.56515417653636901</v>
      </c>
      <c r="M506" s="71">
        <v>53.197810254144272</v>
      </c>
      <c r="N506" s="71">
        <v>57.929747343671664</v>
      </c>
      <c r="O506" s="71">
        <v>40.64570533260062</v>
      </c>
      <c r="P506" s="71">
        <v>17.580417649383591</v>
      </c>
      <c r="Q506" s="71">
        <v>3.04595609058561</v>
      </c>
      <c r="R506" s="71">
        <v>0</v>
      </c>
      <c r="S506" s="71">
        <v>4.0054831535942288</v>
      </c>
      <c r="T506" s="72"/>
      <c r="U506" s="71">
        <v>6395863</v>
      </c>
      <c r="V506" s="71">
        <v>765</v>
      </c>
      <c r="W506" s="71">
        <v>11</v>
      </c>
      <c r="X506" s="71">
        <v>13722</v>
      </c>
      <c r="Y506" s="71">
        <v>21498</v>
      </c>
      <c r="Z506" s="71">
        <v>24767</v>
      </c>
      <c r="AA506" s="71">
        <v>3678</v>
      </c>
      <c r="AB506" s="71">
        <v>48058</v>
      </c>
      <c r="AC506" s="71">
        <v>0</v>
      </c>
      <c r="AD506" s="71">
        <v>4.0054831535942288</v>
      </c>
      <c r="AE506" s="72"/>
      <c r="AF506" s="71">
        <v>33269473.319720019</v>
      </c>
      <c r="AG506" s="71">
        <v>1110523.417152365</v>
      </c>
      <c r="AH506" s="71">
        <v>120661.66265364279</v>
      </c>
      <c r="AI506" s="71">
        <v>80167647.843736455</v>
      </c>
      <c r="AJ506" s="71">
        <v>84653293.986844882</v>
      </c>
      <c r="AK506" s="71">
        <v>0</v>
      </c>
      <c r="AL506" s="71">
        <v>0</v>
      </c>
      <c r="AM506" s="71">
        <v>6615237.0785804214</v>
      </c>
      <c r="AN506" s="71">
        <v>0</v>
      </c>
      <c r="AO506" s="71">
        <v>0</v>
      </c>
      <c r="AP506" s="71">
        <v>205936837.30868778</v>
      </c>
      <c r="AQ506" s="72"/>
      <c r="AR506" s="71">
        <v>989</v>
      </c>
      <c r="AS506" s="71">
        <v>291</v>
      </c>
      <c r="AT506" s="71">
        <v>0</v>
      </c>
      <c r="AU506" s="71">
        <v>0</v>
      </c>
      <c r="AV506" s="71">
        <v>0</v>
      </c>
      <c r="AW506" s="71">
        <v>0</v>
      </c>
      <c r="AX506" s="71"/>
      <c r="AY506" s="72"/>
      <c r="AZ506" s="71">
        <v>4428.5</v>
      </c>
      <c r="BA506" s="71">
        <v>6505</v>
      </c>
      <c r="BB506" s="71">
        <v>0</v>
      </c>
      <c r="BC506" s="71">
        <v>0</v>
      </c>
      <c r="BD506" s="71">
        <v>0</v>
      </c>
      <c r="BE506" s="71">
        <v>0</v>
      </c>
      <c r="BF506" s="71"/>
      <c r="BG506" s="72"/>
      <c r="BH506" s="71">
        <v>0</v>
      </c>
      <c r="BI506" s="71">
        <v>0</v>
      </c>
      <c r="BJ506" s="71">
        <v>99.661000000000001</v>
      </c>
      <c r="BK506" s="71">
        <v>0</v>
      </c>
      <c r="BL506" s="71">
        <v>0</v>
      </c>
      <c r="BM506" s="71">
        <v>0</v>
      </c>
      <c r="BN506" s="72"/>
      <c r="BO506" s="71">
        <v>0</v>
      </c>
      <c r="BP506" s="71">
        <v>0</v>
      </c>
      <c r="BQ506" s="71">
        <v>4</v>
      </c>
      <c r="BR506" s="71">
        <v>0</v>
      </c>
      <c r="BS506" s="71">
        <v>0</v>
      </c>
      <c r="BT506" s="71">
        <v>0</v>
      </c>
      <c r="BU506"/>
      <c r="BV506" s="70">
        <v>91.861999999999995</v>
      </c>
      <c r="BW506" s="70">
        <v>0</v>
      </c>
      <c r="BX506" s="70">
        <v>7.7990000000000004</v>
      </c>
      <c r="BY506" s="70">
        <v>0</v>
      </c>
      <c r="BZ506" s="70">
        <v>0</v>
      </c>
      <c r="CA506" s="70">
        <v>0</v>
      </c>
      <c r="CB506" s="70">
        <v>0</v>
      </c>
      <c r="CC506" s="70">
        <v>0</v>
      </c>
      <c r="CD506" s="70">
        <v>0</v>
      </c>
    </row>
    <row r="507" spans="1:82">
      <c r="A507" s="70" t="s">
        <v>2266</v>
      </c>
      <c r="B507" s="70">
        <v>271</v>
      </c>
      <c r="C507" s="70">
        <v>16</v>
      </c>
      <c r="D507" s="70">
        <v>16</v>
      </c>
      <c r="E507" s="70">
        <v>2019</v>
      </c>
      <c r="F507" s="70" t="s">
        <v>158</v>
      </c>
      <c r="G507" s="70" t="s">
        <v>2250</v>
      </c>
      <c r="H507" s="70" t="s">
        <v>2251</v>
      </c>
      <c r="I507" s="148"/>
      <c r="J507" s="71">
        <v>46.028276541183139</v>
      </c>
      <c r="K507" s="71">
        <v>1.3193240201507002</v>
      </c>
      <c r="L507" s="71">
        <v>0.56819188018998368</v>
      </c>
      <c r="M507" s="71">
        <v>50.71122567096571</v>
      </c>
      <c r="N507" s="71">
        <v>57.266857339704458</v>
      </c>
      <c r="O507" s="71">
        <v>39.449450986914883</v>
      </c>
      <c r="P507" s="71">
        <v>17.7322644320693</v>
      </c>
      <c r="Q507" s="71">
        <v>2.9677678783088099</v>
      </c>
      <c r="R507" s="71">
        <v>0</v>
      </c>
      <c r="S507" s="71">
        <v>4.3813732972974986</v>
      </c>
      <c r="T507" s="72"/>
      <c r="U507" s="71">
        <v>6996796</v>
      </c>
      <c r="V507" s="71">
        <v>765</v>
      </c>
      <c r="W507" s="71">
        <v>11</v>
      </c>
      <c r="X507" s="71">
        <v>13722</v>
      </c>
      <c r="Y507" s="71">
        <v>21895</v>
      </c>
      <c r="Z507" s="71">
        <v>24698</v>
      </c>
      <c r="AA507" s="71">
        <v>3682</v>
      </c>
      <c r="AB507" s="71">
        <v>48092</v>
      </c>
      <c r="AC507" s="71">
        <v>0</v>
      </c>
      <c r="AD507" s="71">
        <v>4.3813732972974986</v>
      </c>
      <c r="AE507" s="72"/>
      <c r="AF507" s="71">
        <v>35367254.456906348</v>
      </c>
      <c r="AG507" s="71">
        <v>1070682.2377129269</v>
      </c>
      <c r="AH507" s="71">
        <v>129600.4249502686</v>
      </c>
      <c r="AI507" s="71">
        <v>82762998.84070766</v>
      </c>
      <c r="AJ507" s="71">
        <v>93276404.323025525</v>
      </c>
      <c r="AK507" s="71">
        <v>0</v>
      </c>
      <c r="AL507" s="71">
        <v>0</v>
      </c>
      <c r="AM507" s="71">
        <v>6549768.3636178328</v>
      </c>
      <c r="AN507" s="71">
        <v>0</v>
      </c>
      <c r="AO507" s="71">
        <v>0</v>
      </c>
      <c r="AP507" s="71">
        <v>219156708.64692056</v>
      </c>
      <c r="AQ507" s="72"/>
      <c r="AR507" s="71">
        <v>1079</v>
      </c>
      <c r="AS507" s="71">
        <v>313</v>
      </c>
      <c r="AT507" s="71">
        <v>0</v>
      </c>
      <c r="AU507" s="71">
        <v>0</v>
      </c>
      <c r="AV507" s="71">
        <v>0</v>
      </c>
      <c r="AW507" s="71">
        <v>0</v>
      </c>
      <c r="AX507" s="71"/>
      <c r="AY507" s="72"/>
      <c r="AZ507" s="71">
        <v>4856.1000000000013</v>
      </c>
      <c r="BA507" s="71">
        <v>7013.399999999996</v>
      </c>
      <c r="BB507" s="71">
        <v>0</v>
      </c>
      <c r="BC507" s="71">
        <v>0</v>
      </c>
      <c r="BD507" s="71">
        <v>0</v>
      </c>
      <c r="BE507" s="71">
        <v>0</v>
      </c>
      <c r="BF507" s="71"/>
      <c r="BG507" s="72"/>
      <c r="BH507" s="71">
        <v>0</v>
      </c>
      <c r="BI507" s="71">
        <v>0</v>
      </c>
      <c r="BJ507" s="71">
        <v>99.819000000000003</v>
      </c>
      <c r="BK507" s="71">
        <v>0</v>
      </c>
      <c r="BL507" s="71">
        <v>0</v>
      </c>
      <c r="BM507" s="71">
        <v>0</v>
      </c>
      <c r="BN507" s="72"/>
      <c r="BO507" s="71">
        <v>0</v>
      </c>
      <c r="BP507" s="71">
        <v>0</v>
      </c>
      <c r="BQ507" s="71">
        <v>4</v>
      </c>
      <c r="BR507" s="71">
        <v>0</v>
      </c>
      <c r="BS507" s="71">
        <v>0</v>
      </c>
      <c r="BT507" s="71">
        <v>0</v>
      </c>
      <c r="BU507"/>
      <c r="BV507" s="70">
        <v>92.034000000000006</v>
      </c>
      <c r="BW507" s="70">
        <v>0</v>
      </c>
      <c r="BX507" s="70">
        <v>7.7850000000000001</v>
      </c>
      <c r="BY507" s="70">
        <v>0</v>
      </c>
      <c r="BZ507" s="70">
        <v>0</v>
      </c>
      <c r="CA507" s="70">
        <v>0</v>
      </c>
      <c r="CB507" s="70">
        <v>0</v>
      </c>
      <c r="CC507" s="70">
        <v>0</v>
      </c>
      <c r="CD507" s="70">
        <v>0</v>
      </c>
    </row>
    <row r="508" spans="1:82">
      <c r="A508" s="70" t="s">
        <v>2267</v>
      </c>
      <c r="B508" s="70">
        <v>272</v>
      </c>
      <c r="C508" s="70">
        <v>17</v>
      </c>
      <c r="D508" s="70">
        <v>16</v>
      </c>
      <c r="E508" s="70">
        <v>2020</v>
      </c>
      <c r="F508" s="70" t="s">
        <v>159</v>
      </c>
      <c r="G508" s="70" t="s">
        <v>2250</v>
      </c>
      <c r="H508" s="70" t="s">
        <v>2251</v>
      </c>
      <c r="I508" s="148"/>
      <c r="J508" s="71">
        <v>46.040568932039037</v>
      </c>
      <c r="K508" s="71">
        <v>1.1746071725088512</v>
      </c>
      <c r="L508" s="71">
        <v>0.7469675269898528</v>
      </c>
      <c r="M508" s="71">
        <v>40.078604608136452</v>
      </c>
      <c r="N508" s="71">
        <v>57.2524580838869</v>
      </c>
      <c r="O508" s="71">
        <v>34.925750744660725</v>
      </c>
      <c r="P508" s="71">
        <v>17.258424965689414</v>
      </c>
      <c r="Q508" s="71">
        <v>2.8345367774030699</v>
      </c>
      <c r="R508" s="71">
        <v>0</v>
      </c>
      <c r="S508" s="71">
        <v>4.5014715876620386</v>
      </c>
      <c r="T508" s="72"/>
      <c r="U508" s="71">
        <v>6860596</v>
      </c>
      <c r="V508" s="71">
        <v>635</v>
      </c>
      <c r="W508" s="71">
        <v>16</v>
      </c>
      <c r="X508" s="71">
        <v>12251</v>
      </c>
      <c r="Y508" s="71">
        <v>22103</v>
      </c>
      <c r="Z508" s="71">
        <v>24957</v>
      </c>
      <c r="AA508" s="71">
        <v>3809</v>
      </c>
      <c r="AB508" s="71">
        <v>48075</v>
      </c>
      <c r="AC508" s="71">
        <v>0</v>
      </c>
      <c r="AD508" s="71">
        <v>4.5014715876620386</v>
      </c>
      <c r="AE508" s="72"/>
      <c r="AF508" s="71">
        <v>35889541.354741149</v>
      </c>
      <c r="AG508" s="71">
        <v>905927.94000913738</v>
      </c>
      <c r="AH508" s="71">
        <v>179508.75710852988</v>
      </c>
      <c r="AI508" s="71">
        <v>68231303.553133041</v>
      </c>
      <c r="AJ508" s="71">
        <v>97046947.477796137</v>
      </c>
      <c r="AK508" s="71"/>
      <c r="AL508" s="71"/>
      <c r="AM508" s="71">
        <v>6274321.6243902575</v>
      </c>
      <c r="AN508" s="71"/>
      <c r="AO508" s="71"/>
      <c r="AP508" s="71">
        <v>208527550.70717824</v>
      </c>
      <c r="AQ508" s="72"/>
      <c r="AR508" s="71">
        <v>1153</v>
      </c>
      <c r="AS508" s="71">
        <v>319</v>
      </c>
      <c r="AT508" s="71">
        <v>0</v>
      </c>
      <c r="AU508" s="71">
        <v>0</v>
      </c>
      <c r="AV508" s="71">
        <v>0</v>
      </c>
      <c r="AW508" s="71">
        <v>0</v>
      </c>
      <c r="AX508" s="71"/>
      <c r="AY508" s="72"/>
      <c r="AZ508" s="71">
        <v>5259.6</v>
      </c>
      <c r="BA508" s="71">
        <v>7126.8999999999942</v>
      </c>
      <c r="BB508" s="71">
        <v>0</v>
      </c>
      <c r="BC508" s="71">
        <v>0</v>
      </c>
      <c r="BD508" s="71">
        <v>0</v>
      </c>
      <c r="BE508" s="71">
        <v>0</v>
      </c>
      <c r="BF508" s="71"/>
      <c r="BG508" s="72"/>
      <c r="BH508" s="71">
        <v>0</v>
      </c>
      <c r="BI508" s="71">
        <v>0</v>
      </c>
      <c r="BJ508" s="71">
        <v>88.671000000000006</v>
      </c>
      <c r="BK508" s="71">
        <v>0</v>
      </c>
      <c r="BL508" s="71">
        <v>0</v>
      </c>
      <c r="BM508" s="71">
        <v>0</v>
      </c>
      <c r="BN508" s="72"/>
      <c r="BO508" s="71">
        <v>0</v>
      </c>
      <c r="BP508" s="71">
        <v>0</v>
      </c>
      <c r="BQ508" s="71">
        <v>4</v>
      </c>
      <c r="BR508" s="71">
        <v>0</v>
      </c>
      <c r="BS508" s="71">
        <v>0</v>
      </c>
      <c r="BT508" s="71">
        <v>0</v>
      </c>
      <c r="BU508"/>
      <c r="BV508" s="70">
        <v>83.700999999999993</v>
      </c>
      <c r="BW508" s="70">
        <v>0</v>
      </c>
      <c r="BX508" s="70">
        <v>4.97</v>
      </c>
      <c r="BY508" s="70">
        <v>0</v>
      </c>
      <c r="BZ508" s="70">
        <v>0</v>
      </c>
      <c r="CA508" s="70">
        <v>0</v>
      </c>
      <c r="CB508" s="70">
        <v>0</v>
      </c>
      <c r="CC508" s="70">
        <v>0</v>
      </c>
      <c r="CD508" s="70">
        <v>0</v>
      </c>
    </row>
    <row r="509" spans="1:82">
      <c r="A509" s="70" t="s">
        <v>2268</v>
      </c>
      <c r="B509" s="70">
        <v>272</v>
      </c>
      <c r="C509" s="70">
        <v>18</v>
      </c>
      <c r="D509" s="70">
        <v>16</v>
      </c>
      <c r="E509" s="70">
        <v>2021</v>
      </c>
      <c r="F509" s="70" t="s">
        <v>160</v>
      </c>
      <c r="G509" s="70" t="s">
        <v>2250</v>
      </c>
      <c r="H509" s="70" t="s">
        <v>2251</v>
      </c>
      <c r="I509" s="148"/>
      <c r="J509" s="71">
        <v>41.423672583532841</v>
      </c>
      <c r="K509" s="71">
        <v>1.330951185607169</v>
      </c>
      <c r="L509" s="71">
        <v>0.71218205894059727</v>
      </c>
      <c r="M509" s="71">
        <v>45.360821302436214</v>
      </c>
      <c r="N509" s="71">
        <v>56.671059081660879</v>
      </c>
      <c r="O509" s="71">
        <v>33.974314274189453</v>
      </c>
      <c r="P509" s="71">
        <v>17.392260861793403</v>
      </c>
      <c r="Q509" s="71">
        <v>2.79312244367854</v>
      </c>
      <c r="R509" s="71">
        <v>0</v>
      </c>
      <c r="S509" s="71">
        <v>4.3115871921877904</v>
      </c>
      <c r="T509" s="72"/>
      <c r="U509" s="71">
        <v>6500668</v>
      </c>
      <c r="V509" s="71">
        <v>635</v>
      </c>
      <c r="W509" s="71">
        <v>16</v>
      </c>
      <c r="X509" s="71">
        <v>12251</v>
      </c>
      <c r="Y509" s="71">
        <v>22242</v>
      </c>
      <c r="Z509" s="71">
        <v>24997</v>
      </c>
      <c r="AA509" s="71">
        <v>3743</v>
      </c>
      <c r="AB509" s="71">
        <v>47838</v>
      </c>
      <c r="AC509" s="71">
        <v>0</v>
      </c>
      <c r="AD509" s="71">
        <v>4.3115871921877904</v>
      </c>
      <c r="AE509" s="72"/>
      <c r="AF509" s="71">
        <v>31892830.928929504</v>
      </c>
      <c r="AG509" s="71">
        <v>1008812.1361837996</v>
      </c>
      <c r="AH509" s="71">
        <v>165156.5072578213</v>
      </c>
      <c r="AI509" s="71">
        <v>72806399.119463727</v>
      </c>
      <c r="AJ509" s="71">
        <v>89127155.764452681</v>
      </c>
      <c r="AK509" s="71">
        <v>0</v>
      </c>
      <c r="AL509" s="71">
        <v>0</v>
      </c>
      <c r="AM509" s="71">
        <v>6279401.8649496762</v>
      </c>
      <c r="AN509" s="71">
        <v>0</v>
      </c>
      <c r="AO509" s="71">
        <v>0</v>
      </c>
      <c r="AP509" s="71">
        <v>201279756.32123721</v>
      </c>
      <c r="AQ509" s="72"/>
      <c r="AR509" s="71">
        <v>1248</v>
      </c>
      <c r="AS509" s="71">
        <v>320</v>
      </c>
      <c r="AT509" s="71">
        <v>0</v>
      </c>
      <c r="AU509" s="71">
        <v>0</v>
      </c>
      <c r="AV509" s="71">
        <v>0</v>
      </c>
      <c r="AW509" s="71">
        <v>0</v>
      </c>
      <c r="AX509" s="71"/>
      <c r="AY509" s="72"/>
      <c r="AZ509" s="71">
        <v>5813.4000000000024</v>
      </c>
      <c r="BA509" s="71">
        <v>7156.599999999994</v>
      </c>
      <c r="BB509" s="71">
        <v>0</v>
      </c>
      <c r="BC509" s="71">
        <v>0</v>
      </c>
      <c r="BD509" s="71">
        <v>0</v>
      </c>
      <c r="BE509" s="71">
        <v>0</v>
      </c>
      <c r="BF509" s="71"/>
      <c r="BG509" s="72"/>
      <c r="BH509" s="71">
        <v>0</v>
      </c>
      <c r="BI509" s="71">
        <v>0</v>
      </c>
      <c r="BJ509" s="71">
        <v>91.213999999999999</v>
      </c>
      <c r="BK509" s="71">
        <v>0</v>
      </c>
      <c r="BL509" s="71">
        <v>0</v>
      </c>
      <c r="BM509" s="71">
        <v>0</v>
      </c>
      <c r="BN509" s="72"/>
      <c r="BO509" s="71">
        <v>0</v>
      </c>
      <c r="BP509" s="71">
        <v>0</v>
      </c>
      <c r="BQ509" s="71">
        <v>4</v>
      </c>
      <c r="BR509" s="71">
        <v>0</v>
      </c>
      <c r="BS509" s="71">
        <v>0</v>
      </c>
      <c r="BT509" s="71">
        <v>0</v>
      </c>
      <c r="BU509"/>
      <c r="BV509" s="70">
        <v>85.028000000000006</v>
      </c>
      <c r="BW509" s="70">
        <v>0</v>
      </c>
      <c r="BX509" s="70">
        <v>6.1859999999999999</v>
      </c>
      <c r="BY509" s="70">
        <v>0</v>
      </c>
      <c r="BZ509" s="70">
        <v>0</v>
      </c>
      <c r="CA509" s="70">
        <v>0</v>
      </c>
      <c r="CB509" s="70">
        <v>0</v>
      </c>
      <c r="CC509" s="70">
        <v>0</v>
      </c>
      <c r="CD509" s="70">
        <v>0</v>
      </c>
    </row>
    <row r="510" spans="1:82">
      <c r="A510" s="70" t="s">
        <v>2269</v>
      </c>
      <c r="B510" s="70">
        <v>272</v>
      </c>
      <c r="C510" s="70">
        <v>19</v>
      </c>
      <c r="D510" s="70">
        <v>16</v>
      </c>
      <c r="E510" s="70">
        <v>2022</v>
      </c>
      <c r="F510" s="70" t="s">
        <v>161</v>
      </c>
      <c r="G510" s="70" t="s">
        <v>2250</v>
      </c>
      <c r="H510" s="70" t="s">
        <v>2251</v>
      </c>
      <c r="I510" s="148"/>
      <c r="J510" s="71">
        <v>36.063382415384929</v>
      </c>
      <c r="K510" s="71">
        <v>1.1987176769226136</v>
      </c>
      <c r="L510" s="71">
        <v>0.66629828279014369</v>
      </c>
      <c r="M510" s="71">
        <v>42.84058649480739</v>
      </c>
      <c r="N510" s="71">
        <v>56.455124921448636</v>
      </c>
      <c r="O510" s="71">
        <v>35.712599908647071</v>
      </c>
      <c r="P510" s="71">
        <v>17.680327687129832</v>
      </c>
      <c r="Q510" s="71">
        <v>2.8152147385312767</v>
      </c>
      <c r="R510" s="71">
        <v>0</v>
      </c>
      <c r="S510" s="71">
        <v>4.9404959030172044</v>
      </c>
      <c r="T510" s="72"/>
      <c r="U510" s="71">
        <v>6852500</v>
      </c>
      <c r="V510" s="71">
        <v>635</v>
      </c>
      <c r="W510" s="71">
        <v>16</v>
      </c>
      <c r="X510" s="71">
        <v>12251</v>
      </c>
      <c r="Y510" s="71">
        <v>22466</v>
      </c>
      <c r="Z510" s="71">
        <v>24965</v>
      </c>
      <c r="AA510" s="71">
        <v>3863</v>
      </c>
      <c r="AB510" s="71">
        <v>47821</v>
      </c>
      <c r="AC510" s="71">
        <v>0</v>
      </c>
      <c r="AD510" s="71">
        <v>4.9404959030172044</v>
      </c>
      <c r="AE510" s="72"/>
      <c r="AF510" s="71">
        <v>28570236.673007198</v>
      </c>
      <c r="AG510" s="71">
        <v>969592.28694501286</v>
      </c>
      <c r="AH510" s="71">
        <v>181530.1068911227</v>
      </c>
      <c r="AI510" s="71">
        <v>71206833.69070822</v>
      </c>
      <c r="AJ510" s="71">
        <v>93080308.08809559</v>
      </c>
      <c r="AK510" s="71">
        <v>0</v>
      </c>
      <c r="AL510" s="71">
        <v>0</v>
      </c>
      <c r="AM510" s="71">
        <v>6174996.3458426725</v>
      </c>
      <c r="AN510" s="71">
        <v>0</v>
      </c>
      <c r="AO510" s="71">
        <v>0</v>
      </c>
      <c r="AP510" s="71">
        <v>200183497.19148982</v>
      </c>
      <c r="AQ510" s="72"/>
      <c r="AR510" s="71">
        <v>1361</v>
      </c>
      <c r="AS510" s="71">
        <v>322</v>
      </c>
      <c r="AT510" s="71">
        <v>0</v>
      </c>
      <c r="AU510" s="71">
        <v>0</v>
      </c>
      <c r="AV510" s="71">
        <v>0</v>
      </c>
      <c r="AW510" s="71">
        <v>0</v>
      </c>
      <c r="AX510" s="71"/>
      <c r="AY510" s="72"/>
      <c r="AZ510" s="71">
        <v>6390.4000000000042</v>
      </c>
      <c r="BA510" s="71">
        <v>7188.599999999994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2270</v>
      </c>
      <c r="B511" s="70">
        <v>272</v>
      </c>
      <c r="C511" s="70">
        <v>20</v>
      </c>
      <c r="D511" s="70">
        <v>16</v>
      </c>
      <c r="E511" s="70">
        <v>2023</v>
      </c>
      <c r="F511" s="70" t="s">
        <v>1539</v>
      </c>
      <c r="G511" s="70" t="s">
        <v>2250</v>
      </c>
      <c r="H511" s="70" t="s">
        <v>2251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1452</v>
      </c>
      <c r="AS511" s="71">
        <v>324</v>
      </c>
      <c r="AT511" s="71">
        <v>0</v>
      </c>
      <c r="AU511" s="71">
        <v>0</v>
      </c>
      <c r="AV511" s="71">
        <v>0</v>
      </c>
      <c r="AW511" s="71">
        <v>0</v>
      </c>
      <c r="AX511" s="71"/>
      <c r="AY511" s="72"/>
      <c r="AZ511" s="71">
        <v>6901.0999999999985</v>
      </c>
      <c r="BA511" s="71">
        <v>7212.1999999999944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2271</v>
      </c>
      <c r="B512" s="70">
        <v>272</v>
      </c>
      <c r="C512" s="70">
        <v>21</v>
      </c>
      <c r="D512" s="70">
        <v>16</v>
      </c>
      <c r="E512" s="70">
        <v>2024</v>
      </c>
      <c r="F512" s="70" t="s">
        <v>1554</v>
      </c>
      <c r="G512" s="70" t="s">
        <v>2250</v>
      </c>
      <c r="H512" s="70" t="s">
        <v>2251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2272</v>
      </c>
      <c r="B513" s="70">
        <v>324</v>
      </c>
      <c r="C513" s="70">
        <v>1</v>
      </c>
      <c r="D513" s="70">
        <v>20</v>
      </c>
      <c r="E513" s="70">
        <v>1990</v>
      </c>
      <c r="F513" s="70" t="s">
        <v>787</v>
      </c>
      <c r="G513" s="70" t="s">
        <v>2273</v>
      </c>
      <c r="H513" s="70" t="s">
        <v>2274</v>
      </c>
      <c r="I513" s="148"/>
      <c r="J513" s="71">
        <v>117.32272973229441</v>
      </c>
      <c r="K513" s="71">
        <v>6.7352518341385199</v>
      </c>
      <c r="L513" s="71">
        <v>14.689269319907179</v>
      </c>
      <c r="M513" s="71">
        <v>26.3377870293643</v>
      </c>
      <c r="N513" s="71">
        <v>40.593062883784121</v>
      </c>
      <c r="O513" s="71">
        <v>33.855103591431323</v>
      </c>
      <c r="P513" s="71">
        <v>48.535673696785118</v>
      </c>
      <c r="Q513" s="71">
        <v>2.6330006827180901</v>
      </c>
      <c r="R513" s="71">
        <v>0</v>
      </c>
      <c r="S513" s="71">
        <v>2.1481131548486561</v>
      </c>
      <c r="T513" s="72"/>
      <c r="U513" s="71">
        <v>19063591</v>
      </c>
      <c r="V513" s="71">
        <v>1936</v>
      </c>
      <c r="W513" s="71">
        <v>211</v>
      </c>
      <c r="X513" s="71">
        <v>11047</v>
      </c>
      <c r="Y513" s="71">
        <v>10552</v>
      </c>
      <c r="Z513" s="71">
        <v>13925</v>
      </c>
      <c r="AA513" s="71">
        <v>11785</v>
      </c>
      <c r="AB513" s="71">
        <v>42751</v>
      </c>
      <c r="AC513" s="71">
        <v>0</v>
      </c>
      <c r="AD513" s="71">
        <v>2.1481131548486561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2275</v>
      </c>
      <c r="B514" s="70">
        <v>325</v>
      </c>
      <c r="C514" s="70">
        <v>2</v>
      </c>
      <c r="D514" s="70">
        <v>20</v>
      </c>
      <c r="E514" s="70">
        <v>2005</v>
      </c>
      <c r="F514" s="70" t="s">
        <v>789</v>
      </c>
      <c r="G514" s="70" t="s">
        <v>2273</v>
      </c>
      <c r="H514" s="70" t="s">
        <v>2274</v>
      </c>
      <c r="I514" s="148"/>
      <c r="J514" s="71">
        <v>282.09907006857361</v>
      </c>
      <c r="K514" s="71">
        <v>3.5466946541296491</v>
      </c>
      <c r="L514" s="71">
        <v>11.68569062006109</v>
      </c>
      <c r="M514" s="71">
        <v>53.074077603896058</v>
      </c>
      <c r="N514" s="71">
        <v>78.270675256532272</v>
      </c>
      <c r="O514" s="71">
        <v>54.190839354602957</v>
      </c>
      <c r="P514" s="71">
        <v>48.089109127331248</v>
      </c>
      <c r="Q514" s="71">
        <v>2.7096461790433501</v>
      </c>
      <c r="R514" s="71">
        <v>0</v>
      </c>
      <c r="S514" s="71">
        <v>6.6323721469535499</v>
      </c>
      <c r="T514" s="72"/>
      <c r="U514" s="71">
        <v>36435736</v>
      </c>
      <c r="V514" s="71">
        <v>1308</v>
      </c>
      <c r="W514" s="71">
        <v>131</v>
      </c>
      <c r="X514" s="71">
        <v>8839</v>
      </c>
      <c r="Y514" s="71">
        <v>14537</v>
      </c>
      <c r="Z514" s="71">
        <v>25793</v>
      </c>
      <c r="AA514" s="71">
        <v>9563</v>
      </c>
      <c r="AB514" s="71">
        <v>45993</v>
      </c>
      <c r="AC514" s="71">
        <v>0</v>
      </c>
      <c r="AD514" s="71">
        <v>6.6323721469535499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2276</v>
      </c>
      <c r="B515" s="70">
        <v>326</v>
      </c>
      <c r="C515" s="70">
        <v>3</v>
      </c>
      <c r="D515" s="70">
        <v>20</v>
      </c>
      <c r="E515" s="70">
        <v>2006</v>
      </c>
      <c r="F515" s="70" t="s">
        <v>790</v>
      </c>
      <c r="G515" s="70" t="s">
        <v>2273</v>
      </c>
      <c r="H515" s="70" t="s">
        <v>2274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2277</v>
      </c>
      <c r="B516" s="70">
        <v>327</v>
      </c>
      <c r="C516" s="70">
        <v>4</v>
      </c>
      <c r="D516" s="70">
        <v>20</v>
      </c>
      <c r="E516" s="70">
        <v>2007</v>
      </c>
      <c r="F516" s="70" t="s">
        <v>791</v>
      </c>
      <c r="G516" s="70" t="s">
        <v>2273</v>
      </c>
      <c r="H516" s="70" t="s">
        <v>2274</v>
      </c>
      <c r="I516" s="148"/>
      <c r="J516" s="71">
        <v>344.4265363385266</v>
      </c>
      <c r="K516" s="71">
        <v>3.2962103261001898</v>
      </c>
      <c r="L516" s="71">
        <v>13.378798788433359</v>
      </c>
      <c r="M516" s="71">
        <v>66.664390801376541</v>
      </c>
      <c r="N516" s="71">
        <v>80.302390119894994</v>
      </c>
      <c r="O516" s="71">
        <v>53.426568075429763</v>
      </c>
      <c r="P516" s="71">
        <v>47.648764660328411</v>
      </c>
      <c r="Q516" s="71">
        <v>2.8770420929425402</v>
      </c>
      <c r="R516" s="71">
        <v>0</v>
      </c>
      <c r="S516" s="71">
        <v>6.6118846730338179</v>
      </c>
      <c r="T516" s="72"/>
      <c r="U516" s="71">
        <v>49512805</v>
      </c>
      <c r="V516" s="71">
        <v>1283</v>
      </c>
      <c r="W516" s="71">
        <v>155</v>
      </c>
      <c r="X516" s="71">
        <v>13679</v>
      </c>
      <c r="Y516" s="71">
        <v>14957</v>
      </c>
      <c r="Z516" s="71">
        <v>26435</v>
      </c>
      <c r="AA516" s="71">
        <v>9331</v>
      </c>
      <c r="AB516" s="71">
        <v>46252</v>
      </c>
      <c r="AC516" s="71">
        <v>0</v>
      </c>
      <c r="AD516" s="71">
        <v>6.6118846730338179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2278</v>
      </c>
      <c r="B517" s="70">
        <v>328</v>
      </c>
      <c r="C517" s="70">
        <v>5</v>
      </c>
      <c r="D517" s="70">
        <v>20</v>
      </c>
      <c r="E517" s="70">
        <v>2008</v>
      </c>
      <c r="F517" s="70" t="s">
        <v>792</v>
      </c>
      <c r="G517" s="70" t="s">
        <v>2273</v>
      </c>
      <c r="H517" s="70" t="s">
        <v>2274</v>
      </c>
      <c r="I517" s="148"/>
      <c r="J517" s="71">
        <v>246.58113672647539</v>
      </c>
      <c r="K517" s="71">
        <v>2.4652357893942418</v>
      </c>
      <c r="L517" s="71">
        <v>11.91911532266578</v>
      </c>
      <c r="M517" s="71">
        <v>67.433443646411149</v>
      </c>
      <c r="N517" s="71">
        <v>79.0056358440563</v>
      </c>
      <c r="O517" s="71">
        <v>52.034765646675147</v>
      </c>
      <c r="P517" s="71">
        <v>45.829625938511931</v>
      </c>
      <c r="Q517" s="71">
        <v>2.8401557603066498</v>
      </c>
      <c r="R517" s="71">
        <v>0</v>
      </c>
      <c r="S517" s="71">
        <v>5.8313299357490971</v>
      </c>
      <c r="T517" s="72"/>
      <c r="U517" s="71">
        <v>40553553</v>
      </c>
      <c r="V517" s="71">
        <v>1283</v>
      </c>
      <c r="W517" s="71">
        <v>155</v>
      </c>
      <c r="X517" s="71">
        <v>13679</v>
      </c>
      <c r="Y517" s="71">
        <v>15140</v>
      </c>
      <c r="Z517" s="71">
        <v>26650</v>
      </c>
      <c r="AA517" s="71">
        <v>8985</v>
      </c>
      <c r="AB517" s="71">
        <v>46410</v>
      </c>
      <c r="AC517" s="71">
        <v>0</v>
      </c>
      <c r="AD517" s="71">
        <v>5.8313299357490971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2279</v>
      </c>
      <c r="B518" s="70">
        <v>329</v>
      </c>
      <c r="C518" s="70">
        <v>6</v>
      </c>
      <c r="D518" s="70">
        <v>20</v>
      </c>
      <c r="E518" s="70">
        <v>2009</v>
      </c>
      <c r="F518" s="70" t="s">
        <v>176</v>
      </c>
      <c r="G518" s="70" t="s">
        <v>2273</v>
      </c>
      <c r="H518" s="70" t="s">
        <v>2274</v>
      </c>
      <c r="I518" s="148"/>
      <c r="J518" s="71">
        <v>216.48942673166559</v>
      </c>
      <c r="K518" s="71">
        <v>2.805806243349108</v>
      </c>
      <c r="L518" s="71">
        <v>16.680871775140321</v>
      </c>
      <c r="M518" s="71">
        <v>74.017733588128664</v>
      </c>
      <c r="N518" s="71">
        <v>71.896269831179623</v>
      </c>
      <c r="O518" s="71">
        <v>53.210089796416788</v>
      </c>
      <c r="P518" s="71">
        <v>43.687641331586313</v>
      </c>
      <c r="Q518" s="71">
        <v>2.7077957009470999</v>
      </c>
      <c r="R518" s="71">
        <v>0</v>
      </c>
      <c r="S518" s="71">
        <v>4.8517092535413129</v>
      </c>
      <c r="T518" s="72"/>
      <c r="U518" s="71">
        <v>28179072</v>
      </c>
      <c r="V518" s="71">
        <v>1342</v>
      </c>
      <c r="W518" s="71">
        <v>310</v>
      </c>
      <c r="X518" s="71">
        <v>15124</v>
      </c>
      <c r="Y518" s="71">
        <v>15256</v>
      </c>
      <c r="Z518" s="71">
        <v>26899</v>
      </c>
      <c r="AA518" s="71">
        <v>8793</v>
      </c>
      <c r="AB518" s="71">
        <v>46448</v>
      </c>
      <c r="AC518" s="71">
        <v>0</v>
      </c>
      <c r="AD518" s="71">
        <v>4.8517092535413129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166.58799999999999</v>
      </c>
      <c r="BK518" s="71">
        <v>0</v>
      </c>
      <c r="BL518" s="71">
        <v>30.891999999999996</v>
      </c>
      <c r="BM518" s="71">
        <v>0</v>
      </c>
      <c r="BN518" s="72"/>
      <c r="BO518" s="71">
        <v>0</v>
      </c>
      <c r="BP518" s="71">
        <v>0</v>
      </c>
      <c r="BQ518" s="71">
        <v>10</v>
      </c>
      <c r="BR518" s="71">
        <v>0</v>
      </c>
      <c r="BS518" s="71">
        <v>3</v>
      </c>
      <c r="BT518" s="71">
        <v>0</v>
      </c>
      <c r="BU518"/>
      <c r="BV518" s="70">
        <v>160.46199999999999</v>
      </c>
      <c r="BW518" s="70">
        <v>0</v>
      </c>
      <c r="BX518" s="70">
        <v>17.663</v>
      </c>
      <c r="BY518" s="70">
        <v>0</v>
      </c>
      <c r="BZ518" s="70">
        <v>0</v>
      </c>
      <c r="CA518" s="70">
        <v>3.4279999999999999</v>
      </c>
      <c r="CB518" s="70">
        <v>12.163</v>
      </c>
      <c r="CC518" s="70">
        <v>3.7639999999999998</v>
      </c>
      <c r="CD518" s="70">
        <v>0</v>
      </c>
    </row>
    <row r="519" spans="1:82">
      <c r="A519" s="70" t="s">
        <v>2280</v>
      </c>
      <c r="B519" s="70">
        <v>330</v>
      </c>
      <c r="C519" s="70">
        <v>7</v>
      </c>
      <c r="D519" s="70">
        <v>20</v>
      </c>
      <c r="E519" s="70">
        <v>2010</v>
      </c>
      <c r="F519" s="70" t="s">
        <v>177</v>
      </c>
      <c r="G519" s="70" t="s">
        <v>2273</v>
      </c>
      <c r="H519" s="70" t="s">
        <v>2274</v>
      </c>
      <c r="I519" s="148"/>
      <c r="J519" s="71">
        <v>243.5395936842568</v>
      </c>
      <c r="K519" s="71">
        <v>2.8742838264178192</v>
      </c>
      <c r="L519" s="71">
        <v>15.816972489065771</v>
      </c>
      <c r="M519" s="71">
        <v>71.076600363623811</v>
      </c>
      <c r="N519" s="71">
        <v>74.733905197472595</v>
      </c>
      <c r="O519" s="71">
        <v>53.609806933584437</v>
      </c>
      <c r="P519" s="71">
        <v>44.546746650122607</v>
      </c>
      <c r="Q519" s="71">
        <v>2.8418489502167201</v>
      </c>
      <c r="R519" s="71">
        <v>0</v>
      </c>
      <c r="S519" s="71">
        <v>4.4039888054687664</v>
      </c>
      <c r="T519" s="72"/>
      <c r="U519" s="71">
        <v>36321819</v>
      </c>
      <c r="V519" s="71">
        <v>1342</v>
      </c>
      <c r="W519" s="71">
        <v>310</v>
      </c>
      <c r="X519" s="71">
        <v>15124</v>
      </c>
      <c r="Y519" s="71">
        <v>15407</v>
      </c>
      <c r="Z519" s="71">
        <v>27227</v>
      </c>
      <c r="AA519" s="71">
        <v>8742</v>
      </c>
      <c r="AB519" s="71">
        <v>46711</v>
      </c>
      <c r="AC519" s="71">
        <v>0</v>
      </c>
      <c r="AD519" s="71">
        <v>4.4039888054687664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222.36699999999999</v>
      </c>
      <c r="BK519" s="71">
        <v>0</v>
      </c>
      <c r="BL519" s="71">
        <v>28.500999999999998</v>
      </c>
      <c r="BM519" s="71">
        <v>0</v>
      </c>
      <c r="BN519" s="72"/>
      <c r="BO519" s="71">
        <v>0</v>
      </c>
      <c r="BP519" s="71">
        <v>0</v>
      </c>
      <c r="BQ519" s="71">
        <v>11</v>
      </c>
      <c r="BR519" s="71">
        <v>0</v>
      </c>
      <c r="BS519" s="71">
        <v>3</v>
      </c>
      <c r="BT519" s="71">
        <v>0</v>
      </c>
      <c r="BU519"/>
      <c r="BV519" s="70">
        <v>178.345</v>
      </c>
      <c r="BW519" s="70">
        <v>0</v>
      </c>
      <c r="BX519" s="70">
        <v>16.481000000000002</v>
      </c>
      <c r="BY519" s="70">
        <v>0</v>
      </c>
      <c r="BZ519" s="70">
        <v>0</v>
      </c>
      <c r="CA519" s="70">
        <v>32.228000000000002</v>
      </c>
      <c r="CB519" s="70">
        <v>17.791</v>
      </c>
      <c r="CC519" s="70">
        <v>6.0229999999999997</v>
      </c>
      <c r="CD519" s="70">
        <v>0</v>
      </c>
    </row>
    <row r="520" spans="1:82">
      <c r="A520" s="70" t="s">
        <v>2281</v>
      </c>
      <c r="B520" s="70">
        <v>331</v>
      </c>
      <c r="C520" s="70">
        <v>8</v>
      </c>
      <c r="D520" s="70">
        <v>20</v>
      </c>
      <c r="E520" s="70">
        <v>2011</v>
      </c>
      <c r="F520" s="70" t="s">
        <v>178</v>
      </c>
      <c r="G520" s="1064" t="s">
        <v>2273</v>
      </c>
      <c r="H520" s="70" t="s">
        <v>2274</v>
      </c>
      <c r="I520" s="148"/>
      <c r="J520" s="71">
        <v>229.9971573838792</v>
      </c>
      <c r="K520" s="71">
        <v>3.692402924047629</v>
      </c>
      <c r="L520" s="71">
        <v>12.498807701729589</v>
      </c>
      <c r="M520" s="71">
        <v>80.078874898575876</v>
      </c>
      <c r="N520" s="71">
        <v>88.447221554477125</v>
      </c>
      <c r="O520" s="71">
        <v>53.489348879163884</v>
      </c>
      <c r="P520" s="71">
        <v>43.110963815139066</v>
      </c>
      <c r="Q520" s="71">
        <v>3.2989525581475601</v>
      </c>
      <c r="R520" s="71">
        <v>0</v>
      </c>
      <c r="S520" s="71">
        <v>4.2983596848004568</v>
      </c>
      <c r="T520" s="72"/>
      <c r="U520" s="71">
        <v>31655148</v>
      </c>
      <c r="V520" s="71">
        <v>1342</v>
      </c>
      <c r="W520" s="71">
        <v>310</v>
      </c>
      <c r="X520" s="71">
        <v>15124</v>
      </c>
      <c r="Y520" s="71">
        <v>15754</v>
      </c>
      <c r="Z520" s="71">
        <v>27756</v>
      </c>
      <c r="AA520" s="71">
        <v>8712</v>
      </c>
      <c r="AB520" s="71">
        <v>47009</v>
      </c>
      <c r="AC520" s="71">
        <v>0</v>
      </c>
      <c r="AD520" s="71">
        <v>4.2983596848004568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221.74600000000001</v>
      </c>
      <c r="BK520" s="71">
        <v>0</v>
      </c>
      <c r="BL520" s="71">
        <v>26.191000000000003</v>
      </c>
      <c r="BM520" s="71">
        <v>0</v>
      </c>
      <c r="BN520" s="72"/>
      <c r="BO520" s="71">
        <v>0</v>
      </c>
      <c r="BP520" s="71">
        <v>0</v>
      </c>
      <c r="BQ520" s="71">
        <v>12</v>
      </c>
      <c r="BR520" s="71">
        <v>0</v>
      </c>
      <c r="BS520" s="71">
        <v>3</v>
      </c>
      <c r="BT520" s="71">
        <v>0</v>
      </c>
      <c r="BU520"/>
      <c r="BV520" s="70">
        <v>165.648</v>
      </c>
      <c r="BW520" s="70">
        <v>0</v>
      </c>
      <c r="BX520" s="70">
        <v>15.683</v>
      </c>
      <c r="BY520" s="70">
        <v>0</v>
      </c>
      <c r="BZ520" s="70">
        <v>0</v>
      </c>
      <c r="CA520" s="70">
        <v>42.73</v>
      </c>
      <c r="CB520" s="70">
        <v>17.100999999999999</v>
      </c>
      <c r="CC520" s="70">
        <v>6.7750000000000004</v>
      </c>
      <c r="CD520" s="70">
        <v>0</v>
      </c>
    </row>
    <row r="521" spans="1:82">
      <c r="A521" s="70" t="s">
        <v>2282</v>
      </c>
      <c r="B521" s="70">
        <v>332</v>
      </c>
      <c r="C521" s="70">
        <v>9</v>
      </c>
      <c r="D521" s="70">
        <v>20</v>
      </c>
      <c r="E521" s="70">
        <v>2012</v>
      </c>
      <c r="F521" s="70" t="s">
        <v>179</v>
      </c>
      <c r="G521" s="1064" t="s">
        <v>2273</v>
      </c>
      <c r="H521" s="70" t="s">
        <v>2274</v>
      </c>
      <c r="I521" s="148"/>
      <c r="J521" s="71">
        <v>298.72135921326083</v>
      </c>
      <c r="K521" s="71">
        <v>3.465750573797012</v>
      </c>
      <c r="L521" s="71">
        <v>12.31079127452402</v>
      </c>
      <c r="M521" s="71">
        <v>79.784480249613026</v>
      </c>
      <c r="N521" s="71">
        <v>89.875607820088391</v>
      </c>
      <c r="O521" s="71">
        <v>54.142955961031632</v>
      </c>
      <c r="P521" s="71">
        <v>42.992951152180794</v>
      </c>
      <c r="Q521" s="71">
        <v>3.6108553142748199</v>
      </c>
      <c r="R521" s="71">
        <v>0</v>
      </c>
      <c r="S521" s="71">
        <v>4.8329045516501958</v>
      </c>
      <c r="T521" s="72"/>
      <c r="U521" s="71">
        <v>36252729</v>
      </c>
      <c r="V521" s="71">
        <v>1342</v>
      </c>
      <c r="W521" s="71">
        <v>310</v>
      </c>
      <c r="X521" s="71">
        <v>15124</v>
      </c>
      <c r="Y521" s="71">
        <v>16057</v>
      </c>
      <c r="Z521" s="71">
        <v>28318</v>
      </c>
      <c r="AA521" s="71">
        <v>8639</v>
      </c>
      <c r="AB521" s="71">
        <v>47358</v>
      </c>
      <c r="AC521" s="71">
        <v>0</v>
      </c>
      <c r="AD521" s="71">
        <v>4.8329045516501958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213.24799999999999</v>
      </c>
      <c r="BK521" s="71">
        <v>0</v>
      </c>
      <c r="BL521" s="71">
        <v>29.445999999999998</v>
      </c>
      <c r="BM521" s="71">
        <v>0</v>
      </c>
      <c r="BN521" s="72"/>
      <c r="BO521" s="71">
        <v>0</v>
      </c>
      <c r="BP521" s="71">
        <v>0</v>
      </c>
      <c r="BQ521" s="71">
        <v>11</v>
      </c>
      <c r="BR521" s="71">
        <v>0</v>
      </c>
      <c r="BS521" s="71">
        <v>3</v>
      </c>
      <c r="BT521" s="71">
        <v>0</v>
      </c>
      <c r="BU521"/>
      <c r="BV521" s="70">
        <v>180.48699999999999</v>
      </c>
      <c r="BW521" s="70">
        <v>0</v>
      </c>
      <c r="BX521" s="70">
        <v>17.280999999999999</v>
      </c>
      <c r="BY521" s="70">
        <v>0</v>
      </c>
      <c r="BZ521" s="70">
        <v>0</v>
      </c>
      <c r="CA521" s="70">
        <v>22.402999999999999</v>
      </c>
      <c r="CB521" s="70">
        <v>16.285</v>
      </c>
      <c r="CC521" s="70">
        <v>6.2380000000000004</v>
      </c>
      <c r="CD521" s="70">
        <v>0</v>
      </c>
    </row>
    <row r="522" spans="1:82">
      <c r="A522" s="70" t="s">
        <v>2283</v>
      </c>
      <c r="B522" s="70">
        <v>333</v>
      </c>
      <c r="C522" s="70">
        <v>10</v>
      </c>
      <c r="D522" s="70">
        <v>20</v>
      </c>
      <c r="E522" s="70">
        <v>2013</v>
      </c>
      <c r="F522" s="70" t="s">
        <v>180</v>
      </c>
      <c r="G522" s="70" t="s">
        <v>2273</v>
      </c>
      <c r="H522" s="70" t="s">
        <v>2274</v>
      </c>
      <c r="I522" s="148"/>
      <c r="J522" s="71">
        <v>320.08146836424169</v>
      </c>
      <c r="K522" s="71">
        <v>2.9894117043499899</v>
      </c>
      <c r="L522" s="71">
        <v>11.24606350847399</v>
      </c>
      <c r="M522" s="71">
        <v>76.53346747888861</v>
      </c>
      <c r="N522" s="71">
        <v>96.333817086599552</v>
      </c>
      <c r="O522" s="71">
        <v>52.692767344722355</v>
      </c>
      <c r="P522" s="71">
        <v>43.269842274064054</v>
      </c>
      <c r="Q522" s="71">
        <v>3.68348533287323</v>
      </c>
      <c r="R522" s="71">
        <v>0</v>
      </c>
      <c r="S522" s="71">
        <v>4.3381013426089998</v>
      </c>
      <c r="T522" s="72"/>
      <c r="U522" s="71">
        <v>38091250</v>
      </c>
      <c r="V522" s="71">
        <v>1342</v>
      </c>
      <c r="W522" s="71">
        <v>310</v>
      </c>
      <c r="X522" s="71">
        <v>15124</v>
      </c>
      <c r="Y522" s="71">
        <v>16338</v>
      </c>
      <c r="Z522" s="71">
        <v>28790</v>
      </c>
      <c r="AA522" s="71">
        <v>8662</v>
      </c>
      <c r="AB522" s="71">
        <v>47618</v>
      </c>
      <c r="AC522" s="71">
        <v>0</v>
      </c>
      <c r="AD522" s="71">
        <v>4.3381013426089998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205.67500000000001</v>
      </c>
      <c r="BK522" s="71">
        <v>0</v>
      </c>
      <c r="BL522" s="71">
        <v>27.817</v>
      </c>
      <c r="BM522" s="71">
        <v>0</v>
      </c>
      <c r="BN522" s="72"/>
      <c r="BO522" s="71">
        <v>0</v>
      </c>
      <c r="BP522" s="71">
        <v>0</v>
      </c>
      <c r="BQ522" s="71">
        <v>11</v>
      </c>
      <c r="BR522" s="71">
        <v>0</v>
      </c>
      <c r="BS522" s="71">
        <v>3</v>
      </c>
      <c r="BT522" s="71">
        <v>0</v>
      </c>
      <c r="BU522"/>
      <c r="BV522" s="70">
        <v>187.69</v>
      </c>
      <c r="BW522" s="70">
        <v>0</v>
      </c>
      <c r="BX522" s="70">
        <v>14.952999999999999</v>
      </c>
      <c r="BY522" s="70">
        <v>0</v>
      </c>
      <c r="BZ522" s="70">
        <v>0</v>
      </c>
      <c r="CA522" s="70">
        <v>10.24</v>
      </c>
      <c r="CB522" s="70">
        <v>15.124000000000001</v>
      </c>
      <c r="CC522" s="70">
        <v>5.4850000000000003</v>
      </c>
      <c r="CD522" s="70">
        <v>0</v>
      </c>
    </row>
    <row r="523" spans="1:82">
      <c r="A523" s="70" t="s">
        <v>2284</v>
      </c>
      <c r="B523" s="70">
        <v>334</v>
      </c>
      <c r="C523" s="70">
        <v>11</v>
      </c>
      <c r="D523" s="70">
        <v>20</v>
      </c>
      <c r="E523" s="70">
        <v>2014</v>
      </c>
      <c r="F523" s="70" t="s">
        <v>181</v>
      </c>
      <c r="G523" s="70" t="s">
        <v>2273</v>
      </c>
      <c r="H523" s="70" t="s">
        <v>2274</v>
      </c>
      <c r="I523" s="148"/>
      <c r="J523" s="71">
        <v>306.17379018375692</v>
      </c>
      <c r="K523" s="71">
        <v>2.5403750258983959</v>
      </c>
      <c r="L523" s="71">
        <v>9.0583822632923638</v>
      </c>
      <c r="M523" s="71">
        <v>73.937076157854037</v>
      </c>
      <c r="N523" s="71">
        <v>85.804145874903611</v>
      </c>
      <c r="O523" s="71">
        <v>50.673011410634686</v>
      </c>
      <c r="P523" s="71">
        <v>43.168365916833302</v>
      </c>
      <c r="Q523" s="71">
        <v>3.5473696932757699</v>
      </c>
      <c r="R523" s="71">
        <v>0</v>
      </c>
      <c r="S523" s="71">
        <v>4.1989888145769223</v>
      </c>
      <c r="T523" s="72"/>
      <c r="U523" s="71">
        <v>43626909</v>
      </c>
      <c r="V523" s="71">
        <v>1042</v>
      </c>
      <c r="W523" s="71">
        <v>206</v>
      </c>
      <c r="X523" s="71">
        <v>14523</v>
      </c>
      <c r="Y523" s="71">
        <v>16672</v>
      </c>
      <c r="Z523" s="71">
        <v>29160</v>
      </c>
      <c r="AA523" s="71">
        <v>8597</v>
      </c>
      <c r="AB523" s="71">
        <v>47797</v>
      </c>
      <c r="AC523" s="71">
        <v>0</v>
      </c>
      <c r="AD523" s="71">
        <v>4.1989888145769223</v>
      </c>
      <c r="AE523" s="72"/>
      <c r="AF523" s="71"/>
      <c r="AG523" s="71"/>
      <c r="AH523" s="71"/>
      <c r="AI523" s="71"/>
      <c r="AJ523" s="71"/>
      <c r="AK523" s="71"/>
      <c r="AL523" s="71"/>
      <c r="AM523" s="71"/>
      <c r="AN523" s="71"/>
      <c r="AO523" s="71"/>
      <c r="AP523" s="71"/>
      <c r="AQ523" s="72"/>
      <c r="AR523" s="71">
        <v>638</v>
      </c>
      <c r="AS523" s="71">
        <v>54</v>
      </c>
      <c r="AT523" s="71">
        <v>0</v>
      </c>
      <c r="AU523" s="71">
        <v>0</v>
      </c>
      <c r="AV523" s="71">
        <v>0</v>
      </c>
      <c r="AW523" s="71">
        <v>0</v>
      </c>
      <c r="AX523" s="71"/>
      <c r="AY523" s="72"/>
      <c r="AZ523" s="71">
        <v>2777.2</v>
      </c>
      <c r="BA523" s="71">
        <v>4987.3999999999996</v>
      </c>
      <c r="BB523" s="71">
        <v>0</v>
      </c>
      <c r="BC523" s="71">
        <v>0</v>
      </c>
      <c r="BD523" s="71">
        <v>0</v>
      </c>
      <c r="BE523" s="71">
        <v>0</v>
      </c>
      <c r="BF523" s="71"/>
      <c r="BG523" s="72"/>
      <c r="BH523" s="71">
        <v>0</v>
      </c>
      <c r="BI523" s="71">
        <v>0</v>
      </c>
      <c r="BJ523" s="71">
        <v>227.69200000000001</v>
      </c>
      <c r="BK523" s="71">
        <v>0</v>
      </c>
      <c r="BL523" s="71">
        <v>26.867999999999999</v>
      </c>
      <c r="BM523" s="71">
        <v>0</v>
      </c>
      <c r="BN523" s="72"/>
      <c r="BO523" s="71">
        <v>0</v>
      </c>
      <c r="BP523" s="71">
        <v>0</v>
      </c>
      <c r="BQ523" s="71">
        <v>13</v>
      </c>
      <c r="BR523" s="71">
        <v>0</v>
      </c>
      <c r="BS523" s="71">
        <v>3</v>
      </c>
      <c r="BT523" s="71">
        <v>0</v>
      </c>
      <c r="BU523"/>
      <c r="BV523" s="70">
        <v>206.989</v>
      </c>
      <c r="BW523" s="70">
        <v>0</v>
      </c>
      <c r="BX523" s="70">
        <v>15.097</v>
      </c>
      <c r="BY523" s="70">
        <v>0</v>
      </c>
      <c r="BZ523" s="70">
        <v>0</v>
      </c>
      <c r="CA523" s="70">
        <v>10.166</v>
      </c>
      <c r="CB523" s="70">
        <v>16.285</v>
      </c>
      <c r="CC523" s="70">
        <v>6.0229999999999997</v>
      </c>
      <c r="CD523" s="70">
        <v>0</v>
      </c>
    </row>
    <row r="524" spans="1:82">
      <c r="A524" s="70" t="s">
        <v>2285</v>
      </c>
      <c r="B524" s="70">
        <v>335</v>
      </c>
      <c r="C524" s="70">
        <v>12</v>
      </c>
      <c r="D524" s="70">
        <v>20</v>
      </c>
      <c r="E524" s="70">
        <v>2015</v>
      </c>
      <c r="F524" s="70" t="s">
        <v>182</v>
      </c>
      <c r="G524" s="70" t="s">
        <v>2273</v>
      </c>
      <c r="H524" s="70" t="s">
        <v>2274</v>
      </c>
      <c r="I524" s="148"/>
      <c r="J524" s="71">
        <v>304.04932581666361</v>
      </c>
      <c r="K524" s="71">
        <v>2.5719261502205959</v>
      </c>
      <c r="L524" s="71">
        <v>9.2117998573193844</v>
      </c>
      <c r="M524" s="71">
        <v>75.665018295952592</v>
      </c>
      <c r="N524" s="71">
        <v>78.129702196175003</v>
      </c>
      <c r="O524" s="71">
        <v>50.857810041979278</v>
      </c>
      <c r="P524" s="71">
        <v>42.453702314405554</v>
      </c>
      <c r="Q524" s="71">
        <v>3.47584308473132</v>
      </c>
      <c r="R524" s="71">
        <v>0</v>
      </c>
      <c r="S524" s="71">
        <v>5.0943195784769184</v>
      </c>
      <c r="T524" s="72"/>
      <c r="U524" s="71">
        <v>42580844</v>
      </c>
      <c r="V524" s="71">
        <v>1042</v>
      </c>
      <c r="W524" s="71">
        <v>206</v>
      </c>
      <c r="X524" s="71">
        <v>14523</v>
      </c>
      <c r="Y524" s="71">
        <v>16899</v>
      </c>
      <c r="Z524" s="71">
        <v>29548</v>
      </c>
      <c r="AA524" s="71">
        <v>8448</v>
      </c>
      <c r="AB524" s="71">
        <v>47841</v>
      </c>
      <c r="AC524" s="71">
        <v>0</v>
      </c>
      <c r="AD524" s="71">
        <v>5.0943195784769184</v>
      </c>
      <c r="AE524" s="72"/>
      <c r="AF524" s="71">
        <v>423829734.0163613</v>
      </c>
      <c r="AG524" s="71">
        <v>1856047.155770455</v>
      </c>
      <c r="AH524" s="71">
        <v>1820705.07916876</v>
      </c>
      <c r="AI524" s="71">
        <v>97344135.021439478</v>
      </c>
      <c r="AJ524" s="71">
        <v>94809425.655001849</v>
      </c>
      <c r="AK524" s="71">
        <v>0</v>
      </c>
      <c r="AL524" s="71">
        <v>0</v>
      </c>
      <c r="AM524" s="71">
        <v>6556408.3645529225</v>
      </c>
      <c r="AN524" s="71">
        <v>0</v>
      </c>
      <c r="AO524" s="71">
        <v>0</v>
      </c>
      <c r="AP524" s="71">
        <v>626216455.29229486</v>
      </c>
      <c r="AQ524" s="72"/>
      <c r="AR524" s="71">
        <v>731</v>
      </c>
      <c r="AS524" s="71">
        <v>70</v>
      </c>
      <c r="AT524" s="71">
        <v>0</v>
      </c>
      <c r="AU524" s="71">
        <v>1</v>
      </c>
      <c r="AV524" s="71">
        <v>0</v>
      </c>
      <c r="AW524" s="71">
        <v>0</v>
      </c>
      <c r="AX524" s="71"/>
      <c r="AY524" s="72"/>
      <c r="AZ524" s="71">
        <v>3239.9</v>
      </c>
      <c r="BA524" s="71">
        <v>5328.6</v>
      </c>
      <c r="BB524" s="71">
        <v>0</v>
      </c>
      <c r="BC524" s="71">
        <v>180</v>
      </c>
      <c r="BD524" s="71">
        <v>0</v>
      </c>
      <c r="BE524" s="71">
        <v>0</v>
      </c>
      <c r="BF524" s="71"/>
      <c r="BG524" s="72"/>
      <c r="BH524" s="71">
        <v>0</v>
      </c>
      <c r="BI524" s="71">
        <v>0</v>
      </c>
      <c r="BJ524" s="71">
        <v>229.208</v>
      </c>
      <c r="BK524" s="71">
        <v>0</v>
      </c>
      <c r="BL524" s="71">
        <v>21.916</v>
      </c>
      <c r="BM524" s="71">
        <v>0</v>
      </c>
      <c r="BN524" s="72"/>
      <c r="BO524" s="71">
        <v>0</v>
      </c>
      <c r="BP524" s="71">
        <v>0</v>
      </c>
      <c r="BQ524" s="71">
        <v>13</v>
      </c>
      <c r="BR524" s="71">
        <v>0</v>
      </c>
      <c r="BS524" s="71">
        <v>2</v>
      </c>
      <c r="BT524" s="71">
        <v>0</v>
      </c>
      <c r="BU524"/>
      <c r="BV524" s="70">
        <v>194.48500000000001</v>
      </c>
      <c r="BW524" s="70">
        <v>0</v>
      </c>
      <c r="BX524" s="70">
        <v>17.556000000000001</v>
      </c>
      <c r="BY524" s="70">
        <v>0</v>
      </c>
      <c r="BZ524" s="70">
        <v>0</v>
      </c>
      <c r="CA524" s="70">
        <v>14.492000000000001</v>
      </c>
      <c r="CB524" s="70">
        <v>19.152999999999999</v>
      </c>
      <c r="CC524" s="70">
        <v>5.4379999999999997</v>
      </c>
      <c r="CD524" s="70">
        <v>0</v>
      </c>
    </row>
    <row r="525" spans="1:82">
      <c r="A525" s="70" t="s">
        <v>2286</v>
      </c>
      <c r="B525" s="70">
        <v>336</v>
      </c>
      <c r="C525" s="70">
        <v>13</v>
      </c>
      <c r="D525" s="70">
        <v>20</v>
      </c>
      <c r="E525" s="70">
        <v>2016</v>
      </c>
      <c r="F525" s="70" t="s">
        <v>155</v>
      </c>
      <c r="G525" s="70" t="s">
        <v>2273</v>
      </c>
      <c r="H525" s="70" t="s">
        <v>2274</v>
      </c>
      <c r="I525" s="148"/>
      <c r="J525" s="71">
        <v>303.18798654876713</v>
      </c>
      <c r="K525" s="71">
        <v>2.5684769052556011</v>
      </c>
      <c r="L525" s="71">
        <v>10.754506313973879</v>
      </c>
      <c r="M525" s="71">
        <v>64.419975742083182</v>
      </c>
      <c r="N525" s="71">
        <v>78.433955592812069</v>
      </c>
      <c r="O525" s="71">
        <v>50.821718946419622</v>
      </c>
      <c r="P525" s="71">
        <v>42.35833782114134</v>
      </c>
      <c r="Q525" s="71">
        <v>3.3711254252871368</v>
      </c>
      <c r="R525" s="71">
        <v>0</v>
      </c>
      <c r="S525" s="71">
        <v>6.8824266559980689</v>
      </c>
      <c r="T525" s="72"/>
      <c r="U525" s="71">
        <v>45117271</v>
      </c>
      <c r="V525" s="71">
        <v>1042</v>
      </c>
      <c r="W525" s="71">
        <v>206</v>
      </c>
      <c r="X525" s="71">
        <v>14523</v>
      </c>
      <c r="Y525" s="71">
        <v>17054</v>
      </c>
      <c r="Z525" s="71">
        <v>29890</v>
      </c>
      <c r="AA525" s="71">
        <v>8718</v>
      </c>
      <c r="AB525" s="71">
        <v>47728</v>
      </c>
      <c r="AC525" s="71">
        <v>0</v>
      </c>
      <c r="AD525" s="71">
        <v>6.8824266559980689</v>
      </c>
      <c r="AE525" s="72"/>
      <c r="AF525" s="71">
        <v>422563903.91008502</v>
      </c>
      <c r="AG525" s="71">
        <v>1797401.8708683511</v>
      </c>
      <c r="AH525" s="71">
        <v>1618578.5225933399</v>
      </c>
      <c r="AI525" s="71">
        <v>90276154.483918354</v>
      </c>
      <c r="AJ525" s="71">
        <v>84463630.485630646</v>
      </c>
      <c r="AK525" s="71">
        <v>0</v>
      </c>
      <c r="AL525" s="71">
        <v>0</v>
      </c>
      <c r="AM525" s="71">
        <v>6546003.8433210822</v>
      </c>
      <c r="AN525" s="71">
        <v>0</v>
      </c>
      <c r="AO525" s="71">
        <v>0</v>
      </c>
      <c r="AP525" s="71">
        <v>607265673.11641681</v>
      </c>
      <c r="AQ525" s="72"/>
      <c r="AR525" s="71">
        <v>826</v>
      </c>
      <c r="AS525" s="71">
        <v>78</v>
      </c>
      <c r="AT525" s="71">
        <v>0</v>
      </c>
      <c r="AU525" s="71">
        <v>1</v>
      </c>
      <c r="AV525" s="71">
        <v>0</v>
      </c>
      <c r="AW525" s="71">
        <v>0</v>
      </c>
      <c r="AX525" s="71"/>
      <c r="AY525" s="72"/>
      <c r="AZ525" s="71">
        <v>3760.4</v>
      </c>
      <c r="BA525" s="71">
        <v>5552.9</v>
      </c>
      <c r="BB525" s="71">
        <v>0</v>
      </c>
      <c r="BC525" s="71">
        <v>180</v>
      </c>
      <c r="BD525" s="71">
        <v>0</v>
      </c>
      <c r="BE525" s="71">
        <v>0</v>
      </c>
      <c r="BF525" s="71"/>
      <c r="BG525" s="72"/>
      <c r="BH525" s="71">
        <v>0</v>
      </c>
      <c r="BI525" s="71">
        <v>0</v>
      </c>
      <c r="BJ525" s="71">
        <v>211.48400000000001</v>
      </c>
      <c r="BK525" s="71">
        <v>0</v>
      </c>
      <c r="BL525" s="71">
        <v>30.895</v>
      </c>
      <c r="BM525" s="71">
        <v>0</v>
      </c>
      <c r="BN525" s="72"/>
      <c r="BO525" s="71">
        <v>0</v>
      </c>
      <c r="BP525" s="71">
        <v>0</v>
      </c>
      <c r="BQ525" s="71">
        <v>12</v>
      </c>
      <c r="BR525" s="71">
        <v>0</v>
      </c>
      <c r="BS525" s="71">
        <v>2</v>
      </c>
      <c r="BT525" s="71">
        <v>0</v>
      </c>
      <c r="BU525"/>
      <c r="BV525" s="70">
        <v>180.56200000000001</v>
      </c>
      <c r="BW525" s="70">
        <v>0</v>
      </c>
      <c r="BX525" s="70">
        <v>23.856999999999999</v>
      </c>
      <c r="BY525" s="70">
        <v>0</v>
      </c>
      <c r="BZ525" s="70">
        <v>0</v>
      </c>
      <c r="CA525" s="70">
        <v>13.587</v>
      </c>
      <c r="CB525" s="70">
        <v>18.832999999999998</v>
      </c>
      <c r="CC525" s="70">
        <v>5.54</v>
      </c>
      <c r="CD525" s="70">
        <v>0</v>
      </c>
    </row>
    <row r="526" spans="1:82">
      <c r="A526" s="70" t="s">
        <v>2287</v>
      </c>
      <c r="B526" s="70">
        <v>337</v>
      </c>
      <c r="C526" s="70">
        <v>14</v>
      </c>
      <c r="D526" s="70">
        <v>20</v>
      </c>
      <c r="E526" s="70">
        <v>2017</v>
      </c>
      <c r="F526" s="70" t="s">
        <v>156</v>
      </c>
      <c r="G526" s="70" t="s">
        <v>2273</v>
      </c>
      <c r="H526" s="70" t="s">
        <v>2274</v>
      </c>
      <c r="I526" s="148"/>
      <c r="J526" s="71">
        <v>311.55023979807788</v>
      </c>
      <c r="K526" s="71">
        <v>2.4684947998794606</v>
      </c>
      <c r="L526" s="71">
        <v>9.5517622627702092</v>
      </c>
      <c r="M526" s="71">
        <v>55.632216931608681</v>
      </c>
      <c r="N526" s="71">
        <v>84.125742260077089</v>
      </c>
      <c r="O526" s="71">
        <v>50.536007360723438</v>
      </c>
      <c r="P526" s="71">
        <v>41.969314285020346</v>
      </c>
      <c r="Q526" s="71">
        <v>3.2688326807262502</v>
      </c>
      <c r="R526" s="71">
        <v>0</v>
      </c>
      <c r="S526" s="71">
        <v>5.6162560800953409</v>
      </c>
      <c r="T526" s="72"/>
      <c r="U526" s="71">
        <v>53464144.999999993</v>
      </c>
      <c r="V526" s="71">
        <v>1042</v>
      </c>
      <c r="W526" s="71">
        <v>206</v>
      </c>
      <c r="X526" s="71">
        <v>14523</v>
      </c>
      <c r="Y526" s="71">
        <v>17280</v>
      </c>
      <c r="Z526" s="71">
        <v>30215</v>
      </c>
      <c r="AA526" s="71">
        <v>8693</v>
      </c>
      <c r="AB526" s="71">
        <v>47858</v>
      </c>
      <c r="AC526" s="71">
        <v>0</v>
      </c>
      <c r="AD526" s="71">
        <v>5.6162560800953409</v>
      </c>
      <c r="AE526" s="72"/>
      <c r="AF526" s="71">
        <v>448963974.05987668</v>
      </c>
      <c r="AG526" s="71">
        <v>1761336.3701486341</v>
      </c>
      <c r="AH526" s="71">
        <v>1928880.069048713</v>
      </c>
      <c r="AI526" s="71">
        <v>81638241.353945419</v>
      </c>
      <c r="AJ526" s="71">
        <v>97581746.468202293</v>
      </c>
      <c r="AK526" s="71">
        <v>0</v>
      </c>
      <c r="AL526" s="71">
        <v>0</v>
      </c>
      <c r="AM526" s="71">
        <v>6574104.2471516859</v>
      </c>
      <c r="AN526" s="71">
        <v>0</v>
      </c>
      <c r="AO526" s="71">
        <v>0</v>
      </c>
      <c r="AP526" s="71">
        <v>638448282.56837356</v>
      </c>
      <c r="AQ526" s="72"/>
      <c r="AR526" s="71">
        <v>912</v>
      </c>
      <c r="AS526" s="71">
        <v>80</v>
      </c>
      <c r="AT526" s="71">
        <v>0</v>
      </c>
      <c r="AU526" s="71">
        <v>1</v>
      </c>
      <c r="AV526" s="71">
        <v>0</v>
      </c>
      <c r="AW526" s="71">
        <v>0</v>
      </c>
      <c r="AX526" s="71"/>
      <c r="AY526" s="72"/>
      <c r="AZ526" s="71">
        <v>4210.5</v>
      </c>
      <c r="BA526" s="71">
        <v>5596.9000000000005</v>
      </c>
      <c r="BB526" s="71">
        <v>0</v>
      </c>
      <c r="BC526" s="71">
        <v>180</v>
      </c>
      <c r="BD526" s="71">
        <v>0</v>
      </c>
      <c r="BE526" s="71">
        <v>0</v>
      </c>
      <c r="BF526" s="71"/>
      <c r="BG526" s="72"/>
      <c r="BH526" s="71">
        <v>0</v>
      </c>
      <c r="BI526" s="71">
        <v>0</v>
      </c>
      <c r="BJ526" s="71">
        <v>209.749</v>
      </c>
      <c r="BK526" s="71">
        <v>0</v>
      </c>
      <c r="BL526" s="71">
        <v>22.984000000000002</v>
      </c>
      <c r="BM526" s="71">
        <v>0</v>
      </c>
      <c r="BN526" s="72"/>
      <c r="BO526" s="71">
        <v>0</v>
      </c>
      <c r="BP526" s="71">
        <v>0</v>
      </c>
      <c r="BQ526" s="71">
        <v>12</v>
      </c>
      <c r="BR526" s="71">
        <v>0</v>
      </c>
      <c r="BS526" s="71">
        <v>2</v>
      </c>
      <c r="BT526" s="71">
        <v>0</v>
      </c>
      <c r="BU526"/>
      <c r="BV526" s="70">
        <v>177.16499999999999</v>
      </c>
      <c r="BW526" s="70">
        <v>0</v>
      </c>
      <c r="BX526" s="70">
        <v>19.776</v>
      </c>
      <c r="BY526" s="70">
        <v>0</v>
      </c>
      <c r="BZ526" s="70">
        <v>0</v>
      </c>
      <c r="CA526" s="70">
        <v>9.6</v>
      </c>
      <c r="CB526" s="70">
        <v>20.959</v>
      </c>
      <c r="CC526" s="70">
        <v>5.2329999999999997</v>
      </c>
      <c r="CD526" s="70">
        <v>0</v>
      </c>
    </row>
    <row r="527" spans="1:82">
      <c r="A527" s="70" t="s">
        <v>2288</v>
      </c>
      <c r="B527" s="70">
        <v>338</v>
      </c>
      <c r="C527" s="70">
        <v>15</v>
      </c>
      <c r="D527" s="70">
        <v>20</v>
      </c>
      <c r="E527" s="70">
        <v>2018</v>
      </c>
      <c r="F527" s="70" t="s">
        <v>183</v>
      </c>
      <c r="G527" s="70" t="s">
        <v>2273</v>
      </c>
      <c r="H527" s="70" t="s">
        <v>2274</v>
      </c>
      <c r="I527" s="148"/>
      <c r="J527" s="71">
        <v>289.54028857456433</v>
      </c>
      <c r="K527" s="71">
        <v>2.3437346575875879</v>
      </c>
      <c r="L527" s="71">
        <v>8.8142704666735661</v>
      </c>
      <c r="M527" s="71">
        <v>56.208427246028016</v>
      </c>
      <c r="N527" s="71">
        <v>76.972575183774381</v>
      </c>
      <c r="O527" s="71">
        <v>50.119911206751844</v>
      </c>
      <c r="P527" s="71">
        <v>41.685378553636298</v>
      </c>
      <c r="Q527" s="71">
        <v>3.0303644055740802</v>
      </c>
      <c r="R527" s="71">
        <v>0</v>
      </c>
      <c r="S527" s="71">
        <v>7.4115331763054835</v>
      </c>
      <c r="T527" s="72"/>
      <c r="U527" s="71">
        <v>47205164</v>
      </c>
      <c r="V527" s="71">
        <v>1042</v>
      </c>
      <c r="W527" s="71">
        <v>206</v>
      </c>
      <c r="X527" s="71">
        <v>14523</v>
      </c>
      <c r="Y527" s="71">
        <v>17551</v>
      </c>
      <c r="Z527" s="71">
        <v>30540</v>
      </c>
      <c r="AA527" s="71">
        <v>8721</v>
      </c>
      <c r="AB527" s="71">
        <v>47812</v>
      </c>
      <c r="AC527" s="71">
        <v>0</v>
      </c>
      <c r="AD527" s="71">
        <v>7.4115331763054826</v>
      </c>
      <c r="AE527" s="72"/>
      <c r="AF527" s="71">
        <v>414484171.33149749</v>
      </c>
      <c r="AG527" s="71">
        <v>1565407.299820005</v>
      </c>
      <c r="AH527" s="71">
        <v>1830294.68135085</v>
      </c>
      <c r="AI527" s="71">
        <v>80765138.516304076</v>
      </c>
      <c r="AJ527" s="71">
        <v>91909626.297062621</v>
      </c>
      <c r="AK527" s="71">
        <v>0</v>
      </c>
      <c r="AL527" s="71">
        <v>0</v>
      </c>
      <c r="AM527" s="71">
        <v>6581374.9053453561</v>
      </c>
      <c r="AN527" s="71">
        <v>0</v>
      </c>
      <c r="AO527" s="71">
        <v>0</v>
      </c>
      <c r="AP527" s="71">
        <v>597136013.0313803</v>
      </c>
      <c r="AQ527" s="72"/>
      <c r="AR527" s="71">
        <v>998</v>
      </c>
      <c r="AS527" s="71">
        <v>86</v>
      </c>
      <c r="AT527" s="71">
        <v>0</v>
      </c>
      <c r="AU527" s="71">
        <v>1</v>
      </c>
      <c r="AV527" s="71">
        <v>0</v>
      </c>
      <c r="AW527" s="71">
        <v>0</v>
      </c>
      <c r="AX527" s="71"/>
      <c r="AY527" s="72"/>
      <c r="AZ527" s="71">
        <v>4650.3999999999996</v>
      </c>
      <c r="BA527" s="71">
        <v>5805</v>
      </c>
      <c r="BB527" s="71">
        <v>0</v>
      </c>
      <c r="BC527" s="71">
        <v>180</v>
      </c>
      <c r="BD527" s="71">
        <v>0</v>
      </c>
      <c r="BE527" s="71">
        <v>0</v>
      </c>
      <c r="BF527" s="71"/>
      <c r="BG527" s="72"/>
      <c r="BH527" s="71">
        <v>0</v>
      </c>
      <c r="BI527" s="71">
        <v>0</v>
      </c>
      <c r="BJ527" s="71">
        <v>221.756</v>
      </c>
      <c r="BK527" s="71">
        <v>0</v>
      </c>
      <c r="BL527" s="71">
        <v>20.463999999999999</v>
      </c>
      <c r="BM527" s="71">
        <v>0</v>
      </c>
      <c r="BN527" s="72"/>
      <c r="BO527" s="71">
        <v>0</v>
      </c>
      <c r="BP527" s="71">
        <v>0</v>
      </c>
      <c r="BQ527" s="71">
        <v>12</v>
      </c>
      <c r="BR527" s="71">
        <v>0</v>
      </c>
      <c r="BS527" s="71">
        <v>1</v>
      </c>
      <c r="BT527" s="71">
        <v>0</v>
      </c>
      <c r="BU527"/>
      <c r="BV527" s="70">
        <v>181.78</v>
      </c>
      <c r="BW527" s="70">
        <v>0</v>
      </c>
      <c r="BX527" s="70">
        <v>24.783999999999999</v>
      </c>
      <c r="BY527" s="70">
        <v>0</v>
      </c>
      <c r="BZ527" s="70">
        <v>0</v>
      </c>
      <c r="CA527" s="70">
        <v>7.3</v>
      </c>
      <c r="CB527" s="70">
        <v>21.585000000000001</v>
      </c>
      <c r="CC527" s="70">
        <v>6.7709999999999999</v>
      </c>
      <c r="CD527" s="70">
        <v>0</v>
      </c>
    </row>
    <row r="528" spans="1:82">
      <c r="A528" s="70" t="s">
        <v>2289</v>
      </c>
      <c r="B528" s="70">
        <v>339</v>
      </c>
      <c r="C528" s="70">
        <v>16</v>
      </c>
      <c r="D528" s="70">
        <v>20</v>
      </c>
      <c r="E528" s="70">
        <v>2019</v>
      </c>
      <c r="F528" s="70" t="s">
        <v>158</v>
      </c>
      <c r="G528" s="70" t="s">
        <v>2273</v>
      </c>
      <c r="H528" s="70" t="s">
        <v>2274</v>
      </c>
      <c r="I528" s="148"/>
      <c r="J528" s="71">
        <v>230.39718772467802</v>
      </c>
      <c r="K528" s="71">
        <v>2.1675278997137837</v>
      </c>
      <c r="L528" s="71">
        <v>8.9036654299597249</v>
      </c>
      <c r="M528" s="71">
        <v>55.118816087871721</v>
      </c>
      <c r="N528" s="71">
        <v>75.322623813563808</v>
      </c>
      <c r="O528" s="71">
        <v>49.234345988366037</v>
      </c>
      <c r="P528" s="71">
        <v>40.030033123128746</v>
      </c>
      <c r="Q528" s="71">
        <v>2.9592518680117399</v>
      </c>
      <c r="R528" s="71">
        <v>0</v>
      </c>
      <c r="S528" s="71">
        <v>7.0059714141611895</v>
      </c>
      <c r="T528" s="72"/>
      <c r="U528" s="71">
        <v>42995380</v>
      </c>
      <c r="V528" s="71">
        <v>1042</v>
      </c>
      <c r="W528" s="71">
        <v>206</v>
      </c>
      <c r="X528" s="71">
        <v>14523</v>
      </c>
      <c r="Y528" s="71">
        <v>17871</v>
      </c>
      <c r="Z528" s="71">
        <v>30824</v>
      </c>
      <c r="AA528" s="71">
        <v>8312</v>
      </c>
      <c r="AB528" s="71">
        <v>47954</v>
      </c>
      <c r="AC528" s="71">
        <v>0</v>
      </c>
      <c r="AD528" s="71">
        <v>7.0059714141611904</v>
      </c>
      <c r="AE528" s="72"/>
      <c r="AF528" s="71">
        <v>332455698.85415852</v>
      </c>
      <c r="AG528" s="71">
        <v>1514412.7435421071</v>
      </c>
      <c r="AH528" s="71">
        <v>1944717.6871688559</v>
      </c>
      <c r="AI528" s="71">
        <v>81654216.609497085</v>
      </c>
      <c r="AJ528" s="71">
        <v>92912560.782810971</v>
      </c>
      <c r="AK528" s="71">
        <v>0</v>
      </c>
      <c r="AL528" s="71">
        <v>0</v>
      </c>
      <c r="AM528" s="71">
        <v>6530973.8024812769</v>
      </c>
      <c r="AN528" s="71">
        <v>0</v>
      </c>
      <c r="AO528" s="71">
        <v>0</v>
      </c>
      <c r="AP528" s="71">
        <v>517012580.47965884</v>
      </c>
      <c r="AQ528" s="72"/>
      <c r="AR528" s="71">
        <v>1067</v>
      </c>
      <c r="AS528" s="71">
        <v>94</v>
      </c>
      <c r="AT528" s="71">
        <v>0</v>
      </c>
      <c r="AU528" s="71">
        <v>1</v>
      </c>
      <c r="AV528" s="71">
        <v>0</v>
      </c>
      <c r="AW528" s="71">
        <v>0</v>
      </c>
      <c r="AX528" s="71"/>
      <c r="AY528" s="72"/>
      <c r="AZ528" s="71">
        <v>4975.5000000000018</v>
      </c>
      <c r="BA528" s="71">
        <v>6087</v>
      </c>
      <c r="BB528" s="71">
        <v>0</v>
      </c>
      <c r="BC528" s="71">
        <v>180</v>
      </c>
      <c r="BD528" s="71">
        <v>0</v>
      </c>
      <c r="BE528" s="71">
        <v>0</v>
      </c>
      <c r="BF528" s="71"/>
      <c r="BG528" s="72"/>
      <c r="BH528" s="71">
        <v>0</v>
      </c>
      <c r="BI528" s="71">
        <v>0</v>
      </c>
      <c r="BJ528" s="71">
        <v>212.578</v>
      </c>
      <c r="BK528" s="71">
        <v>0</v>
      </c>
      <c r="BL528" s="71">
        <v>19.664000000000001</v>
      </c>
      <c r="BM528" s="71">
        <v>0</v>
      </c>
      <c r="BN528" s="72"/>
      <c r="BO528" s="71">
        <v>0</v>
      </c>
      <c r="BP528" s="71">
        <v>0</v>
      </c>
      <c r="BQ528" s="71">
        <v>11</v>
      </c>
      <c r="BR528" s="71">
        <v>0</v>
      </c>
      <c r="BS528" s="71">
        <v>1</v>
      </c>
      <c r="BT528" s="71">
        <v>0</v>
      </c>
      <c r="BU528"/>
      <c r="BV528" s="70">
        <v>177.12799999999999</v>
      </c>
      <c r="BW528" s="70">
        <v>0</v>
      </c>
      <c r="BX528" s="70">
        <v>23.792999999999999</v>
      </c>
      <c r="BY528" s="70">
        <v>0</v>
      </c>
      <c r="BZ528" s="70">
        <v>0</v>
      </c>
      <c r="CA528" s="70">
        <v>5.3</v>
      </c>
      <c r="CB528" s="70">
        <v>19.25</v>
      </c>
      <c r="CC528" s="70">
        <v>6.7709999999999999</v>
      </c>
      <c r="CD528" s="70">
        <v>0</v>
      </c>
    </row>
    <row r="529" spans="1:82">
      <c r="A529" s="70" t="s">
        <v>2290</v>
      </c>
      <c r="B529" s="70">
        <v>340</v>
      </c>
      <c r="C529" s="70">
        <v>17</v>
      </c>
      <c r="D529" s="70">
        <v>20</v>
      </c>
      <c r="E529" s="70">
        <v>2020</v>
      </c>
      <c r="F529" s="70" t="s">
        <v>159</v>
      </c>
      <c r="G529" s="70" t="s">
        <v>2273</v>
      </c>
      <c r="H529" s="70" t="s">
        <v>2274</v>
      </c>
      <c r="I529" s="148"/>
      <c r="J529" s="71">
        <v>223.98254749037631</v>
      </c>
      <c r="K529" s="71">
        <v>2.5223166912065529</v>
      </c>
      <c r="L529" s="71">
        <v>7.558581910760573</v>
      </c>
      <c r="M529" s="71">
        <v>55.056360396575798</v>
      </c>
      <c r="N529" s="71">
        <v>70.595969311756733</v>
      </c>
      <c r="O529" s="71">
        <v>43.620453207960693</v>
      </c>
      <c r="P529" s="71">
        <v>37.756486017088442</v>
      </c>
      <c r="Q529" s="71">
        <v>2.8187942642555601</v>
      </c>
      <c r="R529" s="71">
        <v>0</v>
      </c>
      <c r="S529" s="71">
        <v>7.0066319108998236</v>
      </c>
      <c r="T529" s="72"/>
      <c r="U529" s="71">
        <v>43189417</v>
      </c>
      <c r="V529" s="71">
        <v>1072</v>
      </c>
      <c r="W529" s="71">
        <v>221</v>
      </c>
      <c r="X529" s="71">
        <v>14757</v>
      </c>
      <c r="Y529" s="71">
        <v>18005</v>
      </c>
      <c r="Z529" s="71">
        <v>31170</v>
      </c>
      <c r="AA529" s="71">
        <v>8333</v>
      </c>
      <c r="AB529" s="71">
        <v>47808</v>
      </c>
      <c r="AC529" s="71">
        <v>0</v>
      </c>
      <c r="AD529" s="71">
        <v>7.0066319108998236</v>
      </c>
      <c r="AE529" s="72"/>
      <c r="AF529" s="71">
        <v>350056024.99001938</v>
      </c>
      <c r="AG529" s="71">
        <v>1709108.02221191</v>
      </c>
      <c r="AH529" s="71">
        <v>1869667.0235963122</v>
      </c>
      <c r="AI529" s="71">
        <v>86745208.958886743</v>
      </c>
      <c r="AJ529" s="71">
        <v>96394603.320792347</v>
      </c>
      <c r="AK529" s="71"/>
      <c r="AL529" s="71"/>
      <c r="AM529" s="71">
        <v>6239475.1579583865</v>
      </c>
      <c r="AN529" s="71"/>
      <c r="AO529" s="71"/>
      <c r="AP529" s="71">
        <v>543014087.47346509</v>
      </c>
      <c r="AQ529" s="72"/>
      <c r="AR529" s="71">
        <v>1134</v>
      </c>
      <c r="AS529" s="71">
        <v>95</v>
      </c>
      <c r="AT529" s="71">
        <v>0</v>
      </c>
      <c r="AU529" s="71">
        <v>1</v>
      </c>
      <c r="AV529" s="71">
        <v>0</v>
      </c>
      <c r="AW529" s="71">
        <v>0</v>
      </c>
      <c r="AX529" s="71"/>
      <c r="AY529" s="72"/>
      <c r="AZ529" s="71">
        <v>5314.2</v>
      </c>
      <c r="BA529" s="71">
        <v>6097.9999999999973</v>
      </c>
      <c r="BB529" s="71">
        <v>0</v>
      </c>
      <c r="BC529" s="71">
        <v>180</v>
      </c>
      <c r="BD529" s="71">
        <v>0</v>
      </c>
      <c r="BE529" s="71">
        <v>0</v>
      </c>
      <c r="BF529" s="71"/>
      <c r="BG529" s="72"/>
      <c r="BH529" s="71">
        <v>0</v>
      </c>
      <c r="BI529" s="71">
        <v>0</v>
      </c>
      <c r="BJ529" s="71">
        <v>209.411</v>
      </c>
      <c r="BK529" s="71">
        <v>0</v>
      </c>
      <c r="BL529" s="71">
        <v>28.523</v>
      </c>
      <c r="BM529" s="71">
        <v>0</v>
      </c>
      <c r="BN529" s="72"/>
      <c r="BO529" s="71">
        <v>0</v>
      </c>
      <c r="BP529" s="71">
        <v>0</v>
      </c>
      <c r="BQ529" s="71">
        <v>12</v>
      </c>
      <c r="BR529" s="71">
        <v>0</v>
      </c>
      <c r="BS529" s="71">
        <v>2</v>
      </c>
      <c r="BT529" s="71">
        <v>0</v>
      </c>
      <c r="BU529"/>
      <c r="BV529" s="70">
        <v>187.60499999999999</v>
      </c>
      <c r="BW529" s="70">
        <v>0</v>
      </c>
      <c r="BX529" s="70">
        <v>23.869</v>
      </c>
      <c r="BY529" s="70">
        <v>0</v>
      </c>
      <c r="BZ529" s="70">
        <v>0</v>
      </c>
      <c r="CA529" s="70">
        <v>4.3</v>
      </c>
      <c r="CB529" s="70">
        <v>16.004000000000001</v>
      </c>
      <c r="CC529" s="70">
        <v>6.1559999999999997</v>
      </c>
      <c r="CD529" s="70">
        <v>0</v>
      </c>
    </row>
    <row r="530" spans="1:82">
      <c r="A530" s="70" t="s">
        <v>2291</v>
      </c>
      <c r="B530" s="70">
        <v>340</v>
      </c>
      <c r="C530" s="70">
        <v>18</v>
      </c>
      <c r="D530" s="70">
        <v>20</v>
      </c>
      <c r="E530" s="70">
        <v>2021</v>
      </c>
      <c r="F530" s="70" t="s">
        <v>160</v>
      </c>
      <c r="G530" s="70" t="s">
        <v>2273</v>
      </c>
      <c r="H530" s="70" t="s">
        <v>2274</v>
      </c>
      <c r="I530" s="148"/>
      <c r="J530" s="71">
        <v>221.2161552315512</v>
      </c>
      <c r="K530" s="71">
        <v>2.6266385629549895</v>
      </c>
      <c r="L530" s="71">
        <v>6.5673523532502776</v>
      </c>
      <c r="M530" s="71">
        <v>57.90805423497698</v>
      </c>
      <c r="N530" s="71">
        <v>76.074413025389759</v>
      </c>
      <c r="O530" s="71">
        <v>42.648318102563941</v>
      </c>
      <c r="P530" s="71">
        <v>38.627268112233118</v>
      </c>
      <c r="Q530" s="71">
        <v>2.7996617997070499</v>
      </c>
      <c r="R530" s="71">
        <v>0</v>
      </c>
      <c r="S530" s="71">
        <v>8.0148387515251187</v>
      </c>
      <c r="T530" s="72"/>
      <c r="U530" s="71">
        <v>46237030</v>
      </c>
      <c r="V530" s="71">
        <v>1072</v>
      </c>
      <c r="W530" s="71">
        <v>221</v>
      </c>
      <c r="X530" s="71">
        <v>14757</v>
      </c>
      <c r="Y530" s="71">
        <v>18292</v>
      </c>
      <c r="Z530" s="71">
        <v>31379</v>
      </c>
      <c r="AA530" s="71">
        <v>8313</v>
      </c>
      <c r="AB530" s="71">
        <v>47950</v>
      </c>
      <c r="AC530" s="71">
        <v>0</v>
      </c>
      <c r="AD530" s="71">
        <v>8.0148387515251187</v>
      </c>
      <c r="AE530" s="72"/>
      <c r="AF530" s="71">
        <v>333211570.73276865</v>
      </c>
      <c r="AG530" s="71">
        <v>1733893.5981899141</v>
      </c>
      <c r="AH530" s="71">
        <v>1468835.4000271119</v>
      </c>
      <c r="AI530" s="71">
        <v>89650419.710782319</v>
      </c>
      <c r="AJ530" s="71">
        <v>100746396.42158049</v>
      </c>
      <c r="AK530" s="71">
        <v>0</v>
      </c>
      <c r="AL530" s="71">
        <v>0</v>
      </c>
      <c r="AM530" s="71">
        <v>6294103.42038415</v>
      </c>
      <c r="AN530" s="71">
        <v>0</v>
      </c>
      <c r="AO530" s="71">
        <v>0</v>
      </c>
      <c r="AP530" s="71">
        <v>533105219.28373271</v>
      </c>
      <c r="AQ530" s="72"/>
      <c r="AR530" s="71">
        <v>1192</v>
      </c>
      <c r="AS530" s="71">
        <v>98</v>
      </c>
      <c r="AT530" s="71">
        <v>0</v>
      </c>
      <c r="AU530" s="71">
        <v>1</v>
      </c>
      <c r="AV530" s="71">
        <v>0</v>
      </c>
      <c r="AW530" s="71">
        <v>0</v>
      </c>
      <c r="AX530" s="71"/>
      <c r="AY530" s="72"/>
      <c r="AZ530" s="71">
        <v>5602.6999999999989</v>
      </c>
      <c r="BA530" s="71">
        <v>7071.4999999999973</v>
      </c>
      <c r="BB530" s="71">
        <v>0</v>
      </c>
      <c r="BC530" s="71">
        <v>180</v>
      </c>
      <c r="BD530" s="71">
        <v>0</v>
      </c>
      <c r="BE530" s="71">
        <v>0</v>
      </c>
      <c r="BF530" s="71"/>
      <c r="BG530" s="72"/>
      <c r="BH530" s="71">
        <v>0</v>
      </c>
      <c r="BI530" s="71">
        <v>0</v>
      </c>
      <c r="BJ530" s="71">
        <v>195.56700000000001</v>
      </c>
      <c r="BK530" s="71">
        <v>0</v>
      </c>
      <c r="BL530" s="71">
        <v>28.428999999999998</v>
      </c>
      <c r="BM530" s="71">
        <v>0</v>
      </c>
      <c r="BN530" s="72"/>
      <c r="BO530" s="71">
        <v>0</v>
      </c>
      <c r="BP530" s="71">
        <v>0</v>
      </c>
      <c r="BQ530" s="71">
        <v>12</v>
      </c>
      <c r="BR530" s="71">
        <v>0</v>
      </c>
      <c r="BS530" s="71">
        <v>2</v>
      </c>
      <c r="BT530" s="71">
        <v>0</v>
      </c>
      <c r="BU530"/>
      <c r="BV530" s="70">
        <v>168.79599999999999</v>
      </c>
      <c r="BW530" s="70">
        <v>0</v>
      </c>
      <c r="BX530" s="70">
        <v>26.128</v>
      </c>
      <c r="BY530" s="70">
        <v>0</v>
      </c>
      <c r="BZ530" s="70">
        <v>0</v>
      </c>
      <c r="CA530" s="70">
        <v>4.6909999999999998</v>
      </c>
      <c r="CB530" s="70">
        <v>17.427</v>
      </c>
      <c r="CC530" s="70">
        <v>6.9539999999999997</v>
      </c>
      <c r="CD530" s="70">
        <v>0</v>
      </c>
    </row>
    <row r="531" spans="1:82">
      <c r="A531" s="70" t="s">
        <v>2292</v>
      </c>
      <c r="B531" s="70">
        <v>340</v>
      </c>
      <c r="C531" s="70">
        <v>19</v>
      </c>
      <c r="D531" s="70">
        <v>20</v>
      </c>
      <c r="E531" s="70">
        <v>2022</v>
      </c>
      <c r="F531" s="70" t="s">
        <v>161</v>
      </c>
      <c r="G531" s="70" t="s">
        <v>2273</v>
      </c>
      <c r="H531" s="70" t="s">
        <v>2274</v>
      </c>
      <c r="I531" s="148"/>
      <c r="J531" s="71">
        <v>256.48970886597783</v>
      </c>
      <c r="K531" s="71">
        <v>2.3936351803860698</v>
      </c>
      <c r="L531" s="71">
        <v>5.800664139820694</v>
      </c>
      <c r="M531" s="71">
        <v>55.360554466702219</v>
      </c>
      <c r="N531" s="71">
        <v>79.610885340982151</v>
      </c>
      <c r="O531" s="71">
        <v>45.524445403275969</v>
      </c>
      <c r="P531" s="71">
        <v>38.349331009697352</v>
      </c>
      <c r="Q531" s="71">
        <v>2.8246927831749171</v>
      </c>
      <c r="R531" s="71">
        <v>0</v>
      </c>
      <c r="S531" s="71">
        <v>4.5455784563830299</v>
      </c>
      <c r="T531" s="72"/>
      <c r="U531" s="71">
        <v>49572112</v>
      </c>
      <c r="V531" s="71">
        <v>1072</v>
      </c>
      <c r="W531" s="71">
        <v>221</v>
      </c>
      <c r="X531" s="71">
        <v>14757</v>
      </c>
      <c r="Y531" s="71">
        <v>18528</v>
      </c>
      <c r="Z531" s="71">
        <v>31824</v>
      </c>
      <c r="AA531" s="71">
        <v>8379</v>
      </c>
      <c r="AB531" s="71">
        <v>47982</v>
      </c>
      <c r="AC531" s="71">
        <v>0</v>
      </c>
      <c r="AD531" s="71">
        <v>4.5455784563830299</v>
      </c>
      <c r="AE531" s="72"/>
      <c r="AF531" s="71">
        <v>407306040.75377572</v>
      </c>
      <c r="AG531" s="71">
        <v>1705371.6267307953</v>
      </c>
      <c r="AH531" s="71">
        <v>1556901.1212978105</v>
      </c>
      <c r="AI531" s="71">
        <v>85072422.984010562</v>
      </c>
      <c r="AJ531" s="71">
        <v>117132151.62619272</v>
      </c>
      <c r="AK531" s="71">
        <v>0</v>
      </c>
      <c r="AL531" s="71">
        <v>0</v>
      </c>
      <c r="AM531" s="71">
        <v>6195785.8402422192</v>
      </c>
      <c r="AN531" s="71">
        <v>0</v>
      </c>
      <c r="AO531" s="71">
        <v>0</v>
      </c>
      <c r="AP531" s="71">
        <v>618968673.95224988</v>
      </c>
      <c r="AQ531" s="72"/>
      <c r="AR531" s="71">
        <v>1266</v>
      </c>
      <c r="AS531" s="71">
        <v>98</v>
      </c>
      <c r="AT531" s="71">
        <v>0</v>
      </c>
      <c r="AU531" s="71">
        <v>1</v>
      </c>
      <c r="AV531" s="71">
        <v>0</v>
      </c>
      <c r="AW531" s="71">
        <v>0</v>
      </c>
      <c r="AX531" s="71"/>
      <c r="AY531" s="72"/>
      <c r="AZ531" s="71">
        <v>6006.7999999999975</v>
      </c>
      <c r="BA531" s="71">
        <v>7071.4999999999973</v>
      </c>
      <c r="BB531" s="71">
        <v>0</v>
      </c>
      <c r="BC531" s="71">
        <v>180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2293</v>
      </c>
      <c r="B532" s="70">
        <v>340</v>
      </c>
      <c r="C532" s="70">
        <v>20</v>
      </c>
      <c r="D532" s="70">
        <v>20</v>
      </c>
      <c r="E532" s="70">
        <v>2023</v>
      </c>
      <c r="F532" s="70" t="s">
        <v>1539</v>
      </c>
      <c r="G532" s="70" t="s">
        <v>2273</v>
      </c>
      <c r="H532" s="70" t="s">
        <v>2274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1360</v>
      </c>
      <c r="AS532" s="71">
        <v>99</v>
      </c>
      <c r="AT532" s="71">
        <v>0</v>
      </c>
      <c r="AU532" s="71">
        <v>1</v>
      </c>
      <c r="AV532" s="71">
        <v>0</v>
      </c>
      <c r="AW532" s="71">
        <v>0</v>
      </c>
      <c r="AX532" s="71"/>
      <c r="AY532" s="72"/>
      <c r="AZ532" s="71">
        <v>6518.9999999999945</v>
      </c>
      <c r="BA532" s="71">
        <v>7086.3999999999969</v>
      </c>
      <c r="BB532" s="71">
        <v>0</v>
      </c>
      <c r="BC532" s="71">
        <v>180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2294</v>
      </c>
      <c r="B533" s="70">
        <v>340</v>
      </c>
      <c r="C533" s="70">
        <v>21</v>
      </c>
      <c r="D533" s="70">
        <v>20</v>
      </c>
      <c r="E533" s="70">
        <v>2024</v>
      </c>
      <c r="F533" s="70" t="s">
        <v>1554</v>
      </c>
      <c r="G533" s="70" t="s">
        <v>2273</v>
      </c>
      <c r="H533" s="70" t="s">
        <v>2274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2295</v>
      </c>
      <c r="B534" s="70">
        <v>222</v>
      </c>
      <c r="C534" s="70">
        <v>1</v>
      </c>
      <c r="D534" s="70">
        <v>14</v>
      </c>
      <c r="E534" s="70">
        <v>1990</v>
      </c>
      <c r="F534" s="70" t="s">
        <v>787</v>
      </c>
      <c r="G534" s="70" t="s">
        <v>2296</v>
      </c>
      <c r="H534" s="70" t="s">
        <v>2297</v>
      </c>
      <c r="I534" s="148"/>
      <c r="J534" s="71">
        <v>170.77520022761931</v>
      </c>
      <c r="K534" s="71">
        <v>3.7048852868597231</v>
      </c>
      <c r="L534" s="71">
        <v>11.157247687386301</v>
      </c>
      <c r="M534" s="71">
        <v>21.90577206539179</v>
      </c>
      <c r="N534" s="71">
        <v>34.910528616007248</v>
      </c>
      <c r="O534" s="71">
        <v>33.495279151105869</v>
      </c>
      <c r="P534" s="71">
        <v>49.816504797311232</v>
      </c>
      <c r="Q534" s="71">
        <v>2.69526738268365</v>
      </c>
      <c r="R534" s="71">
        <v>0</v>
      </c>
      <c r="S534" s="71">
        <v>3.072001939490689</v>
      </c>
      <c r="T534" s="72"/>
      <c r="U534" s="71">
        <v>20329439</v>
      </c>
      <c r="V534" s="71">
        <v>1322</v>
      </c>
      <c r="W534" s="71">
        <v>110</v>
      </c>
      <c r="X534" s="71">
        <v>7634</v>
      </c>
      <c r="Y534" s="71">
        <v>11110</v>
      </c>
      <c r="Z534" s="71">
        <v>13777</v>
      </c>
      <c r="AA534" s="71">
        <v>12096</v>
      </c>
      <c r="AB534" s="71">
        <v>43762</v>
      </c>
      <c r="AC534" s="71">
        <v>0</v>
      </c>
      <c r="AD534" s="71">
        <v>3.072001939490689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2298</v>
      </c>
      <c r="B535" s="70">
        <v>223</v>
      </c>
      <c r="C535" s="70">
        <v>2</v>
      </c>
      <c r="D535" s="70">
        <v>14</v>
      </c>
      <c r="E535" s="70">
        <v>2005</v>
      </c>
      <c r="F535" s="70" t="s">
        <v>789</v>
      </c>
      <c r="G535" s="70" t="s">
        <v>2296</v>
      </c>
      <c r="H535" s="70" t="s">
        <v>2297</v>
      </c>
      <c r="I535" s="148"/>
      <c r="J535" s="71">
        <v>193.09872319722299</v>
      </c>
      <c r="K535" s="71">
        <v>2.6701880545485688</v>
      </c>
      <c r="L535" s="71">
        <v>50.409582430161137</v>
      </c>
      <c r="M535" s="71">
        <v>41.361804370397671</v>
      </c>
      <c r="N535" s="71">
        <v>48.474266581660167</v>
      </c>
      <c r="O535" s="71">
        <v>60.023188055738068</v>
      </c>
      <c r="P535" s="71">
        <v>51.558886947874868</v>
      </c>
      <c r="Q535" s="71">
        <v>2.6906757689885201</v>
      </c>
      <c r="R535" s="71">
        <v>0</v>
      </c>
      <c r="S535" s="71">
        <v>3.091951997593021</v>
      </c>
      <c r="T535" s="72"/>
      <c r="U535" s="71">
        <v>25848769</v>
      </c>
      <c r="V535" s="71">
        <v>1143</v>
      </c>
      <c r="W535" s="71">
        <v>440</v>
      </c>
      <c r="X535" s="71">
        <v>7725</v>
      </c>
      <c r="Y535" s="71">
        <v>13827</v>
      </c>
      <c r="Z535" s="71">
        <v>28569</v>
      </c>
      <c r="AA535" s="71">
        <v>10253</v>
      </c>
      <c r="AB535" s="71">
        <v>45671</v>
      </c>
      <c r="AC535" s="71">
        <v>0</v>
      </c>
      <c r="AD535" s="71">
        <v>3.091951997593021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2299</v>
      </c>
      <c r="B536" s="70">
        <v>224</v>
      </c>
      <c r="C536" s="70">
        <v>3</v>
      </c>
      <c r="D536" s="70">
        <v>14</v>
      </c>
      <c r="E536" s="70">
        <v>2006</v>
      </c>
      <c r="F536" s="70" t="s">
        <v>790</v>
      </c>
      <c r="G536" s="70" t="s">
        <v>2296</v>
      </c>
      <c r="H536" s="70" t="s">
        <v>2297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2300</v>
      </c>
      <c r="B537" s="70">
        <v>225</v>
      </c>
      <c r="C537" s="70">
        <v>4</v>
      </c>
      <c r="D537" s="70">
        <v>14</v>
      </c>
      <c r="E537" s="70">
        <v>2007</v>
      </c>
      <c r="F537" s="70" t="s">
        <v>791</v>
      </c>
      <c r="G537" s="70" t="s">
        <v>2296</v>
      </c>
      <c r="H537" s="70" t="s">
        <v>2297</v>
      </c>
      <c r="I537" s="148"/>
      <c r="J537" s="71">
        <v>184.4595864807244</v>
      </c>
      <c r="K537" s="71">
        <v>2.259741559388714</v>
      </c>
      <c r="L537" s="71">
        <v>32.455159267883552</v>
      </c>
      <c r="M537" s="71">
        <v>44.668812965799098</v>
      </c>
      <c r="N537" s="71">
        <v>51.437838421271408</v>
      </c>
      <c r="O537" s="71">
        <v>59.004677698587933</v>
      </c>
      <c r="P537" s="71">
        <v>50.784156526306518</v>
      </c>
      <c r="Q537" s="71">
        <v>2.8346814238840401</v>
      </c>
      <c r="R537" s="71">
        <v>0</v>
      </c>
      <c r="S537" s="71">
        <v>2.3136979505886091</v>
      </c>
      <c r="T537" s="72"/>
      <c r="U537" s="71">
        <v>29083196</v>
      </c>
      <c r="V537" s="71">
        <v>954</v>
      </c>
      <c r="W537" s="71">
        <v>317</v>
      </c>
      <c r="X537" s="71">
        <v>10025</v>
      </c>
      <c r="Y537" s="71">
        <v>14286</v>
      </c>
      <c r="Z537" s="71">
        <v>29195</v>
      </c>
      <c r="AA537" s="71">
        <v>9945</v>
      </c>
      <c r="AB537" s="71">
        <v>45571</v>
      </c>
      <c r="AC537" s="71">
        <v>0</v>
      </c>
      <c r="AD537" s="71">
        <v>2.3136979505886091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2301</v>
      </c>
      <c r="B538" s="70">
        <v>226</v>
      </c>
      <c r="C538" s="70">
        <v>5</v>
      </c>
      <c r="D538" s="70">
        <v>14</v>
      </c>
      <c r="E538" s="70">
        <v>2008</v>
      </c>
      <c r="F538" s="70" t="s">
        <v>792</v>
      </c>
      <c r="G538" s="70" t="s">
        <v>2296</v>
      </c>
      <c r="H538" s="70" t="s">
        <v>2297</v>
      </c>
      <c r="I538" s="148"/>
      <c r="J538" s="71">
        <v>179.2718563995424</v>
      </c>
      <c r="K538" s="71">
        <v>1.681738701654873</v>
      </c>
      <c r="L538" s="71">
        <v>26.474355131541081</v>
      </c>
      <c r="M538" s="71">
        <v>48.983370834565058</v>
      </c>
      <c r="N538" s="71">
        <v>53.603280867195352</v>
      </c>
      <c r="O538" s="71">
        <v>57.2519098796176</v>
      </c>
      <c r="P538" s="71">
        <v>49.803057057721809</v>
      </c>
      <c r="Q538" s="71">
        <v>2.79125930582518</v>
      </c>
      <c r="R538" s="71">
        <v>0</v>
      </c>
      <c r="S538" s="71">
        <v>4.3547802898769818</v>
      </c>
      <c r="T538" s="72"/>
      <c r="U538" s="71">
        <v>29293775</v>
      </c>
      <c r="V538" s="71">
        <v>954</v>
      </c>
      <c r="W538" s="71">
        <v>317</v>
      </c>
      <c r="X538" s="71">
        <v>10025</v>
      </c>
      <c r="Y538" s="71">
        <v>14420</v>
      </c>
      <c r="Z538" s="71">
        <v>29322</v>
      </c>
      <c r="AA538" s="71">
        <v>9764</v>
      </c>
      <c r="AB538" s="71">
        <v>45611</v>
      </c>
      <c r="AC538" s="71">
        <v>0</v>
      </c>
      <c r="AD538" s="71">
        <v>4.3547802898769818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2302</v>
      </c>
      <c r="B539" s="70">
        <v>227</v>
      </c>
      <c r="C539" s="70">
        <v>6</v>
      </c>
      <c r="D539" s="70">
        <v>14</v>
      </c>
      <c r="E539" s="70">
        <v>2009</v>
      </c>
      <c r="F539" s="70" t="s">
        <v>176</v>
      </c>
      <c r="G539" s="1064" t="s">
        <v>2296</v>
      </c>
      <c r="H539" s="70" t="s">
        <v>2297</v>
      </c>
      <c r="I539" s="148"/>
      <c r="J539" s="71">
        <v>152.70729183767941</v>
      </c>
      <c r="K539" s="71">
        <v>1.68583690078669</v>
      </c>
      <c r="L539" s="71">
        <v>39.029554003597589</v>
      </c>
      <c r="M539" s="71">
        <v>52.379995984055967</v>
      </c>
      <c r="N539" s="71">
        <v>48.145238567672912</v>
      </c>
      <c r="O539" s="71">
        <v>58.721198394238897</v>
      </c>
      <c r="P539" s="71">
        <v>47.374236335343497</v>
      </c>
      <c r="Q539" s="71">
        <v>2.6538123471088899</v>
      </c>
      <c r="R539" s="71">
        <v>0</v>
      </c>
      <c r="S539" s="71">
        <v>4.0123305980881954</v>
      </c>
      <c r="T539" s="72"/>
      <c r="U539" s="71">
        <v>21442813</v>
      </c>
      <c r="V539" s="71">
        <v>1016</v>
      </c>
      <c r="W539" s="71">
        <v>629</v>
      </c>
      <c r="X539" s="71">
        <v>11496</v>
      </c>
      <c r="Y539" s="71">
        <v>14520</v>
      </c>
      <c r="Z539" s="71">
        <v>29685</v>
      </c>
      <c r="AA539" s="71">
        <v>9535</v>
      </c>
      <c r="AB539" s="71">
        <v>45522</v>
      </c>
      <c r="AC539" s="71">
        <v>0</v>
      </c>
      <c r="AD539" s="71">
        <v>4.0123305980881954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19.399999999999999</v>
      </c>
      <c r="BI539" s="71">
        <v>0</v>
      </c>
      <c r="BJ539" s="71">
        <v>73.542000000000002</v>
      </c>
      <c r="BK539" s="71">
        <v>0</v>
      </c>
      <c r="BL539" s="71">
        <v>0</v>
      </c>
      <c r="BM539" s="71">
        <v>0</v>
      </c>
      <c r="BN539" s="72"/>
      <c r="BO539" s="71">
        <v>1</v>
      </c>
      <c r="BP539" s="71">
        <v>0</v>
      </c>
      <c r="BQ539" s="71">
        <v>12</v>
      </c>
      <c r="BR539" s="71">
        <v>0</v>
      </c>
      <c r="BS539" s="71">
        <v>0</v>
      </c>
      <c r="BT539" s="71">
        <v>0</v>
      </c>
      <c r="BU539"/>
      <c r="BV539" s="70">
        <v>92.941999999999993</v>
      </c>
      <c r="BW539" s="70">
        <v>0</v>
      </c>
      <c r="BX539" s="70">
        <v>0</v>
      </c>
      <c r="BY539" s="70">
        <v>0</v>
      </c>
      <c r="BZ539" s="70">
        <v>0</v>
      </c>
      <c r="CA539" s="70">
        <v>0</v>
      </c>
      <c r="CB539" s="70">
        <v>0</v>
      </c>
      <c r="CC539" s="70">
        <v>0</v>
      </c>
      <c r="CD539" s="70">
        <v>0</v>
      </c>
    </row>
    <row r="540" spans="1:82">
      <c r="A540" s="70" t="s">
        <v>2303</v>
      </c>
      <c r="B540" s="70">
        <v>228</v>
      </c>
      <c r="C540" s="70">
        <v>7</v>
      </c>
      <c r="D540" s="70">
        <v>14</v>
      </c>
      <c r="E540" s="70">
        <v>2010</v>
      </c>
      <c r="F540" s="70" t="s">
        <v>177</v>
      </c>
      <c r="G540" s="1064" t="s">
        <v>2296</v>
      </c>
      <c r="H540" s="70" t="s">
        <v>2297</v>
      </c>
      <c r="I540" s="148"/>
      <c r="J540" s="71">
        <v>159.4759752183559</v>
      </c>
      <c r="K540" s="71">
        <v>1.807226917127541</v>
      </c>
      <c r="L540" s="71">
        <v>36.488290961759972</v>
      </c>
      <c r="M540" s="71">
        <v>52.604195994540433</v>
      </c>
      <c r="N540" s="71">
        <v>53.115892803139481</v>
      </c>
      <c r="O540" s="71">
        <v>58.534261597737483</v>
      </c>
      <c r="P540" s="71">
        <v>47.808004698175523</v>
      </c>
      <c r="Q540" s="71">
        <v>2.75612684683946</v>
      </c>
      <c r="R540" s="71">
        <v>0</v>
      </c>
      <c r="S540" s="71">
        <v>5.0116985935279228</v>
      </c>
      <c r="T540" s="72"/>
      <c r="U540" s="71">
        <v>24341286</v>
      </c>
      <c r="V540" s="71">
        <v>1016</v>
      </c>
      <c r="W540" s="71">
        <v>629</v>
      </c>
      <c r="X540" s="71">
        <v>11496</v>
      </c>
      <c r="Y540" s="71">
        <v>14655</v>
      </c>
      <c r="Z540" s="71">
        <v>29728</v>
      </c>
      <c r="AA540" s="71">
        <v>9382</v>
      </c>
      <c r="AB540" s="71">
        <v>45302</v>
      </c>
      <c r="AC540" s="71">
        <v>0</v>
      </c>
      <c r="AD540" s="71">
        <v>5.0116985935279228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20</v>
      </c>
      <c r="BI540" s="71">
        <v>0</v>
      </c>
      <c r="BJ540" s="71">
        <v>86.956000000000003</v>
      </c>
      <c r="BK540" s="71">
        <v>0</v>
      </c>
      <c r="BL540" s="71">
        <v>0</v>
      </c>
      <c r="BM540" s="71">
        <v>0</v>
      </c>
      <c r="BN540" s="72"/>
      <c r="BO540" s="71">
        <v>1</v>
      </c>
      <c r="BP540" s="71">
        <v>0</v>
      </c>
      <c r="BQ540" s="71">
        <v>12</v>
      </c>
      <c r="BR540" s="71">
        <v>0</v>
      </c>
      <c r="BS540" s="71">
        <v>0</v>
      </c>
      <c r="BT540" s="71">
        <v>0</v>
      </c>
      <c r="BU540"/>
      <c r="BV540" s="70">
        <v>106.956</v>
      </c>
      <c r="BW540" s="70">
        <v>0</v>
      </c>
      <c r="BX540" s="70">
        <v>0</v>
      </c>
      <c r="BY540" s="70">
        <v>0</v>
      </c>
      <c r="BZ540" s="70">
        <v>0</v>
      </c>
      <c r="CA540" s="70">
        <v>0</v>
      </c>
      <c r="CB540" s="70">
        <v>0</v>
      </c>
      <c r="CC540" s="70">
        <v>0</v>
      </c>
      <c r="CD540" s="70">
        <v>0</v>
      </c>
    </row>
    <row r="541" spans="1:82">
      <c r="A541" s="70" t="s">
        <v>2304</v>
      </c>
      <c r="B541" s="70">
        <v>229</v>
      </c>
      <c r="C541" s="70">
        <v>8</v>
      </c>
      <c r="D541" s="70">
        <v>14</v>
      </c>
      <c r="E541" s="70">
        <v>2011</v>
      </c>
      <c r="F541" s="70" t="s">
        <v>178</v>
      </c>
      <c r="G541" s="70" t="s">
        <v>2296</v>
      </c>
      <c r="H541" s="70" t="s">
        <v>2297</v>
      </c>
      <c r="I541" s="148"/>
      <c r="J541" s="71">
        <v>166.62747007131469</v>
      </c>
      <c r="K541" s="71">
        <v>2.542993909923525</v>
      </c>
      <c r="L541" s="71">
        <v>36.592828926391377</v>
      </c>
      <c r="M541" s="71">
        <v>59.727403065426202</v>
      </c>
      <c r="N541" s="71">
        <v>60.27054294057551</v>
      </c>
      <c r="O541" s="71">
        <v>58.511442955367265</v>
      </c>
      <c r="P541" s="71">
        <v>46.24828602115354</v>
      </c>
      <c r="Q541" s="71">
        <v>3.1844938029658101</v>
      </c>
      <c r="R541" s="71">
        <v>0</v>
      </c>
      <c r="S541" s="71">
        <v>5.3905915646396094</v>
      </c>
      <c r="T541" s="72"/>
      <c r="U541" s="71">
        <v>23469423</v>
      </c>
      <c r="V541" s="71">
        <v>1016</v>
      </c>
      <c r="W541" s="71">
        <v>629</v>
      </c>
      <c r="X541" s="71">
        <v>11496</v>
      </c>
      <c r="Y541" s="71">
        <v>14919</v>
      </c>
      <c r="Z541" s="71">
        <v>30362</v>
      </c>
      <c r="AA541" s="71">
        <v>9346</v>
      </c>
      <c r="AB541" s="71">
        <v>45378</v>
      </c>
      <c r="AC541" s="71">
        <v>0</v>
      </c>
      <c r="AD541" s="71">
        <v>5.3905915646396094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20.920999999999999</v>
      </c>
      <c r="BI541" s="71">
        <v>0</v>
      </c>
      <c r="BJ541" s="71">
        <v>81.100999999999999</v>
      </c>
      <c r="BK541" s="71">
        <v>0</v>
      </c>
      <c r="BL541" s="71">
        <v>0</v>
      </c>
      <c r="BM541" s="71">
        <v>0</v>
      </c>
      <c r="BN541" s="72"/>
      <c r="BO541" s="71">
        <v>1</v>
      </c>
      <c r="BP541" s="71">
        <v>0</v>
      </c>
      <c r="BQ541" s="71">
        <v>12</v>
      </c>
      <c r="BR541" s="71">
        <v>0</v>
      </c>
      <c r="BS541" s="71">
        <v>0</v>
      </c>
      <c r="BT541" s="71">
        <v>0</v>
      </c>
      <c r="BU541"/>
      <c r="BV541" s="70">
        <v>102.02200000000001</v>
      </c>
      <c r="BW541" s="70">
        <v>0</v>
      </c>
      <c r="BX541" s="70">
        <v>0</v>
      </c>
      <c r="BY541" s="70">
        <v>0</v>
      </c>
      <c r="BZ541" s="70">
        <v>0</v>
      </c>
      <c r="CA541" s="70">
        <v>0</v>
      </c>
      <c r="CB541" s="70">
        <v>0</v>
      </c>
      <c r="CC541" s="70">
        <v>0</v>
      </c>
      <c r="CD541" s="70">
        <v>0</v>
      </c>
    </row>
    <row r="542" spans="1:82">
      <c r="A542" s="70" t="s">
        <v>2305</v>
      </c>
      <c r="B542" s="70">
        <v>230</v>
      </c>
      <c r="C542" s="70">
        <v>9</v>
      </c>
      <c r="D542" s="70">
        <v>14</v>
      </c>
      <c r="E542" s="70">
        <v>2012</v>
      </c>
      <c r="F542" s="70" t="s">
        <v>179</v>
      </c>
      <c r="G542" s="70" t="s">
        <v>2296</v>
      </c>
      <c r="H542" s="70" t="s">
        <v>2297</v>
      </c>
      <c r="I542" s="148"/>
      <c r="J542" s="71">
        <v>183.6478472013645</v>
      </c>
      <c r="K542" s="71">
        <v>2.3445708791650071</v>
      </c>
      <c r="L542" s="71">
        <v>36.506189485273289</v>
      </c>
      <c r="M542" s="71">
        <v>61.400284410988426</v>
      </c>
      <c r="N542" s="71">
        <v>64.985308449630537</v>
      </c>
      <c r="O542" s="71">
        <v>58.066303147698655</v>
      </c>
      <c r="P542" s="71">
        <v>45.869432893812984</v>
      </c>
      <c r="Q542" s="71">
        <v>3.6547729767821502</v>
      </c>
      <c r="R542" s="71">
        <v>0</v>
      </c>
      <c r="S542" s="71">
        <v>5.7277097030423114</v>
      </c>
      <c r="T542" s="72"/>
      <c r="U542" s="71">
        <v>26473376</v>
      </c>
      <c r="V542" s="71">
        <v>1016</v>
      </c>
      <c r="W542" s="71">
        <v>629</v>
      </c>
      <c r="X542" s="71">
        <v>11496</v>
      </c>
      <c r="Y542" s="71">
        <v>16152</v>
      </c>
      <c r="Z542" s="71">
        <v>30370</v>
      </c>
      <c r="AA542" s="71">
        <v>9217</v>
      </c>
      <c r="AB542" s="71">
        <v>47934</v>
      </c>
      <c r="AC542" s="71">
        <v>0</v>
      </c>
      <c r="AD542" s="71">
        <v>5.7277097030423114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21.933</v>
      </c>
      <c r="BI542" s="71">
        <v>0</v>
      </c>
      <c r="BJ542" s="71">
        <v>84.686999999999998</v>
      </c>
      <c r="BK542" s="71">
        <v>0</v>
      </c>
      <c r="BL542" s="71">
        <v>0</v>
      </c>
      <c r="BM542" s="71">
        <v>0</v>
      </c>
      <c r="BN542" s="72"/>
      <c r="BO542" s="71">
        <v>1</v>
      </c>
      <c r="BP542" s="71">
        <v>0</v>
      </c>
      <c r="BQ542" s="71">
        <v>12</v>
      </c>
      <c r="BR542" s="71">
        <v>0</v>
      </c>
      <c r="BS542" s="71">
        <v>0</v>
      </c>
      <c r="BT542" s="71">
        <v>0</v>
      </c>
      <c r="BU542"/>
      <c r="BV542" s="70">
        <v>106.62</v>
      </c>
      <c r="BW542" s="70">
        <v>0</v>
      </c>
      <c r="BX542" s="70">
        <v>0</v>
      </c>
      <c r="BY542" s="70">
        <v>0</v>
      </c>
      <c r="BZ542" s="70">
        <v>0</v>
      </c>
      <c r="CA542" s="70">
        <v>0</v>
      </c>
      <c r="CB542" s="70">
        <v>0</v>
      </c>
      <c r="CC542" s="70">
        <v>0</v>
      </c>
      <c r="CD542" s="70">
        <v>0</v>
      </c>
    </row>
    <row r="543" spans="1:82">
      <c r="A543" s="70" t="s">
        <v>2306</v>
      </c>
      <c r="B543" s="70">
        <v>231</v>
      </c>
      <c r="C543" s="70">
        <v>10</v>
      </c>
      <c r="D543" s="70">
        <v>14</v>
      </c>
      <c r="E543" s="70">
        <v>2013</v>
      </c>
      <c r="F543" s="70" t="s">
        <v>180</v>
      </c>
      <c r="G543" s="70" t="s">
        <v>2296</v>
      </c>
      <c r="H543" s="70" t="s">
        <v>2297</v>
      </c>
      <c r="I543" s="148"/>
      <c r="J543" s="71">
        <v>164.22296785308791</v>
      </c>
      <c r="K543" s="71">
        <v>2.0260166225420639</v>
      </c>
      <c r="L543" s="71">
        <v>35.965458234356397</v>
      </c>
      <c r="M543" s="71">
        <v>58.999596971423699</v>
      </c>
      <c r="N543" s="71">
        <v>62.737996064867453</v>
      </c>
      <c r="O543" s="71">
        <v>57.317797670533871</v>
      </c>
      <c r="P543" s="71">
        <v>46.097218252720289</v>
      </c>
      <c r="Q543" s="71">
        <v>3.70847096356998</v>
      </c>
      <c r="R543" s="71">
        <v>0</v>
      </c>
      <c r="S543" s="71">
        <v>4.9101135678377039</v>
      </c>
      <c r="T543" s="72"/>
      <c r="U543" s="71">
        <v>24247636</v>
      </c>
      <c r="V543" s="71">
        <v>1016</v>
      </c>
      <c r="W543" s="71">
        <v>629</v>
      </c>
      <c r="X543" s="71">
        <v>11496</v>
      </c>
      <c r="Y543" s="71">
        <v>16204</v>
      </c>
      <c r="Z543" s="71">
        <v>31317</v>
      </c>
      <c r="AA543" s="71">
        <v>9228</v>
      </c>
      <c r="AB543" s="71">
        <v>47941</v>
      </c>
      <c r="AC543" s="71">
        <v>0</v>
      </c>
      <c r="AD543" s="71">
        <v>4.9101135678377039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23.141999999999999</v>
      </c>
      <c r="BI543" s="71">
        <v>0</v>
      </c>
      <c r="BJ543" s="71">
        <v>82.039000000000001</v>
      </c>
      <c r="BK543" s="71">
        <v>0</v>
      </c>
      <c r="BL543" s="71">
        <v>4.1310000000000002</v>
      </c>
      <c r="BM543" s="71">
        <v>0</v>
      </c>
      <c r="BN543" s="72"/>
      <c r="BO543" s="71">
        <v>1</v>
      </c>
      <c r="BP543" s="71">
        <v>0</v>
      </c>
      <c r="BQ543" s="71">
        <v>11</v>
      </c>
      <c r="BR543" s="71">
        <v>0</v>
      </c>
      <c r="BS543" s="71">
        <v>1</v>
      </c>
      <c r="BT543" s="71">
        <v>0</v>
      </c>
      <c r="BU543"/>
      <c r="BV543" s="70">
        <v>109.312</v>
      </c>
      <c r="BW543" s="70">
        <v>0</v>
      </c>
      <c r="BX543" s="70">
        <v>0</v>
      </c>
      <c r="BY543" s="70">
        <v>0</v>
      </c>
      <c r="BZ543" s="70">
        <v>0</v>
      </c>
      <c r="CA543" s="70">
        <v>0</v>
      </c>
      <c r="CB543" s="70">
        <v>0</v>
      </c>
      <c r="CC543" s="70">
        <v>0</v>
      </c>
      <c r="CD543" s="70">
        <v>0</v>
      </c>
    </row>
    <row r="544" spans="1:82">
      <c r="A544" s="70" t="s">
        <v>2307</v>
      </c>
      <c r="B544" s="70">
        <v>232</v>
      </c>
      <c r="C544" s="70">
        <v>11</v>
      </c>
      <c r="D544" s="70">
        <v>14</v>
      </c>
      <c r="E544" s="70">
        <v>2014</v>
      </c>
      <c r="F544" s="70" t="s">
        <v>181</v>
      </c>
      <c r="G544" s="70" t="s">
        <v>2296</v>
      </c>
      <c r="H544" s="70" t="s">
        <v>2297</v>
      </c>
      <c r="I544" s="148"/>
      <c r="J544" s="71">
        <v>163.13366071014249</v>
      </c>
      <c r="K544" s="71">
        <v>1.8360846147078209</v>
      </c>
      <c r="L544" s="71">
        <v>23.36491008274292</v>
      </c>
      <c r="M544" s="71">
        <v>53.733893497105882</v>
      </c>
      <c r="N544" s="71">
        <v>58.489254841523781</v>
      </c>
      <c r="O544" s="71">
        <v>54.58470375238155</v>
      </c>
      <c r="P544" s="71">
        <v>45.417921335088664</v>
      </c>
      <c r="Q544" s="71">
        <v>3.5503383897992098</v>
      </c>
      <c r="R544" s="71">
        <v>0</v>
      </c>
      <c r="S544" s="71">
        <v>5.6849376889163148</v>
      </c>
      <c r="T544" s="72"/>
      <c r="U544" s="71">
        <v>25404620</v>
      </c>
      <c r="V544" s="71">
        <v>794</v>
      </c>
      <c r="W544" s="71">
        <v>449</v>
      </c>
      <c r="X544" s="71">
        <v>11150</v>
      </c>
      <c r="Y544" s="71">
        <v>16393</v>
      </c>
      <c r="Z544" s="71">
        <v>31411</v>
      </c>
      <c r="AA544" s="71">
        <v>9045</v>
      </c>
      <c r="AB544" s="71">
        <v>47837</v>
      </c>
      <c r="AC544" s="71">
        <v>0</v>
      </c>
      <c r="AD544" s="71">
        <v>5.6849376889163148</v>
      </c>
      <c r="AE544" s="72"/>
      <c r="AF544" s="71"/>
      <c r="AG544" s="71"/>
      <c r="AH544" s="71"/>
      <c r="AI544" s="71"/>
      <c r="AJ544" s="71"/>
      <c r="AK544" s="71"/>
      <c r="AL544" s="71"/>
      <c r="AM544" s="71"/>
      <c r="AN544" s="71"/>
      <c r="AO544" s="71"/>
      <c r="AP544" s="71"/>
      <c r="AQ544" s="72"/>
      <c r="AR544" s="71">
        <v>1457</v>
      </c>
      <c r="AS544" s="71">
        <v>335</v>
      </c>
      <c r="AT544" s="71">
        <v>0</v>
      </c>
      <c r="AU544" s="71">
        <v>0</v>
      </c>
      <c r="AV544" s="71">
        <v>0</v>
      </c>
      <c r="AW544" s="71">
        <v>0</v>
      </c>
      <c r="AX544" s="71"/>
      <c r="AY544" s="72"/>
      <c r="AZ544" s="71">
        <v>6347.1</v>
      </c>
      <c r="BA544" s="71">
        <v>32244.799999999999</v>
      </c>
      <c r="BB544" s="71">
        <v>0</v>
      </c>
      <c r="BC544" s="71">
        <v>0</v>
      </c>
      <c r="BD544" s="71">
        <v>0</v>
      </c>
      <c r="BE544" s="71">
        <v>0</v>
      </c>
      <c r="BF544" s="71"/>
      <c r="BG544" s="72"/>
      <c r="BH544" s="71">
        <v>22.111000000000001</v>
      </c>
      <c r="BI544" s="71">
        <v>0</v>
      </c>
      <c r="BJ544" s="71">
        <v>91.153999999999996</v>
      </c>
      <c r="BK544" s="71">
        <v>0</v>
      </c>
      <c r="BL544" s="71">
        <v>3.7879999999999998</v>
      </c>
      <c r="BM544" s="71">
        <v>0</v>
      </c>
      <c r="BN544" s="72"/>
      <c r="BO544" s="71">
        <v>1</v>
      </c>
      <c r="BP544" s="71">
        <v>0</v>
      </c>
      <c r="BQ544" s="71">
        <v>13</v>
      </c>
      <c r="BR544" s="71">
        <v>0</v>
      </c>
      <c r="BS544" s="71">
        <v>1</v>
      </c>
      <c r="BT544" s="71">
        <v>0</v>
      </c>
      <c r="BU544"/>
      <c r="BV544" s="70">
        <v>117.053</v>
      </c>
      <c r="BW544" s="70">
        <v>0</v>
      </c>
      <c r="BX544" s="70">
        <v>0</v>
      </c>
      <c r="BY544" s="70">
        <v>0</v>
      </c>
      <c r="BZ544" s="70">
        <v>0</v>
      </c>
      <c r="CA544" s="70">
        <v>0</v>
      </c>
      <c r="CB544" s="70">
        <v>0</v>
      </c>
      <c r="CC544" s="70">
        <v>0</v>
      </c>
      <c r="CD544" s="70">
        <v>0</v>
      </c>
    </row>
    <row r="545" spans="1:82">
      <c r="A545" s="70" t="s">
        <v>2308</v>
      </c>
      <c r="B545" s="70">
        <v>233</v>
      </c>
      <c r="C545" s="70">
        <v>12</v>
      </c>
      <c r="D545" s="70">
        <v>14</v>
      </c>
      <c r="E545" s="70">
        <v>2015</v>
      </c>
      <c r="F545" s="70" t="s">
        <v>182</v>
      </c>
      <c r="G545" s="70" t="s">
        <v>2296</v>
      </c>
      <c r="H545" s="70" t="s">
        <v>2297</v>
      </c>
      <c r="I545" s="148"/>
      <c r="J545" s="71">
        <v>152.9132922044067</v>
      </c>
      <c r="K545" s="71">
        <v>1.69992885595401</v>
      </c>
      <c r="L545" s="71">
        <v>25.103117738479732</v>
      </c>
      <c r="M545" s="71">
        <v>48.517487421324013</v>
      </c>
      <c r="N545" s="71">
        <v>56.470014849385947</v>
      </c>
      <c r="O545" s="71">
        <v>53.792444065316722</v>
      </c>
      <c r="P545" s="71">
        <v>44.52412434962514</v>
      </c>
      <c r="Q545" s="71">
        <v>3.4713385327517701</v>
      </c>
      <c r="R545" s="71">
        <v>0</v>
      </c>
      <c r="S545" s="71">
        <v>4.7982380065828067</v>
      </c>
      <c r="T545" s="72"/>
      <c r="U545" s="71">
        <v>26740190</v>
      </c>
      <c r="V545" s="71">
        <v>794</v>
      </c>
      <c r="W545" s="71">
        <v>449</v>
      </c>
      <c r="X545" s="71">
        <v>11150</v>
      </c>
      <c r="Y545" s="71">
        <v>16690</v>
      </c>
      <c r="Z545" s="71">
        <v>31253</v>
      </c>
      <c r="AA545" s="71">
        <v>8860</v>
      </c>
      <c r="AB545" s="71">
        <v>47779</v>
      </c>
      <c r="AC545" s="71">
        <v>0</v>
      </c>
      <c r="AD545" s="71">
        <v>4.7982380065828067</v>
      </c>
      <c r="AE545" s="72"/>
      <c r="AF545" s="71">
        <v>177557346.443847</v>
      </c>
      <c r="AG545" s="71">
        <v>1347665.195505009</v>
      </c>
      <c r="AH545" s="71">
        <v>3452146.3780763722</v>
      </c>
      <c r="AI545" s="71">
        <v>69676633.127320066</v>
      </c>
      <c r="AJ545" s="71">
        <v>91524796.0178065</v>
      </c>
      <c r="AK545" s="71">
        <v>0</v>
      </c>
      <c r="AL545" s="71">
        <v>0</v>
      </c>
      <c r="AM545" s="71">
        <v>6547911.5246331422</v>
      </c>
      <c r="AN545" s="71">
        <v>0</v>
      </c>
      <c r="AO545" s="71">
        <v>0</v>
      </c>
      <c r="AP545" s="71">
        <v>350106498.68718815</v>
      </c>
      <c r="AQ545" s="72"/>
      <c r="AR545" s="71">
        <v>1602</v>
      </c>
      <c r="AS545" s="71">
        <v>490</v>
      </c>
      <c r="AT545" s="71">
        <v>0</v>
      </c>
      <c r="AU545" s="71">
        <v>0</v>
      </c>
      <c r="AV545" s="71">
        <v>0</v>
      </c>
      <c r="AW545" s="71">
        <v>0</v>
      </c>
      <c r="AX545" s="71"/>
      <c r="AY545" s="72"/>
      <c r="AZ545" s="71">
        <v>7125.6</v>
      </c>
      <c r="BA545" s="71">
        <v>37218.800000000003</v>
      </c>
      <c r="BB545" s="71">
        <v>0</v>
      </c>
      <c r="BC545" s="71">
        <v>0</v>
      </c>
      <c r="BD545" s="71">
        <v>0</v>
      </c>
      <c r="BE545" s="71">
        <v>0</v>
      </c>
      <c r="BF545" s="71"/>
      <c r="BG545" s="72"/>
      <c r="BH545" s="71">
        <v>21.893000000000001</v>
      </c>
      <c r="BI545" s="71">
        <v>0</v>
      </c>
      <c r="BJ545" s="71">
        <v>81.93</v>
      </c>
      <c r="BK545" s="71">
        <v>0</v>
      </c>
      <c r="BL545" s="71">
        <v>2.9889999999999999</v>
      </c>
      <c r="BM545" s="71">
        <v>0</v>
      </c>
      <c r="BN545" s="72"/>
      <c r="BO545" s="71">
        <v>1</v>
      </c>
      <c r="BP545" s="71">
        <v>0</v>
      </c>
      <c r="BQ545" s="71">
        <v>12</v>
      </c>
      <c r="BR545" s="71">
        <v>0</v>
      </c>
      <c r="BS545" s="71">
        <v>1</v>
      </c>
      <c r="BT545" s="71">
        <v>0</v>
      </c>
      <c r="BU545"/>
      <c r="BV545" s="70">
        <v>106.812</v>
      </c>
      <c r="BW545" s="70">
        <v>0</v>
      </c>
      <c r="BX545" s="70">
        <v>0</v>
      </c>
      <c r="BY545" s="70">
        <v>0</v>
      </c>
      <c r="BZ545" s="70">
        <v>0</v>
      </c>
      <c r="CA545" s="70">
        <v>0</v>
      </c>
      <c r="CB545" s="70">
        <v>0</v>
      </c>
      <c r="CC545" s="70">
        <v>0</v>
      </c>
      <c r="CD545" s="70">
        <v>0</v>
      </c>
    </row>
    <row r="546" spans="1:82">
      <c r="A546" s="70" t="s">
        <v>2309</v>
      </c>
      <c r="B546" s="70">
        <v>234</v>
      </c>
      <c r="C546" s="70">
        <v>13</v>
      </c>
      <c r="D546" s="70">
        <v>14</v>
      </c>
      <c r="E546" s="70">
        <v>2016</v>
      </c>
      <c r="F546" s="70" t="s">
        <v>155</v>
      </c>
      <c r="G546" s="70" t="s">
        <v>2296</v>
      </c>
      <c r="H546" s="70" t="s">
        <v>2297</v>
      </c>
      <c r="I546" s="148"/>
      <c r="J546" s="71">
        <v>152.22008466699938</v>
      </c>
      <c r="K546" s="71">
        <v>1.669532713694255</v>
      </c>
      <c r="L546" s="71">
        <v>26.336952413922646</v>
      </c>
      <c r="M546" s="71">
        <v>46.377860709819188</v>
      </c>
      <c r="N546" s="71">
        <v>57.310631946005905</v>
      </c>
      <c r="O546" s="71">
        <v>53.608497044552166</v>
      </c>
      <c r="P546" s="71">
        <v>42.926808287426446</v>
      </c>
      <c r="Q546" s="71">
        <v>3.387158895609383</v>
      </c>
      <c r="R546" s="71">
        <v>0</v>
      </c>
      <c r="S546" s="71">
        <v>5.630372021829114</v>
      </c>
      <c r="T546" s="72"/>
      <c r="U546" s="71">
        <v>27084071</v>
      </c>
      <c r="V546" s="71">
        <v>794</v>
      </c>
      <c r="W546" s="71">
        <v>449</v>
      </c>
      <c r="X546" s="71">
        <v>11150</v>
      </c>
      <c r="Y546" s="71">
        <v>17036</v>
      </c>
      <c r="Z546" s="71">
        <v>31529</v>
      </c>
      <c r="AA546" s="71">
        <v>8835</v>
      </c>
      <c r="AB546" s="71">
        <v>47955</v>
      </c>
      <c r="AC546" s="71">
        <v>0</v>
      </c>
      <c r="AD546" s="71">
        <v>5.630372021829114</v>
      </c>
      <c r="AE546" s="72"/>
      <c r="AF546" s="71">
        <v>178429156.0129008</v>
      </c>
      <c r="AG546" s="71">
        <v>1264438.356225301</v>
      </c>
      <c r="AH546" s="71">
        <v>2634286.439033471</v>
      </c>
      <c r="AI546" s="71">
        <v>71852841.361322582</v>
      </c>
      <c r="AJ546" s="71">
        <v>89727606.879338399</v>
      </c>
      <c r="AK546" s="71">
        <v>0</v>
      </c>
      <c r="AL546" s="71">
        <v>0</v>
      </c>
      <c r="AM546" s="71">
        <v>6577137.410041539</v>
      </c>
      <c r="AN546" s="71">
        <v>0</v>
      </c>
      <c r="AO546" s="71">
        <v>0</v>
      </c>
      <c r="AP546" s="71">
        <v>350485466.45886207</v>
      </c>
      <c r="AQ546" s="72"/>
      <c r="AR546" s="71">
        <v>1714</v>
      </c>
      <c r="AS546" s="71">
        <v>610</v>
      </c>
      <c r="AT546" s="71">
        <v>0</v>
      </c>
      <c r="AU546" s="71">
        <v>1</v>
      </c>
      <c r="AV546" s="71">
        <v>0</v>
      </c>
      <c r="AW546" s="71">
        <v>1</v>
      </c>
      <c r="AX546" s="71"/>
      <c r="AY546" s="72"/>
      <c r="AZ546" s="71">
        <v>7691.4</v>
      </c>
      <c r="BA546" s="71">
        <v>49317.9</v>
      </c>
      <c r="BB546" s="71">
        <v>0</v>
      </c>
      <c r="BC546" s="71">
        <v>169</v>
      </c>
      <c r="BD546" s="71">
        <v>0</v>
      </c>
      <c r="BE546" s="71">
        <v>120</v>
      </c>
      <c r="BF546" s="71"/>
      <c r="BG546" s="72"/>
      <c r="BH546" s="71">
        <v>21.125</v>
      </c>
      <c r="BI546" s="71">
        <v>0</v>
      </c>
      <c r="BJ546" s="71">
        <v>81.754000000000005</v>
      </c>
      <c r="BK546" s="71">
        <v>0</v>
      </c>
      <c r="BL546" s="71">
        <v>0</v>
      </c>
      <c r="BM546" s="71">
        <v>0</v>
      </c>
      <c r="BN546" s="72"/>
      <c r="BO546" s="71">
        <v>1</v>
      </c>
      <c r="BP546" s="71">
        <v>0</v>
      </c>
      <c r="BQ546" s="71">
        <v>12</v>
      </c>
      <c r="BR546" s="71">
        <v>0</v>
      </c>
      <c r="BS546" s="71">
        <v>0</v>
      </c>
      <c r="BT546" s="71">
        <v>0</v>
      </c>
      <c r="BU546"/>
      <c r="BV546" s="70">
        <v>102.879</v>
      </c>
      <c r="BW546" s="70">
        <v>0</v>
      </c>
      <c r="BX546" s="70">
        <v>0</v>
      </c>
      <c r="BY546" s="70">
        <v>0</v>
      </c>
      <c r="BZ546" s="70">
        <v>0</v>
      </c>
      <c r="CA546" s="70">
        <v>0</v>
      </c>
      <c r="CB546" s="70">
        <v>0</v>
      </c>
      <c r="CC546" s="70">
        <v>0</v>
      </c>
      <c r="CD546" s="70">
        <v>0</v>
      </c>
    </row>
    <row r="547" spans="1:82">
      <c r="A547" s="70" t="s">
        <v>2310</v>
      </c>
      <c r="B547" s="70">
        <v>235</v>
      </c>
      <c r="C547" s="70">
        <v>14</v>
      </c>
      <c r="D547" s="70">
        <v>14</v>
      </c>
      <c r="E547" s="70">
        <v>2017</v>
      </c>
      <c r="F547" s="70" t="s">
        <v>156</v>
      </c>
      <c r="G547" s="70" t="s">
        <v>2296</v>
      </c>
      <c r="H547" s="70" t="s">
        <v>2297</v>
      </c>
      <c r="I547" s="148"/>
      <c r="J547" s="71">
        <v>149.53785040657166</v>
      </c>
      <c r="K547" s="71">
        <v>1.6710932619033729</v>
      </c>
      <c r="L547" s="71">
        <v>23.831503846462283</v>
      </c>
      <c r="M547" s="71">
        <v>44.513821864150003</v>
      </c>
      <c r="N547" s="71">
        <v>55.575847445810275</v>
      </c>
      <c r="O547" s="71">
        <v>53.215427641771889</v>
      </c>
      <c r="P547" s="71">
        <v>42.181743806306542</v>
      </c>
      <c r="Q547" s="71">
        <v>3.27648258795683</v>
      </c>
      <c r="R547" s="71">
        <v>0</v>
      </c>
      <c r="S547" s="71">
        <v>4.9386373173616294</v>
      </c>
      <c r="T547" s="72"/>
      <c r="U547" s="71">
        <v>27184457</v>
      </c>
      <c r="V547" s="71">
        <v>794</v>
      </c>
      <c r="W547" s="71">
        <v>449</v>
      </c>
      <c r="X547" s="71">
        <v>11150</v>
      </c>
      <c r="Y547" s="71">
        <v>17243</v>
      </c>
      <c r="Z547" s="71">
        <v>31817</v>
      </c>
      <c r="AA547" s="71">
        <v>8737</v>
      </c>
      <c r="AB547" s="71">
        <v>47970</v>
      </c>
      <c r="AC547" s="71">
        <v>0</v>
      </c>
      <c r="AD547" s="71">
        <v>4.9386373173616294</v>
      </c>
      <c r="AE547" s="72"/>
      <c r="AF547" s="71">
        <v>183579530.254123</v>
      </c>
      <c r="AG547" s="71">
        <v>1278240.35513136</v>
      </c>
      <c r="AH547" s="71">
        <v>3278110.782134017</v>
      </c>
      <c r="AI547" s="71">
        <v>71681741.362404391</v>
      </c>
      <c r="AJ547" s="71">
        <v>87110605.752119005</v>
      </c>
      <c r="AK547" s="71">
        <v>0</v>
      </c>
      <c r="AL547" s="71">
        <v>0</v>
      </c>
      <c r="AM547" s="71">
        <v>6589489.3379553342</v>
      </c>
      <c r="AN547" s="71">
        <v>0</v>
      </c>
      <c r="AO547" s="71">
        <v>0</v>
      </c>
      <c r="AP547" s="71">
        <v>353517717.84386712</v>
      </c>
      <c r="AQ547" s="72"/>
      <c r="AR547" s="71">
        <v>1866</v>
      </c>
      <c r="AS547" s="71">
        <v>689</v>
      </c>
      <c r="AT547" s="71">
        <v>0</v>
      </c>
      <c r="AU547" s="71">
        <v>1</v>
      </c>
      <c r="AV547" s="71">
        <v>0</v>
      </c>
      <c r="AW547" s="71">
        <v>1</v>
      </c>
      <c r="AX547" s="71"/>
      <c r="AY547" s="72"/>
      <c r="AZ547" s="71">
        <v>8437.4</v>
      </c>
      <c r="BA547" s="71">
        <v>53166.400000000009</v>
      </c>
      <c r="BB547" s="71">
        <v>0</v>
      </c>
      <c r="BC547" s="71">
        <v>169</v>
      </c>
      <c r="BD547" s="71">
        <v>0</v>
      </c>
      <c r="BE547" s="71">
        <v>120</v>
      </c>
      <c r="BF547" s="71"/>
      <c r="BG547" s="72"/>
      <c r="BH547" s="71">
        <v>21.15</v>
      </c>
      <c r="BI547" s="71">
        <v>0</v>
      </c>
      <c r="BJ547" s="71">
        <v>87.533000000000001</v>
      </c>
      <c r="BK547" s="71">
        <v>0</v>
      </c>
      <c r="BL547" s="71">
        <v>0</v>
      </c>
      <c r="BM547" s="71">
        <v>0</v>
      </c>
      <c r="BN547" s="72"/>
      <c r="BO547" s="71">
        <v>1</v>
      </c>
      <c r="BP547" s="71">
        <v>0</v>
      </c>
      <c r="BQ547" s="71">
        <v>13</v>
      </c>
      <c r="BR547" s="71">
        <v>0</v>
      </c>
      <c r="BS547" s="71">
        <v>0</v>
      </c>
      <c r="BT547" s="71">
        <v>0</v>
      </c>
      <c r="BU547"/>
      <c r="BV547" s="70">
        <v>108.68300000000001</v>
      </c>
      <c r="BW547" s="70">
        <v>0</v>
      </c>
      <c r="BX547" s="70">
        <v>0</v>
      </c>
      <c r="BY547" s="70">
        <v>0</v>
      </c>
      <c r="BZ547" s="70">
        <v>0</v>
      </c>
      <c r="CA547" s="70">
        <v>0</v>
      </c>
      <c r="CB547" s="70">
        <v>0</v>
      </c>
      <c r="CC547" s="70">
        <v>0</v>
      </c>
      <c r="CD547" s="70">
        <v>0</v>
      </c>
    </row>
    <row r="548" spans="1:82">
      <c r="A548" s="70" t="s">
        <v>2311</v>
      </c>
      <c r="B548" s="70">
        <v>236</v>
      </c>
      <c r="C548" s="70">
        <v>15</v>
      </c>
      <c r="D548" s="70">
        <v>14</v>
      </c>
      <c r="E548" s="70">
        <v>2018</v>
      </c>
      <c r="F548" s="70" t="s">
        <v>183</v>
      </c>
      <c r="G548" s="70" t="s">
        <v>2296</v>
      </c>
      <c r="H548" s="70" t="s">
        <v>2297</v>
      </c>
      <c r="I548" s="148"/>
      <c r="J548" s="71">
        <v>149.60641088305616</v>
      </c>
      <c r="K548" s="71">
        <v>1.5696618865551364</v>
      </c>
      <c r="L548" s="71">
        <v>21.252360477489301</v>
      </c>
      <c r="M548" s="71">
        <v>43.442994650837441</v>
      </c>
      <c r="N548" s="71">
        <v>53.30040865544747</v>
      </c>
      <c r="O548" s="71">
        <v>52.809712597317208</v>
      </c>
      <c r="P548" s="71">
        <v>41.723617634983512</v>
      </c>
      <c r="Q548" s="71">
        <v>3.05970973142911</v>
      </c>
      <c r="R548" s="71">
        <v>0</v>
      </c>
      <c r="S548" s="71">
        <v>6.046407922090153</v>
      </c>
      <c r="T548" s="72"/>
      <c r="U548" s="71">
        <v>28350014</v>
      </c>
      <c r="V548" s="71">
        <v>794</v>
      </c>
      <c r="W548" s="71">
        <v>449</v>
      </c>
      <c r="X548" s="71">
        <v>11150</v>
      </c>
      <c r="Y548" s="71">
        <v>17680</v>
      </c>
      <c r="Z548" s="71">
        <v>32179</v>
      </c>
      <c r="AA548" s="71">
        <v>8729</v>
      </c>
      <c r="AB548" s="71">
        <v>48275</v>
      </c>
      <c r="AC548" s="71">
        <v>0</v>
      </c>
      <c r="AD548" s="71">
        <v>6.046407922090153</v>
      </c>
      <c r="AE548" s="72"/>
      <c r="AF548" s="71">
        <v>186109883.90583229</v>
      </c>
      <c r="AG548" s="71">
        <v>1135079.602426907</v>
      </c>
      <c r="AH548" s="71">
        <v>2964723.2280099522</v>
      </c>
      <c r="AI548" s="71">
        <v>68949359.428852707</v>
      </c>
      <c r="AJ548" s="71">
        <v>88246381.650748193</v>
      </c>
      <c r="AK548" s="71">
        <v>0</v>
      </c>
      <c r="AL548" s="71">
        <v>0</v>
      </c>
      <c r="AM548" s="71">
        <v>6645107.3696048483</v>
      </c>
      <c r="AN548" s="71">
        <v>0</v>
      </c>
      <c r="AO548" s="71">
        <v>0</v>
      </c>
      <c r="AP548" s="71">
        <v>354050535.18547487</v>
      </c>
      <c r="AQ548" s="72"/>
      <c r="AR548" s="71">
        <v>1989</v>
      </c>
      <c r="AS548" s="71">
        <v>800</v>
      </c>
      <c r="AT548" s="71">
        <v>1</v>
      </c>
      <c r="AU548" s="71">
        <v>1</v>
      </c>
      <c r="AV548" s="71">
        <v>0</v>
      </c>
      <c r="AW548" s="71">
        <v>1</v>
      </c>
      <c r="AX548" s="71"/>
      <c r="AY548" s="72"/>
      <c r="AZ548" s="71">
        <v>9032.9</v>
      </c>
      <c r="BA548" s="71">
        <v>59214</v>
      </c>
      <c r="BB548" s="71">
        <v>18</v>
      </c>
      <c r="BC548" s="71">
        <v>169</v>
      </c>
      <c r="BD548" s="71">
        <v>0</v>
      </c>
      <c r="BE548" s="71">
        <v>120</v>
      </c>
      <c r="BF548" s="71"/>
      <c r="BG548" s="72"/>
      <c r="BH548" s="71">
        <v>20.292000000000002</v>
      </c>
      <c r="BI548" s="71">
        <v>0</v>
      </c>
      <c r="BJ548" s="71">
        <v>85.917000000000002</v>
      </c>
      <c r="BK548" s="71">
        <v>0</v>
      </c>
      <c r="BL548" s="71">
        <v>0</v>
      </c>
      <c r="BM548" s="71">
        <v>0</v>
      </c>
      <c r="BN548" s="72"/>
      <c r="BO548" s="71">
        <v>1</v>
      </c>
      <c r="BP548" s="71">
        <v>0</v>
      </c>
      <c r="BQ548" s="71">
        <v>12</v>
      </c>
      <c r="BR548" s="71">
        <v>0</v>
      </c>
      <c r="BS548" s="71">
        <v>0</v>
      </c>
      <c r="BT548" s="71">
        <v>0</v>
      </c>
      <c r="BU548"/>
      <c r="BV548" s="70">
        <v>106.209</v>
      </c>
      <c r="BW548" s="70">
        <v>0</v>
      </c>
      <c r="BX548" s="70">
        <v>0</v>
      </c>
      <c r="BY548" s="70">
        <v>0</v>
      </c>
      <c r="BZ548" s="70">
        <v>0</v>
      </c>
      <c r="CA548" s="70">
        <v>0</v>
      </c>
      <c r="CB548" s="70">
        <v>0</v>
      </c>
      <c r="CC548" s="70">
        <v>0</v>
      </c>
      <c r="CD548" s="70">
        <v>0</v>
      </c>
    </row>
    <row r="549" spans="1:82">
      <c r="A549" s="70" t="s">
        <v>2312</v>
      </c>
      <c r="B549" s="70">
        <v>237</v>
      </c>
      <c r="C549" s="70">
        <v>16</v>
      </c>
      <c r="D549" s="70">
        <v>14</v>
      </c>
      <c r="E549" s="70">
        <v>2019</v>
      </c>
      <c r="F549" s="70" t="s">
        <v>158</v>
      </c>
      <c r="G549" s="70" t="s">
        <v>2296</v>
      </c>
      <c r="H549" s="70" t="s">
        <v>2297</v>
      </c>
      <c r="I549" s="148"/>
      <c r="J549" s="71">
        <v>144.63459567114234</v>
      </c>
      <c r="K549" s="71">
        <v>1.4237457310421657</v>
      </c>
      <c r="L549" s="71">
        <v>21.437328311508804</v>
      </c>
      <c r="M549" s="71">
        <v>40.002316717263589</v>
      </c>
      <c r="N549" s="71">
        <v>47.764332194411764</v>
      </c>
      <c r="O549" s="71">
        <v>51.767621122597433</v>
      </c>
      <c r="P549" s="71">
        <v>41.527788212312217</v>
      </c>
      <c r="Q549" s="71">
        <v>2.99899324939806</v>
      </c>
      <c r="R549" s="71">
        <v>0</v>
      </c>
      <c r="S549" s="71">
        <v>6.3879224374786823</v>
      </c>
      <c r="T549" s="72"/>
      <c r="U549" s="71">
        <v>28409831</v>
      </c>
      <c r="V549" s="71">
        <v>794</v>
      </c>
      <c r="W549" s="71">
        <v>449</v>
      </c>
      <c r="X549" s="71">
        <v>11150</v>
      </c>
      <c r="Y549" s="71">
        <v>18100</v>
      </c>
      <c r="Z549" s="71">
        <v>32410</v>
      </c>
      <c r="AA549" s="71">
        <v>8623</v>
      </c>
      <c r="AB549" s="71">
        <v>48598</v>
      </c>
      <c r="AC549" s="71">
        <v>0</v>
      </c>
      <c r="AD549" s="71">
        <v>6.3879224374786823</v>
      </c>
      <c r="AE549" s="72"/>
      <c r="AF549" s="71">
        <v>180188993.3965106</v>
      </c>
      <c r="AG549" s="71">
        <v>1095693.4308141691</v>
      </c>
      <c r="AH549" s="71">
        <v>3224320.031813771</v>
      </c>
      <c r="AI549" s="71">
        <v>67290508.575422049</v>
      </c>
      <c r="AJ549" s="71">
        <v>84305123.999836162</v>
      </c>
      <c r="AK549" s="71">
        <v>0</v>
      </c>
      <c r="AL549" s="71">
        <v>0</v>
      </c>
      <c r="AM549" s="71">
        <v>6618681.7544518718</v>
      </c>
      <c r="AN549" s="71">
        <v>0</v>
      </c>
      <c r="AO549" s="71">
        <v>0</v>
      </c>
      <c r="AP549" s="71">
        <v>342723321.18884861</v>
      </c>
      <c r="AQ549" s="72"/>
      <c r="AR549" s="71">
        <v>2127</v>
      </c>
      <c r="AS549" s="71">
        <v>861</v>
      </c>
      <c r="AT549" s="71">
        <v>1</v>
      </c>
      <c r="AU549" s="71">
        <v>1</v>
      </c>
      <c r="AV549" s="71">
        <v>0</v>
      </c>
      <c r="AW549" s="71">
        <v>1</v>
      </c>
      <c r="AX549" s="71"/>
      <c r="AY549" s="72"/>
      <c r="AZ549" s="71">
        <v>9721.1999999999953</v>
      </c>
      <c r="BA549" s="71">
        <v>62786.299999999981</v>
      </c>
      <c r="BB549" s="71">
        <v>18</v>
      </c>
      <c r="BC549" s="71">
        <v>169</v>
      </c>
      <c r="BD549" s="71">
        <v>0</v>
      </c>
      <c r="BE549" s="71">
        <v>120</v>
      </c>
      <c r="BF549" s="71"/>
      <c r="BG549" s="72"/>
      <c r="BH549" s="71">
        <v>19.748000000000001</v>
      </c>
      <c r="BI549" s="71">
        <v>0</v>
      </c>
      <c r="BJ549" s="71">
        <v>85.481999999999999</v>
      </c>
      <c r="BK549" s="71">
        <v>0</v>
      </c>
      <c r="BL549" s="71">
        <v>0</v>
      </c>
      <c r="BM549" s="71">
        <v>0</v>
      </c>
      <c r="BN549" s="72"/>
      <c r="BO549" s="71">
        <v>1</v>
      </c>
      <c r="BP549" s="71">
        <v>0</v>
      </c>
      <c r="BQ549" s="71">
        <v>13</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2313</v>
      </c>
      <c r="B550" s="70">
        <v>238</v>
      </c>
      <c r="C550" s="70">
        <v>17</v>
      </c>
      <c r="D550" s="70">
        <v>14</v>
      </c>
      <c r="E550" s="70">
        <v>2020</v>
      </c>
      <c r="F550" s="70" t="s">
        <v>159</v>
      </c>
      <c r="G550" s="70" t="s">
        <v>2296</v>
      </c>
      <c r="H550" s="70" t="s">
        <v>2297</v>
      </c>
      <c r="I550" s="148"/>
      <c r="J550" s="71">
        <v>108.5645969431195</v>
      </c>
      <c r="K550" s="71">
        <v>1.4662584703486612</v>
      </c>
      <c r="L550" s="71">
        <v>33.054725519479348</v>
      </c>
      <c r="M550" s="71">
        <v>38.499421726987748</v>
      </c>
      <c r="N550" s="71">
        <v>49.350279308631968</v>
      </c>
      <c r="O550" s="71">
        <v>45.670628503105462</v>
      </c>
      <c r="P550" s="71">
        <v>38.662677929175054</v>
      </c>
      <c r="Q550" s="71">
        <v>2.84721333293384</v>
      </c>
      <c r="R550" s="71">
        <v>0</v>
      </c>
      <c r="S550" s="71">
        <v>4.6856560589854563</v>
      </c>
      <c r="T550" s="72"/>
      <c r="U550" s="71">
        <v>23029130</v>
      </c>
      <c r="V550" s="71">
        <v>719</v>
      </c>
      <c r="W550" s="71">
        <v>670</v>
      </c>
      <c r="X550" s="71">
        <v>11642</v>
      </c>
      <c r="Y550" s="71">
        <v>18268</v>
      </c>
      <c r="Z550" s="71">
        <v>32635</v>
      </c>
      <c r="AA550" s="71">
        <v>8533</v>
      </c>
      <c r="AB550" s="71">
        <v>48290</v>
      </c>
      <c r="AC550" s="71">
        <v>0</v>
      </c>
      <c r="AD550" s="71">
        <v>4.6856560589854563</v>
      </c>
      <c r="AE550" s="72"/>
      <c r="AF550" s="71">
        <v>142640663.77974889</v>
      </c>
      <c r="AG550" s="71">
        <v>1070597.0342713038</v>
      </c>
      <c r="AH550" s="71">
        <v>4896090.4237157386</v>
      </c>
      <c r="AI550" s="71">
        <v>66361064.899398342</v>
      </c>
      <c r="AJ550" s="71">
        <v>90023344.358493671</v>
      </c>
      <c r="AK550" s="71"/>
      <c r="AL550" s="71"/>
      <c r="AM550" s="71">
        <v>6302381.5130900787</v>
      </c>
      <c r="AN550" s="71"/>
      <c r="AO550" s="71"/>
      <c r="AP550" s="71">
        <v>311294142.00871801</v>
      </c>
      <c r="AQ550" s="72"/>
      <c r="AR550" s="71">
        <v>2257</v>
      </c>
      <c r="AS550" s="71">
        <v>901</v>
      </c>
      <c r="AT550" s="71">
        <v>1</v>
      </c>
      <c r="AU550" s="71">
        <v>1</v>
      </c>
      <c r="AV550" s="71">
        <v>0</v>
      </c>
      <c r="AW550" s="71">
        <v>1</v>
      </c>
      <c r="AX550" s="71"/>
      <c r="AY550" s="72"/>
      <c r="AZ550" s="71">
        <v>10433.999999999991</v>
      </c>
      <c r="BA550" s="71">
        <v>65022.900000000009</v>
      </c>
      <c r="BB550" s="71">
        <v>18</v>
      </c>
      <c r="BC550" s="71">
        <v>169</v>
      </c>
      <c r="BD550" s="71">
        <v>0</v>
      </c>
      <c r="BE550" s="71">
        <v>120</v>
      </c>
      <c r="BF550" s="71"/>
      <c r="BG550" s="72"/>
      <c r="BH550" s="71">
        <v>16.744</v>
      </c>
      <c r="BI550" s="71">
        <v>0</v>
      </c>
      <c r="BJ550" s="71">
        <v>70.346999999999994</v>
      </c>
      <c r="BK550" s="71">
        <v>0</v>
      </c>
      <c r="BL550" s="71">
        <v>0</v>
      </c>
      <c r="BM550" s="71">
        <v>0</v>
      </c>
      <c r="BN550" s="72"/>
      <c r="BO550" s="71">
        <v>1</v>
      </c>
      <c r="BP550" s="71">
        <v>0</v>
      </c>
      <c r="BQ550" s="71">
        <v>12</v>
      </c>
      <c r="BR550" s="71">
        <v>0</v>
      </c>
      <c r="BS550" s="71">
        <v>0</v>
      </c>
      <c r="BT550" s="71">
        <v>0</v>
      </c>
      <c r="BU550"/>
      <c r="BV550" s="70">
        <v>87.090999999999994</v>
      </c>
      <c r="BW550" s="70">
        <v>0</v>
      </c>
      <c r="BX550" s="70">
        <v>0</v>
      </c>
      <c r="BY550" s="70">
        <v>0</v>
      </c>
      <c r="BZ550" s="70">
        <v>0</v>
      </c>
      <c r="CA550" s="70">
        <v>0</v>
      </c>
      <c r="CB550" s="70">
        <v>0</v>
      </c>
      <c r="CC550" s="70">
        <v>0</v>
      </c>
      <c r="CD550" s="70">
        <v>0</v>
      </c>
    </row>
    <row r="551" spans="1:82">
      <c r="A551" s="70" t="s">
        <v>2314</v>
      </c>
      <c r="B551" s="70">
        <v>238</v>
      </c>
      <c r="C551" s="70">
        <v>18</v>
      </c>
      <c r="D551" s="70">
        <v>14</v>
      </c>
      <c r="E551" s="70">
        <v>2021</v>
      </c>
      <c r="F551" s="70" t="s">
        <v>160</v>
      </c>
      <c r="G551" s="70" t="s">
        <v>2296</v>
      </c>
      <c r="H551" s="70" t="s">
        <v>2297</v>
      </c>
      <c r="I551" s="148"/>
      <c r="J551" s="71">
        <v>135.84583384781831</v>
      </c>
      <c r="K551" s="71">
        <v>1.591471660712759</v>
      </c>
      <c r="L551" s="71">
        <v>29.797893403904609</v>
      </c>
      <c r="M551" s="71">
        <v>44.067263725625956</v>
      </c>
      <c r="N551" s="71">
        <v>50.003555072861481</v>
      </c>
      <c r="O551" s="71">
        <v>44.182782270886541</v>
      </c>
      <c r="P551" s="71">
        <v>39.654168900492891</v>
      </c>
      <c r="Q551" s="71">
        <v>2.7955747021892301</v>
      </c>
      <c r="R551" s="71">
        <v>0</v>
      </c>
      <c r="S551" s="71">
        <v>4.162827311350858</v>
      </c>
      <c r="T551" s="72"/>
      <c r="U551" s="71">
        <v>28629792</v>
      </c>
      <c r="V551" s="71">
        <v>719</v>
      </c>
      <c r="W551" s="71">
        <v>670</v>
      </c>
      <c r="X551" s="71">
        <v>11642</v>
      </c>
      <c r="Y551" s="71">
        <v>18445</v>
      </c>
      <c r="Z551" s="71">
        <v>32508</v>
      </c>
      <c r="AA551" s="71">
        <v>8534</v>
      </c>
      <c r="AB551" s="71">
        <v>47880</v>
      </c>
      <c r="AC551" s="71">
        <v>0</v>
      </c>
      <c r="AD551" s="71">
        <v>4.162827311350858</v>
      </c>
      <c r="AE551" s="72"/>
      <c r="AF551" s="71">
        <v>174282545.58730993</v>
      </c>
      <c r="AG551" s="71">
        <v>1136754.4370446235</v>
      </c>
      <c r="AH551" s="71">
        <v>4600905.0539192203</v>
      </c>
      <c r="AI551" s="71">
        <v>72736915.19277893</v>
      </c>
      <c r="AJ551" s="71">
        <v>88384978.643700704</v>
      </c>
      <c r="AK551" s="71">
        <v>0</v>
      </c>
      <c r="AL551" s="71">
        <v>0</v>
      </c>
      <c r="AM551" s="71">
        <v>6284914.9482376035</v>
      </c>
      <c r="AN551" s="71">
        <v>0</v>
      </c>
      <c r="AO551" s="71">
        <v>0</v>
      </c>
      <c r="AP551" s="71">
        <v>347427013.86299103</v>
      </c>
      <c r="AQ551" s="72"/>
      <c r="AR551" s="71">
        <v>2379</v>
      </c>
      <c r="AS551" s="71">
        <v>914</v>
      </c>
      <c r="AT551" s="71">
        <v>1</v>
      </c>
      <c r="AU551" s="71">
        <v>1</v>
      </c>
      <c r="AV551" s="71">
        <v>0</v>
      </c>
      <c r="AW551" s="71">
        <v>1</v>
      </c>
      <c r="AX551" s="71"/>
      <c r="AY551" s="72"/>
      <c r="AZ551" s="71">
        <v>11158.499999999971</v>
      </c>
      <c r="BA551" s="71">
        <v>68410.5</v>
      </c>
      <c r="BB551" s="71">
        <v>18</v>
      </c>
      <c r="BC551" s="71">
        <v>169</v>
      </c>
      <c r="BD551" s="71">
        <v>0</v>
      </c>
      <c r="BE551" s="71">
        <v>120</v>
      </c>
      <c r="BF551" s="71"/>
      <c r="BG551" s="72"/>
      <c r="BH551" s="71">
        <v>15.224</v>
      </c>
      <c r="BI551" s="71">
        <v>0</v>
      </c>
      <c r="BJ551" s="71">
        <v>77.248999999999995</v>
      </c>
      <c r="BK551" s="71">
        <v>0</v>
      </c>
      <c r="BL551" s="71">
        <v>0</v>
      </c>
      <c r="BM551" s="71">
        <v>0</v>
      </c>
      <c r="BN551" s="72"/>
      <c r="BO551" s="71">
        <v>1</v>
      </c>
      <c r="BP551" s="71">
        <v>0</v>
      </c>
      <c r="BQ551" s="71">
        <v>12</v>
      </c>
      <c r="BR551" s="71">
        <v>0</v>
      </c>
      <c r="BS551" s="71">
        <v>0</v>
      </c>
      <c r="BT551" s="71">
        <v>0</v>
      </c>
      <c r="BU551"/>
      <c r="BV551" s="70">
        <v>92.472999999999999</v>
      </c>
      <c r="BW551" s="70">
        <v>0</v>
      </c>
      <c r="BX551" s="70">
        <v>0</v>
      </c>
      <c r="BY551" s="70">
        <v>0</v>
      </c>
      <c r="BZ551" s="70">
        <v>0</v>
      </c>
      <c r="CA551" s="70">
        <v>0</v>
      </c>
      <c r="CB551" s="70">
        <v>0</v>
      </c>
      <c r="CC551" s="70">
        <v>0</v>
      </c>
      <c r="CD551" s="70">
        <v>0</v>
      </c>
    </row>
    <row r="552" spans="1:82">
      <c r="A552" s="70" t="s">
        <v>2315</v>
      </c>
      <c r="B552" s="70">
        <v>238</v>
      </c>
      <c r="C552" s="70">
        <v>19</v>
      </c>
      <c r="D552" s="70">
        <v>14</v>
      </c>
      <c r="E552" s="70">
        <v>2022</v>
      </c>
      <c r="F552" s="70" t="s">
        <v>161</v>
      </c>
      <c r="G552" s="70" t="s">
        <v>2296</v>
      </c>
      <c r="H552" s="70" t="s">
        <v>2297</v>
      </c>
      <c r="I552" s="148"/>
      <c r="J552" s="71">
        <v>123.75209613255466</v>
      </c>
      <c r="K552" s="71">
        <v>1.4586453850558079</v>
      </c>
      <c r="L552" s="71">
        <v>27.611470435310526</v>
      </c>
      <c r="M552" s="71">
        <v>42.044388331504543</v>
      </c>
      <c r="N552" s="71">
        <v>54.620782848937928</v>
      </c>
      <c r="O552" s="71">
        <v>46.64167114045415</v>
      </c>
      <c r="P552" s="71">
        <v>39.223507190966259</v>
      </c>
      <c r="Q552" s="71">
        <v>2.8103285416031887</v>
      </c>
      <c r="R552" s="71">
        <v>0</v>
      </c>
      <c r="S552" s="71">
        <v>3.3000083147656571</v>
      </c>
      <c r="T552" s="72"/>
      <c r="U552" s="71">
        <v>31534613</v>
      </c>
      <c r="V552" s="71">
        <v>719</v>
      </c>
      <c r="W552" s="71">
        <v>670</v>
      </c>
      <c r="X552" s="71">
        <v>11642</v>
      </c>
      <c r="Y552" s="71">
        <v>18708</v>
      </c>
      <c r="Z552" s="71">
        <v>32605</v>
      </c>
      <c r="AA552" s="71">
        <v>8570</v>
      </c>
      <c r="AB552" s="71">
        <v>47738</v>
      </c>
      <c r="AC552" s="71">
        <v>0</v>
      </c>
      <c r="AD552" s="71">
        <v>3.3000083147656571</v>
      </c>
      <c r="AE552" s="72"/>
      <c r="AF552" s="71">
        <v>160090217.20673582</v>
      </c>
      <c r="AG552" s="71">
        <v>1106171.1926210625</v>
      </c>
      <c r="AH552" s="71">
        <v>5198696.4716205429</v>
      </c>
      <c r="AI552" s="71">
        <v>67789202.068136454</v>
      </c>
      <c r="AJ552" s="71">
        <v>101367437.8273969</v>
      </c>
      <c r="AK552" s="71">
        <v>0</v>
      </c>
      <c r="AL552" s="71">
        <v>0</v>
      </c>
      <c r="AM552" s="71">
        <v>6164278.780406883</v>
      </c>
      <c r="AN552" s="71">
        <v>0</v>
      </c>
      <c r="AO552" s="71">
        <v>0</v>
      </c>
      <c r="AP552" s="71">
        <v>341716003.54691768</v>
      </c>
      <c r="AQ552" s="72"/>
      <c r="AR552" s="71">
        <v>2507</v>
      </c>
      <c r="AS552" s="71">
        <v>923</v>
      </c>
      <c r="AT552" s="71">
        <v>1</v>
      </c>
      <c r="AU552" s="71">
        <v>1</v>
      </c>
      <c r="AV552" s="71">
        <v>0</v>
      </c>
      <c r="AW552" s="71">
        <v>1</v>
      </c>
      <c r="AX552" s="71"/>
      <c r="AY552" s="72"/>
      <c r="AZ552" s="71">
        <v>11905.699999999973</v>
      </c>
      <c r="BA552" s="71">
        <v>69001</v>
      </c>
      <c r="BB552" s="71">
        <v>18</v>
      </c>
      <c r="BC552" s="71">
        <v>169</v>
      </c>
      <c r="BD552" s="71">
        <v>0</v>
      </c>
      <c r="BE552" s="71">
        <v>120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2316</v>
      </c>
      <c r="B553" s="70">
        <v>238</v>
      </c>
      <c r="C553" s="70">
        <v>20</v>
      </c>
      <c r="D553" s="70">
        <v>14</v>
      </c>
      <c r="E553" s="70">
        <v>2023</v>
      </c>
      <c r="F553" s="70" t="s">
        <v>1539</v>
      </c>
      <c r="G553" s="70" t="s">
        <v>2296</v>
      </c>
      <c r="H553" s="70" t="s">
        <v>2297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2634</v>
      </c>
      <c r="AS553" s="71">
        <v>936</v>
      </c>
      <c r="AT553" s="71">
        <v>1</v>
      </c>
      <c r="AU553" s="71">
        <v>1</v>
      </c>
      <c r="AV553" s="71">
        <v>0</v>
      </c>
      <c r="AW553" s="71">
        <v>1</v>
      </c>
      <c r="AX553" s="71"/>
      <c r="AY553" s="72"/>
      <c r="AZ553" s="71">
        <v>12574.199999999959</v>
      </c>
      <c r="BA553" s="71">
        <v>71154.399999999994</v>
      </c>
      <c r="BB553" s="71">
        <v>18</v>
      </c>
      <c r="BC553" s="71">
        <v>169</v>
      </c>
      <c r="BD553" s="71">
        <v>0</v>
      </c>
      <c r="BE553" s="71">
        <v>120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2317</v>
      </c>
      <c r="B554" s="70">
        <v>238</v>
      </c>
      <c r="C554" s="70">
        <v>21</v>
      </c>
      <c r="D554" s="70">
        <v>14</v>
      </c>
      <c r="E554" s="70">
        <v>2024</v>
      </c>
      <c r="F554" s="70" t="s">
        <v>1554</v>
      </c>
      <c r="G554" s="70" t="s">
        <v>2296</v>
      </c>
      <c r="H554" s="70" t="s">
        <v>2297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2318</v>
      </c>
      <c r="B555" s="70">
        <v>1</v>
      </c>
      <c r="C555" s="70">
        <v>1</v>
      </c>
      <c r="D555" s="70">
        <v>1</v>
      </c>
      <c r="E555" s="70">
        <v>1990</v>
      </c>
      <c r="F555" s="70" t="s">
        <v>787</v>
      </c>
      <c r="G555" s="70" t="s">
        <v>2319</v>
      </c>
      <c r="H555" s="70" t="s">
        <v>2320</v>
      </c>
      <c r="I555" s="148" t="s">
        <v>793</v>
      </c>
      <c r="J555" s="71">
        <v>70.459388552763329</v>
      </c>
      <c r="K555" s="71">
        <v>10.754772928795861</v>
      </c>
      <c r="L555" s="71">
        <v>19.084847207292029</v>
      </c>
      <c r="M555" s="71">
        <v>38.756258464514673</v>
      </c>
      <c r="N555" s="71">
        <v>48.562422483515029</v>
      </c>
      <c r="O555" s="71">
        <v>38.86833329380341</v>
      </c>
      <c r="P555" s="71">
        <v>57.703294371290319</v>
      </c>
      <c r="Q555" s="71">
        <v>3.32606415918944</v>
      </c>
      <c r="R555" s="71">
        <v>0</v>
      </c>
      <c r="S555" s="71">
        <v>2.640184482241291</v>
      </c>
      <c r="T555" s="72"/>
      <c r="U555" s="71">
        <v>5689304</v>
      </c>
      <c r="V555" s="71">
        <v>3123</v>
      </c>
      <c r="W555" s="71">
        <v>199</v>
      </c>
      <c r="X555" s="71">
        <v>14320</v>
      </c>
      <c r="Y555" s="71">
        <v>14759</v>
      </c>
      <c r="Z555" s="71">
        <v>15987</v>
      </c>
      <c r="AA555" s="71">
        <v>14011</v>
      </c>
      <c r="AB555" s="71">
        <v>54004</v>
      </c>
      <c r="AC555" s="71">
        <v>0</v>
      </c>
      <c r="AD555" s="71">
        <v>2.640184482241291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2321</v>
      </c>
      <c r="B556" s="70">
        <v>2</v>
      </c>
      <c r="C556" s="70">
        <v>2</v>
      </c>
      <c r="D556" s="70">
        <v>1</v>
      </c>
      <c r="E556" s="70">
        <v>2005</v>
      </c>
      <c r="F556" s="70" t="s">
        <v>789</v>
      </c>
      <c r="G556" s="70" t="s">
        <v>2319</v>
      </c>
      <c r="H556" s="70" t="s">
        <v>2320</v>
      </c>
      <c r="I556" s="148"/>
      <c r="J556" s="71">
        <v>62.251592338579691</v>
      </c>
      <c r="K556" s="71">
        <v>5.2240484848159614</v>
      </c>
      <c r="L556" s="71">
        <v>13.905939044932509</v>
      </c>
      <c r="M556" s="71">
        <v>66.19399328299518</v>
      </c>
      <c r="N556" s="71">
        <v>59.070082679944747</v>
      </c>
      <c r="O556" s="71">
        <v>60.222782121518989</v>
      </c>
      <c r="P556" s="71">
        <v>58.211808769004143</v>
      </c>
      <c r="Q556" s="71">
        <v>3.09571169795429</v>
      </c>
      <c r="R556" s="71">
        <v>0</v>
      </c>
      <c r="S556" s="71">
        <v>2.9130910090109108</v>
      </c>
      <c r="T556" s="72"/>
      <c r="U556" s="71">
        <v>6318609</v>
      </c>
      <c r="V556" s="71">
        <v>2215</v>
      </c>
      <c r="W556" s="71">
        <v>219</v>
      </c>
      <c r="X556" s="71">
        <v>13299</v>
      </c>
      <c r="Y556" s="71">
        <v>16707</v>
      </c>
      <c r="Z556" s="71">
        <v>28664</v>
      </c>
      <c r="AA556" s="71">
        <v>11576</v>
      </c>
      <c r="AB556" s="71">
        <v>52546</v>
      </c>
      <c r="AC556" s="71">
        <v>0</v>
      </c>
      <c r="AD556" s="71">
        <v>2.9130910090109108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2322</v>
      </c>
      <c r="B557" s="70">
        <v>3</v>
      </c>
      <c r="C557" s="70">
        <v>3</v>
      </c>
      <c r="D557" s="70">
        <v>1</v>
      </c>
      <c r="E557" s="70">
        <v>2006</v>
      </c>
      <c r="F557" s="70" t="s">
        <v>790</v>
      </c>
      <c r="G557" s="70" t="s">
        <v>2319</v>
      </c>
      <c r="H557" s="70" t="s">
        <v>2320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2323</v>
      </c>
      <c r="B558" s="70">
        <v>4</v>
      </c>
      <c r="C558" s="70">
        <v>4</v>
      </c>
      <c r="D558" s="70">
        <v>1</v>
      </c>
      <c r="E558" s="70">
        <v>2007</v>
      </c>
      <c r="F558" s="70" t="s">
        <v>791</v>
      </c>
      <c r="G558" s="1064" t="s">
        <v>2319</v>
      </c>
      <c r="H558" s="70" t="s">
        <v>2320</v>
      </c>
      <c r="I558" s="148"/>
      <c r="J558" s="71">
        <v>50.482169081232222</v>
      </c>
      <c r="K558" s="71">
        <v>4.6445044580313786</v>
      </c>
      <c r="L558" s="71">
        <v>16.84072412773066</v>
      </c>
      <c r="M558" s="71">
        <v>62.653489129628653</v>
      </c>
      <c r="N558" s="71">
        <v>61.920528953681767</v>
      </c>
      <c r="O558" s="71">
        <v>58.475161495230161</v>
      </c>
      <c r="P558" s="71">
        <v>56.069385486057868</v>
      </c>
      <c r="Q558" s="71">
        <v>3.22718630165078</v>
      </c>
      <c r="R558" s="71">
        <v>0</v>
      </c>
      <c r="S558" s="71">
        <v>4.3228309892735348</v>
      </c>
      <c r="T558" s="72"/>
      <c r="U558" s="71">
        <v>7232987</v>
      </c>
      <c r="V558" s="71">
        <v>1946</v>
      </c>
      <c r="W558" s="71">
        <v>159</v>
      </c>
      <c r="X558" s="71">
        <v>15878</v>
      </c>
      <c r="Y558" s="71">
        <v>16817</v>
      </c>
      <c r="Z558" s="71">
        <v>28933</v>
      </c>
      <c r="AA558" s="71">
        <v>10980</v>
      </c>
      <c r="AB558" s="71">
        <v>51881</v>
      </c>
      <c r="AC558" s="71">
        <v>0</v>
      </c>
      <c r="AD558" s="71">
        <v>4.3228309892735348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2324</v>
      </c>
      <c r="B559" s="70">
        <v>5</v>
      </c>
      <c r="C559" s="70">
        <v>5</v>
      </c>
      <c r="D559" s="70">
        <v>1</v>
      </c>
      <c r="E559" s="70">
        <v>2008</v>
      </c>
      <c r="F559" s="70" t="s">
        <v>792</v>
      </c>
      <c r="G559" s="1064" t="s">
        <v>2319</v>
      </c>
      <c r="H559" s="70" t="s">
        <v>2320</v>
      </c>
      <c r="I559" s="148"/>
      <c r="J559" s="71">
        <v>52.128802131100613</v>
      </c>
      <c r="K559" s="71">
        <v>3.4442562817143121</v>
      </c>
      <c r="L559" s="71">
        <v>14.74325336440382</v>
      </c>
      <c r="M559" s="71">
        <v>67.714148628277883</v>
      </c>
      <c r="N559" s="71">
        <v>53.397983459611247</v>
      </c>
      <c r="O559" s="71">
        <v>57.066420095886492</v>
      </c>
      <c r="P559" s="71">
        <v>55.143470898303008</v>
      </c>
      <c r="Q559" s="71">
        <v>3.1577073276462602</v>
      </c>
      <c r="R559" s="71">
        <v>0</v>
      </c>
      <c r="S559" s="71">
        <v>3.4007340958741739</v>
      </c>
      <c r="T559" s="72"/>
      <c r="U559" s="71">
        <v>7059209</v>
      </c>
      <c r="V559" s="71">
        <v>1946</v>
      </c>
      <c r="W559" s="71">
        <v>159</v>
      </c>
      <c r="X559" s="71">
        <v>15878</v>
      </c>
      <c r="Y559" s="71">
        <v>16912</v>
      </c>
      <c r="Z559" s="71">
        <v>29227</v>
      </c>
      <c r="AA559" s="71">
        <v>10811</v>
      </c>
      <c r="AB559" s="71">
        <v>51599</v>
      </c>
      <c r="AC559" s="71">
        <v>0</v>
      </c>
      <c r="AD559" s="71">
        <v>3.4007340958741739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2325</v>
      </c>
      <c r="B560" s="70">
        <v>6</v>
      </c>
      <c r="C560" s="70">
        <v>6</v>
      </c>
      <c r="D560" s="70">
        <v>1</v>
      </c>
      <c r="E560" s="70">
        <v>2009</v>
      </c>
      <c r="F560" s="70" t="s">
        <v>176</v>
      </c>
      <c r="G560" s="70" t="s">
        <v>2319</v>
      </c>
      <c r="H560" s="70" t="s">
        <v>2320</v>
      </c>
      <c r="I560" s="148"/>
      <c r="J560" s="71">
        <v>43.468748642528112</v>
      </c>
      <c r="K560" s="71">
        <v>3.63547979862195</v>
      </c>
      <c r="L560" s="71">
        <v>15.5771551871792</v>
      </c>
      <c r="M560" s="71">
        <v>74.779977125886461</v>
      </c>
      <c r="N560" s="71">
        <v>52.866771185285529</v>
      </c>
      <c r="O560" s="71">
        <v>58.497668146014249</v>
      </c>
      <c r="P560" s="71">
        <v>52.774948962141437</v>
      </c>
      <c r="Q560" s="71">
        <v>3.0021973606479002</v>
      </c>
      <c r="R560" s="71">
        <v>0</v>
      </c>
      <c r="S560" s="71">
        <v>3.0156362217896739</v>
      </c>
      <c r="T560" s="72"/>
      <c r="U560" s="71">
        <v>5251190</v>
      </c>
      <c r="V560" s="71">
        <v>2032</v>
      </c>
      <c r="W560" s="71">
        <v>242</v>
      </c>
      <c r="X560" s="71">
        <v>17078</v>
      </c>
      <c r="Y560" s="71">
        <v>17047</v>
      </c>
      <c r="Z560" s="71">
        <v>29572</v>
      </c>
      <c r="AA560" s="71">
        <v>10622</v>
      </c>
      <c r="AB560" s="71">
        <v>51498</v>
      </c>
      <c r="AC560" s="71">
        <v>0</v>
      </c>
      <c r="AD560" s="71">
        <v>3.0156362217896739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45.164999999999999</v>
      </c>
      <c r="BK560" s="71">
        <v>0</v>
      </c>
      <c r="BL560" s="71">
        <v>5.71</v>
      </c>
      <c r="BM560" s="71">
        <v>0</v>
      </c>
      <c r="BN560" s="72"/>
      <c r="BO560" s="71">
        <v>0</v>
      </c>
      <c r="BP560" s="71">
        <v>0</v>
      </c>
      <c r="BQ560" s="71">
        <v>5</v>
      </c>
      <c r="BR560" s="71">
        <v>0</v>
      </c>
      <c r="BS560" s="71">
        <v>2</v>
      </c>
      <c r="BT560" s="71">
        <v>0</v>
      </c>
      <c r="BU560"/>
      <c r="BV560" s="70">
        <v>50.875</v>
      </c>
      <c r="BW560" s="70">
        <v>0</v>
      </c>
      <c r="BX560" s="70">
        <v>0</v>
      </c>
      <c r="BY560" s="70">
        <v>0</v>
      </c>
      <c r="BZ560" s="70">
        <v>0</v>
      </c>
      <c r="CA560" s="70">
        <v>0</v>
      </c>
      <c r="CB560" s="70">
        <v>0</v>
      </c>
      <c r="CC560" s="70">
        <v>0</v>
      </c>
      <c r="CD560" s="70">
        <v>0</v>
      </c>
    </row>
    <row r="561" spans="1:82">
      <c r="A561" s="70" t="s">
        <v>2326</v>
      </c>
      <c r="B561" s="70">
        <v>7</v>
      </c>
      <c r="C561" s="70">
        <v>7</v>
      </c>
      <c r="D561" s="70">
        <v>1</v>
      </c>
      <c r="E561" s="70">
        <v>2010</v>
      </c>
      <c r="F561" s="70" t="s">
        <v>177</v>
      </c>
      <c r="G561" s="70" t="s">
        <v>2319</v>
      </c>
      <c r="H561" s="70" t="s">
        <v>2320</v>
      </c>
      <c r="I561" s="148"/>
      <c r="J561" s="71">
        <v>41.534001708566713</v>
      </c>
      <c r="K561" s="71">
        <v>3.947473928275623</v>
      </c>
      <c r="L561" s="71">
        <v>14.80389862871629</v>
      </c>
      <c r="M561" s="71">
        <v>78.681415998891197</v>
      </c>
      <c r="N561" s="71">
        <v>60.829309842043173</v>
      </c>
      <c r="O561" s="71">
        <v>59.207657637377757</v>
      </c>
      <c r="P561" s="71">
        <v>53.148314751862152</v>
      </c>
      <c r="Q561" s="71">
        <v>3.12712286273339</v>
      </c>
      <c r="R561" s="71">
        <v>0</v>
      </c>
      <c r="S561" s="71">
        <v>4.2884040420816216</v>
      </c>
      <c r="T561" s="72"/>
      <c r="U561" s="71">
        <v>5508524</v>
      </c>
      <c r="V561" s="71">
        <v>2032</v>
      </c>
      <c r="W561" s="71">
        <v>242</v>
      </c>
      <c r="X561" s="71">
        <v>17078</v>
      </c>
      <c r="Y561" s="71">
        <v>17213</v>
      </c>
      <c r="Z561" s="71">
        <v>30070</v>
      </c>
      <c r="AA561" s="71">
        <v>10430</v>
      </c>
      <c r="AB561" s="71">
        <v>51400</v>
      </c>
      <c r="AC561" s="71">
        <v>0</v>
      </c>
      <c r="AD561" s="71">
        <v>4.2884040420816216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54.566000000000003</v>
      </c>
      <c r="BK561" s="71">
        <v>0</v>
      </c>
      <c r="BL561" s="71">
        <v>5.6760000000000002</v>
      </c>
      <c r="BM561" s="71">
        <v>0</v>
      </c>
      <c r="BN561" s="72"/>
      <c r="BO561" s="71">
        <v>0</v>
      </c>
      <c r="BP561" s="71">
        <v>0</v>
      </c>
      <c r="BQ561" s="71">
        <v>4</v>
      </c>
      <c r="BR561" s="71">
        <v>0</v>
      </c>
      <c r="BS561" s="71">
        <v>2</v>
      </c>
      <c r="BT561" s="71">
        <v>0</v>
      </c>
      <c r="BU561"/>
      <c r="BV561" s="70">
        <v>60.241999999999997</v>
      </c>
      <c r="BW561" s="70">
        <v>0</v>
      </c>
      <c r="BX561" s="70">
        <v>0</v>
      </c>
      <c r="BY561" s="70">
        <v>0</v>
      </c>
      <c r="BZ561" s="70">
        <v>0</v>
      </c>
      <c r="CA561" s="70">
        <v>0</v>
      </c>
      <c r="CB561" s="70">
        <v>0</v>
      </c>
      <c r="CC561" s="70">
        <v>0</v>
      </c>
      <c r="CD561" s="70">
        <v>0</v>
      </c>
    </row>
    <row r="562" spans="1:82">
      <c r="A562" s="70" t="s">
        <v>2327</v>
      </c>
      <c r="B562" s="70">
        <v>8</v>
      </c>
      <c r="C562" s="70">
        <v>8</v>
      </c>
      <c r="D562" s="70">
        <v>1</v>
      </c>
      <c r="E562" s="70">
        <v>2011</v>
      </c>
      <c r="F562" s="70" t="s">
        <v>178</v>
      </c>
      <c r="G562" s="70" t="s">
        <v>2319</v>
      </c>
      <c r="H562" s="70" t="s">
        <v>2320</v>
      </c>
      <c r="I562" s="148"/>
      <c r="J562" s="71">
        <v>38.592554590867913</v>
      </c>
      <c r="K562" s="71">
        <v>5.2743289133702156</v>
      </c>
      <c r="L562" s="71">
        <v>10.57576502066865</v>
      </c>
      <c r="M562" s="71">
        <v>93.847108967723159</v>
      </c>
      <c r="N562" s="71">
        <v>78.062279116285936</v>
      </c>
      <c r="O562" s="71">
        <v>58.397742437141638</v>
      </c>
      <c r="P562" s="71">
        <v>51.048290027200935</v>
      </c>
      <c r="Q562" s="71">
        <v>3.58520471166463</v>
      </c>
      <c r="R562" s="71">
        <v>0</v>
      </c>
      <c r="S562" s="71">
        <v>3.8158226738303211</v>
      </c>
      <c r="T562" s="72"/>
      <c r="U562" s="71">
        <v>3935452</v>
      </c>
      <c r="V562" s="71">
        <v>2032</v>
      </c>
      <c r="W562" s="71">
        <v>242</v>
      </c>
      <c r="X562" s="71">
        <v>17078</v>
      </c>
      <c r="Y562" s="71">
        <v>17357</v>
      </c>
      <c r="Z562" s="71">
        <v>30303</v>
      </c>
      <c r="AA562" s="71">
        <v>10316</v>
      </c>
      <c r="AB562" s="71">
        <v>51088</v>
      </c>
      <c r="AC562" s="71">
        <v>0</v>
      </c>
      <c r="AD562" s="71">
        <v>3.8158226738303211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62.941000000000003</v>
      </c>
      <c r="BK562" s="71">
        <v>0</v>
      </c>
      <c r="BL562" s="71">
        <v>5.6440000000000001</v>
      </c>
      <c r="BM562" s="71">
        <v>0</v>
      </c>
      <c r="BN562" s="72"/>
      <c r="BO562" s="71">
        <v>0</v>
      </c>
      <c r="BP562" s="71">
        <v>0</v>
      </c>
      <c r="BQ562" s="71">
        <v>4</v>
      </c>
      <c r="BR562" s="71">
        <v>0</v>
      </c>
      <c r="BS562" s="71">
        <v>2</v>
      </c>
      <c r="BT562" s="71">
        <v>0</v>
      </c>
      <c r="BU562"/>
      <c r="BV562" s="70">
        <v>68.584999999999994</v>
      </c>
      <c r="BW562" s="70">
        <v>0</v>
      </c>
      <c r="BX562" s="70">
        <v>0</v>
      </c>
      <c r="BY562" s="70">
        <v>0</v>
      </c>
      <c r="BZ562" s="70">
        <v>0</v>
      </c>
      <c r="CA562" s="70">
        <v>0</v>
      </c>
      <c r="CB562" s="70">
        <v>0</v>
      </c>
      <c r="CC562" s="70">
        <v>0</v>
      </c>
      <c r="CD562" s="70">
        <v>0</v>
      </c>
    </row>
    <row r="563" spans="1:82">
      <c r="A563" s="70" t="s">
        <v>2328</v>
      </c>
      <c r="B563" s="70">
        <v>9</v>
      </c>
      <c r="C563" s="70">
        <v>9</v>
      </c>
      <c r="D563" s="70">
        <v>1</v>
      </c>
      <c r="E563" s="70">
        <v>2012</v>
      </c>
      <c r="F563" s="70" t="s">
        <v>179</v>
      </c>
      <c r="G563" s="70" t="s">
        <v>2319</v>
      </c>
      <c r="H563" s="70" t="s">
        <v>2320</v>
      </c>
      <c r="I563" s="148"/>
      <c r="J563" s="71">
        <v>48.064582928559673</v>
      </c>
      <c r="K563" s="71">
        <v>5.1123000395799778</v>
      </c>
      <c r="L563" s="71">
        <v>10.61631100766358</v>
      </c>
      <c r="M563" s="71">
        <v>108.9305013787019</v>
      </c>
      <c r="N563" s="71">
        <v>81.864907461922201</v>
      </c>
      <c r="O563" s="71">
        <v>58.993604992500565</v>
      </c>
      <c r="P563" s="71">
        <v>50.99036665183985</v>
      </c>
      <c r="Q563" s="71">
        <v>3.8795460133648199</v>
      </c>
      <c r="R563" s="71">
        <v>0</v>
      </c>
      <c r="S563" s="71">
        <v>4.0046429359691977</v>
      </c>
      <c r="T563" s="72"/>
      <c r="U563" s="71">
        <v>4959505</v>
      </c>
      <c r="V563" s="71">
        <v>2032</v>
      </c>
      <c r="W563" s="71">
        <v>242</v>
      </c>
      <c r="X563" s="71">
        <v>17078</v>
      </c>
      <c r="Y563" s="71">
        <v>17564</v>
      </c>
      <c r="Z563" s="71">
        <v>30855</v>
      </c>
      <c r="AA563" s="71">
        <v>10246</v>
      </c>
      <c r="AB563" s="71">
        <v>50882</v>
      </c>
      <c r="AC563" s="71">
        <v>0</v>
      </c>
      <c r="AD563" s="71">
        <v>4.0046429359691977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77.858999999999995</v>
      </c>
      <c r="BK563" s="71">
        <v>0</v>
      </c>
      <c r="BL563" s="71">
        <v>7.2360000000000007</v>
      </c>
      <c r="BM563" s="71">
        <v>0</v>
      </c>
      <c r="BN563" s="72"/>
      <c r="BO563" s="71">
        <v>0</v>
      </c>
      <c r="BP563" s="71">
        <v>0</v>
      </c>
      <c r="BQ563" s="71">
        <v>4</v>
      </c>
      <c r="BR563" s="71">
        <v>0</v>
      </c>
      <c r="BS563" s="71">
        <v>2</v>
      </c>
      <c r="BT563" s="71">
        <v>0</v>
      </c>
      <c r="BU563"/>
      <c r="BV563" s="70">
        <v>85.094999999999999</v>
      </c>
      <c r="BW563" s="70">
        <v>0</v>
      </c>
      <c r="BX563" s="70">
        <v>0</v>
      </c>
      <c r="BY563" s="70">
        <v>0</v>
      </c>
      <c r="BZ563" s="70">
        <v>0</v>
      </c>
      <c r="CA563" s="70">
        <v>0</v>
      </c>
      <c r="CB563" s="70">
        <v>0</v>
      </c>
      <c r="CC563" s="70">
        <v>0</v>
      </c>
      <c r="CD563" s="70">
        <v>0</v>
      </c>
    </row>
    <row r="564" spans="1:82">
      <c r="A564" s="70" t="s">
        <v>2329</v>
      </c>
      <c r="B564" s="70">
        <v>10</v>
      </c>
      <c r="C564" s="70">
        <v>10</v>
      </c>
      <c r="D564" s="70">
        <v>1</v>
      </c>
      <c r="E564" s="70">
        <v>2013</v>
      </c>
      <c r="F564" s="70" t="s">
        <v>180</v>
      </c>
      <c r="G564" s="70" t="s">
        <v>2319</v>
      </c>
      <c r="H564" s="70" t="s">
        <v>2320</v>
      </c>
      <c r="I564" s="148"/>
      <c r="J564" s="71">
        <v>65.630705643060821</v>
      </c>
      <c r="K564" s="71">
        <v>4.227489999777907</v>
      </c>
      <c r="L564" s="71">
        <v>8.406040352757703</v>
      </c>
      <c r="M564" s="71">
        <v>117.0877549659572</v>
      </c>
      <c r="N564" s="71">
        <v>92.766649623520138</v>
      </c>
      <c r="O564" s="71">
        <v>57.330609388887915</v>
      </c>
      <c r="P564" s="71">
        <v>50.38823585990351</v>
      </c>
      <c r="Q564" s="71">
        <v>3.9211195666206899</v>
      </c>
      <c r="R564" s="71">
        <v>0</v>
      </c>
      <c r="S564" s="71">
        <v>3.8583998106063939</v>
      </c>
      <c r="T564" s="72"/>
      <c r="U564" s="71">
        <v>5928813</v>
      </c>
      <c r="V564" s="71">
        <v>2032</v>
      </c>
      <c r="W564" s="71">
        <v>242</v>
      </c>
      <c r="X564" s="71">
        <v>17078</v>
      </c>
      <c r="Y564" s="71">
        <v>17623</v>
      </c>
      <c r="Z564" s="71">
        <v>31324</v>
      </c>
      <c r="AA564" s="71">
        <v>10087</v>
      </c>
      <c r="AB564" s="71">
        <v>50690</v>
      </c>
      <c r="AC564" s="71">
        <v>0</v>
      </c>
      <c r="AD564" s="71">
        <v>3.8583998106063939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86.866</v>
      </c>
      <c r="BK564" s="71">
        <v>0</v>
      </c>
      <c r="BL564" s="71">
        <v>8.1189999999999998</v>
      </c>
      <c r="BM564" s="71">
        <v>0</v>
      </c>
      <c r="BN564" s="72"/>
      <c r="BO564" s="71">
        <v>0</v>
      </c>
      <c r="BP564" s="71">
        <v>0</v>
      </c>
      <c r="BQ564" s="71">
        <v>4</v>
      </c>
      <c r="BR564" s="71">
        <v>0</v>
      </c>
      <c r="BS564" s="71">
        <v>2</v>
      </c>
      <c r="BT564" s="71">
        <v>0</v>
      </c>
      <c r="BU564"/>
      <c r="BV564" s="70">
        <v>94.984999999999999</v>
      </c>
      <c r="BW564" s="70">
        <v>0</v>
      </c>
      <c r="BX564" s="70">
        <v>0</v>
      </c>
      <c r="BY564" s="70">
        <v>0</v>
      </c>
      <c r="BZ564" s="70">
        <v>0</v>
      </c>
      <c r="CA564" s="70">
        <v>0</v>
      </c>
      <c r="CB564" s="70">
        <v>0</v>
      </c>
      <c r="CC564" s="70">
        <v>0</v>
      </c>
      <c r="CD564" s="70">
        <v>0</v>
      </c>
    </row>
    <row r="565" spans="1:82">
      <c r="A565" s="70" t="s">
        <v>2330</v>
      </c>
      <c r="B565" s="70">
        <v>11</v>
      </c>
      <c r="C565" s="70">
        <v>11</v>
      </c>
      <c r="D565" s="70">
        <v>1</v>
      </c>
      <c r="E565" s="70">
        <v>2014</v>
      </c>
      <c r="F565" s="70" t="s">
        <v>181</v>
      </c>
      <c r="G565" s="70" t="s">
        <v>2319</v>
      </c>
      <c r="H565" s="70" t="s">
        <v>2320</v>
      </c>
      <c r="I565" s="148"/>
      <c r="J565" s="71">
        <v>74.030057231709549</v>
      </c>
      <c r="K565" s="71">
        <v>4.1188911592399728</v>
      </c>
      <c r="L565" s="71">
        <v>10.65987968024298</v>
      </c>
      <c r="M565" s="71">
        <v>104.6827095835456</v>
      </c>
      <c r="N565" s="71">
        <v>82.054431386630313</v>
      </c>
      <c r="O565" s="71">
        <v>55.637784853713669</v>
      </c>
      <c r="P565" s="71">
        <v>50.906233996144692</v>
      </c>
      <c r="Q565" s="71">
        <v>3.7375147056023299</v>
      </c>
      <c r="R565" s="71">
        <v>0</v>
      </c>
      <c r="S565" s="71">
        <v>3.6485336444501661</v>
      </c>
      <c r="T565" s="72"/>
      <c r="U565" s="71">
        <v>7048039</v>
      </c>
      <c r="V565" s="71">
        <v>1717</v>
      </c>
      <c r="W565" s="71">
        <v>200</v>
      </c>
      <c r="X565" s="71">
        <v>17317</v>
      </c>
      <c r="Y565" s="71">
        <v>17709</v>
      </c>
      <c r="Z565" s="71">
        <v>32017</v>
      </c>
      <c r="AA565" s="71">
        <v>10138</v>
      </c>
      <c r="AB565" s="71">
        <v>50359</v>
      </c>
      <c r="AC565" s="71">
        <v>0</v>
      </c>
      <c r="AD565" s="71">
        <v>3.6485336444501661</v>
      </c>
      <c r="AE565" s="72"/>
      <c r="AF565" s="71"/>
      <c r="AG565" s="71"/>
      <c r="AH565" s="71"/>
      <c r="AI565" s="71"/>
      <c r="AJ565" s="71"/>
      <c r="AK565" s="71"/>
      <c r="AL565" s="71"/>
      <c r="AM565" s="71"/>
      <c r="AN565" s="71"/>
      <c r="AO565" s="71"/>
      <c r="AP565" s="71"/>
      <c r="AQ565" s="72"/>
      <c r="AR565" s="71">
        <v>1626</v>
      </c>
      <c r="AS565" s="71">
        <v>343</v>
      </c>
      <c r="AT565" s="71">
        <v>0</v>
      </c>
      <c r="AU565" s="71">
        <v>0</v>
      </c>
      <c r="AV565" s="71">
        <v>0</v>
      </c>
      <c r="AW565" s="71">
        <v>0</v>
      </c>
      <c r="AX565" s="71"/>
      <c r="AY565" s="72"/>
      <c r="AZ565" s="71">
        <v>7169.58</v>
      </c>
      <c r="BA565" s="71">
        <v>14049.98</v>
      </c>
      <c r="BB565" s="71">
        <v>0</v>
      </c>
      <c r="BC565" s="71">
        <v>0</v>
      </c>
      <c r="BD565" s="71">
        <v>0</v>
      </c>
      <c r="BE565" s="71">
        <v>0</v>
      </c>
      <c r="BF565" s="71"/>
      <c r="BG565" s="72"/>
      <c r="BH565" s="71">
        <v>0</v>
      </c>
      <c r="BI565" s="71">
        <v>0</v>
      </c>
      <c r="BJ565" s="71">
        <v>83.825999999999993</v>
      </c>
      <c r="BK565" s="71">
        <v>0</v>
      </c>
      <c r="BL565" s="71">
        <v>7.7629999999999999</v>
      </c>
      <c r="BM565" s="71">
        <v>0</v>
      </c>
      <c r="BN565" s="72"/>
      <c r="BO565" s="71">
        <v>0</v>
      </c>
      <c r="BP565" s="71">
        <v>0</v>
      </c>
      <c r="BQ565" s="71">
        <v>4</v>
      </c>
      <c r="BR565" s="71">
        <v>0</v>
      </c>
      <c r="BS565" s="71">
        <v>2</v>
      </c>
      <c r="BT565" s="71">
        <v>0</v>
      </c>
      <c r="BU565"/>
      <c r="BV565" s="70">
        <v>91.588999999999999</v>
      </c>
      <c r="BW565" s="70">
        <v>0</v>
      </c>
      <c r="BX565" s="70">
        <v>0</v>
      </c>
      <c r="BY565" s="70">
        <v>0</v>
      </c>
      <c r="BZ565" s="70">
        <v>0</v>
      </c>
      <c r="CA565" s="70">
        <v>0</v>
      </c>
      <c r="CB565" s="70">
        <v>0</v>
      </c>
      <c r="CC565" s="70">
        <v>0</v>
      </c>
      <c r="CD565" s="70">
        <v>0</v>
      </c>
    </row>
    <row r="566" spans="1:82">
      <c r="A566" s="70" t="s">
        <v>2331</v>
      </c>
      <c r="B566" s="70">
        <v>12</v>
      </c>
      <c r="C566" s="70">
        <v>12</v>
      </c>
      <c r="D566" s="70">
        <v>1</v>
      </c>
      <c r="E566" s="70">
        <v>2015</v>
      </c>
      <c r="F566" s="70" t="s">
        <v>182</v>
      </c>
      <c r="G566" s="70" t="s">
        <v>2319</v>
      </c>
      <c r="H566" s="70" t="s">
        <v>2320</v>
      </c>
      <c r="I566" s="148"/>
      <c r="J566" s="71">
        <v>62.439820546600991</v>
      </c>
      <c r="K566" s="71">
        <v>3.8636885302389139</v>
      </c>
      <c r="L566" s="71">
        <v>13.206350242249931</v>
      </c>
      <c r="M566" s="71">
        <v>82.401177649766055</v>
      </c>
      <c r="N566" s="71">
        <v>73.081392088743755</v>
      </c>
      <c r="O566" s="71">
        <v>55.291603147033385</v>
      </c>
      <c r="P566" s="71">
        <v>49.524294070604483</v>
      </c>
      <c r="Q566" s="71">
        <v>3.6301603170627801</v>
      </c>
      <c r="R566" s="71">
        <v>0</v>
      </c>
      <c r="S566" s="71">
        <v>5.2736258400798137</v>
      </c>
      <c r="T566" s="72"/>
      <c r="U566" s="71">
        <v>7227989</v>
      </c>
      <c r="V566" s="71">
        <v>1717</v>
      </c>
      <c r="W566" s="71">
        <v>200</v>
      </c>
      <c r="X566" s="71">
        <v>17317</v>
      </c>
      <c r="Y566" s="71">
        <v>17786</v>
      </c>
      <c r="Z566" s="71">
        <v>32124</v>
      </c>
      <c r="AA566" s="71">
        <v>9855</v>
      </c>
      <c r="AB566" s="71">
        <v>49965</v>
      </c>
      <c r="AC566" s="71">
        <v>0</v>
      </c>
      <c r="AD566" s="71">
        <v>5.2736258400798137</v>
      </c>
      <c r="AE566" s="72"/>
      <c r="AF566" s="71">
        <v>72613131.639974311</v>
      </c>
      <c r="AG566" s="71">
        <v>2961184.8947591349</v>
      </c>
      <c r="AH566" s="71">
        <v>3355115.5220000669</v>
      </c>
      <c r="AI566" s="71">
        <v>112831539.7529992</v>
      </c>
      <c r="AJ566" s="71">
        <v>116469967.1046368</v>
      </c>
      <c r="AK566" s="71">
        <v>0</v>
      </c>
      <c r="AL566" s="71">
        <v>0</v>
      </c>
      <c r="AM566" s="71">
        <v>6847493.6547080297</v>
      </c>
      <c r="AN566" s="71">
        <v>0</v>
      </c>
      <c r="AO566" s="71">
        <v>0</v>
      </c>
      <c r="AP566" s="71">
        <v>315078432.56907755</v>
      </c>
      <c r="AQ566" s="72"/>
      <c r="AR566" s="71">
        <v>1712</v>
      </c>
      <c r="AS566" s="71">
        <v>425</v>
      </c>
      <c r="AT566" s="71">
        <v>0</v>
      </c>
      <c r="AU566" s="71">
        <v>0</v>
      </c>
      <c r="AV566" s="71">
        <v>0</v>
      </c>
      <c r="AW566" s="71">
        <v>0</v>
      </c>
      <c r="AX566" s="71"/>
      <c r="AY566" s="72"/>
      <c r="AZ566" s="71">
        <v>7682.09</v>
      </c>
      <c r="BA566" s="71">
        <v>27322.68</v>
      </c>
      <c r="BB566" s="71">
        <v>0</v>
      </c>
      <c r="BC566" s="71">
        <v>0</v>
      </c>
      <c r="BD566" s="71">
        <v>0</v>
      </c>
      <c r="BE566" s="71">
        <v>0</v>
      </c>
      <c r="BF566" s="71"/>
      <c r="BG566" s="72"/>
      <c r="BH566" s="71">
        <v>0</v>
      </c>
      <c r="BI566" s="71">
        <v>0</v>
      </c>
      <c r="BJ566" s="71">
        <v>73.813000000000002</v>
      </c>
      <c r="BK566" s="71">
        <v>0</v>
      </c>
      <c r="BL566" s="71">
        <v>3.3359999999999999</v>
      </c>
      <c r="BM566" s="71">
        <v>0</v>
      </c>
      <c r="BN566" s="72"/>
      <c r="BO566" s="71">
        <v>0</v>
      </c>
      <c r="BP566" s="71">
        <v>0</v>
      </c>
      <c r="BQ566" s="71">
        <v>4</v>
      </c>
      <c r="BR566" s="71">
        <v>0</v>
      </c>
      <c r="BS566" s="71">
        <v>1</v>
      </c>
      <c r="BT566" s="71">
        <v>0</v>
      </c>
      <c r="BU566"/>
      <c r="BV566" s="70">
        <v>77.149000000000001</v>
      </c>
      <c r="BW566" s="70">
        <v>0</v>
      </c>
      <c r="BX566" s="70">
        <v>0</v>
      </c>
      <c r="BY566" s="70">
        <v>0</v>
      </c>
      <c r="BZ566" s="70">
        <v>0</v>
      </c>
      <c r="CA566" s="70">
        <v>0</v>
      </c>
      <c r="CB566" s="70">
        <v>0</v>
      </c>
      <c r="CC566" s="70">
        <v>0</v>
      </c>
      <c r="CD566" s="70">
        <v>0</v>
      </c>
    </row>
    <row r="567" spans="1:82">
      <c r="A567" s="70" t="s">
        <v>2332</v>
      </c>
      <c r="B567" s="70">
        <v>13</v>
      </c>
      <c r="C567" s="70">
        <v>13</v>
      </c>
      <c r="D567" s="70">
        <v>1</v>
      </c>
      <c r="E567" s="70">
        <v>2016</v>
      </c>
      <c r="F567" s="70" t="s">
        <v>155</v>
      </c>
      <c r="G567" s="70" t="s">
        <v>2319</v>
      </c>
      <c r="H567" s="70" t="s">
        <v>2320</v>
      </c>
      <c r="I567" s="148"/>
      <c r="J567" s="71">
        <v>55.701675863827873</v>
      </c>
      <c r="K567" s="71">
        <v>3.6880480781340741</v>
      </c>
      <c r="L567" s="71">
        <v>21.801891465893174</v>
      </c>
      <c r="M567" s="71">
        <v>67.606750184594816</v>
      </c>
      <c r="N567" s="71">
        <v>65.754779148117194</v>
      </c>
      <c r="O567" s="71">
        <v>55.028240614985762</v>
      </c>
      <c r="P567" s="71">
        <v>47.367680135157947</v>
      </c>
      <c r="Q567" s="71">
        <v>3.5085753514857778</v>
      </c>
      <c r="R567" s="71">
        <v>0</v>
      </c>
      <c r="S567" s="71">
        <v>6.8447321336299662</v>
      </c>
      <c r="T567" s="72"/>
      <c r="U567" s="71">
        <v>6490619</v>
      </c>
      <c r="V567" s="71">
        <v>1717</v>
      </c>
      <c r="W567" s="71">
        <v>200</v>
      </c>
      <c r="X567" s="71">
        <v>17317</v>
      </c>
      <c r="Y567" s="71">
        <v>17892</v>
      </c>
      <c r="Z567" s="71">
        <v>32364</v>
      </c>
      <c r="AA567" s="71">
        <v>9749</v>
      </c>
      <c r="AB567" s="71">
        <v>49674</v>
      </c>
      <c r="AC567" s="71">
        <v>0</v>
      </c>
      <c r="AD567" s="71">
        <v>6.8447321336299662</v>
      </c>
      <c r="AE567" s="72"/>
      <c r="AF567" s="71">
        <v>70748537.760343805</v>
      </c>
      <c r="AG567" s="71">
        <v>2770593.8872792549</v>
      </c>
      <c r="AH567" s="71">
        <v>23387840.92045632</v>
      </c>
      <c r="AI567" s="71">
        <v>107699409.0528902</v>
      </c>
      <c r="AJ567" s="71">
        <v>109568695.92387959</v>
      </c>
      <c r="AK567" s="71">
        <v>0</v>
      </c>
      <c r="AL567" s="71">
        <v>0</v>
      </c>
      <c r="AM567" s="71">
        <v>6812902.1730039278</v>
      </c>
      <c r="AN567" s="71">
        <v>0</v>
      </c>
      <c r="AO567" s="71">
        <v>0</v>
      </c>
      <c r="AP567" s="71">
        <v>320987979.71785307</v>
      </c>
      <c r="AQ567" s="72"/>
      <c r="AR567" s="71">
        <v>1797</v>
      </c>
      <c r="AS567" s="71">
        <v>453</v>
      </c>
      <c r="AT567" s="71">
        <v>0</v>
      </c>
      <c r="AU567" s="71">
        <v>0</v>
      </c>
      <c r="AV567" s="71">
        <v>0</v>
      </c>
      <c r="AW567" s="71">
        <v>0</v>
      </c>
      <c r="AX567" s="71"/>
      <c r="AY567" s="72"/>
      <c r="AZ567" s="71">
        <v>8186.65</v>
      </c>
      <c r="BA567" s="71">
        <v>28496.28</v>
      </c>
      <c r="BB567" s="71">
        <v>0</v>
      </c>
      <c r="BC567" s="71">
        <v>0</v>
      </c>
      <c r="BD567" s="71">
        <v>0</v>
      </c>
      <c r="BE567" s="71">
        <v>0</v>
      </c>
      <c r="BF567" s="71"/>
      <c r="BG567" s="72"/>
      <c r="BH567" s="71">
        <v>0</v>
      </c>
      <c r="BI567" s="71">
        <v>0</v>
      </c>
      <c r="BJ567" s="71">
        <v>69.129000000000005</v>
      </c>
      <c r="BK567" s="71">
        <v>0</v>
      </c>
      <c r="BL567" s="71">
        <v>2.9590000000000001</v>
      </c>
      <c r="BM567" s="71">
        <v>0</v>
      </c>
      <c r="BN567" s="72"/>
      <c r="BO567" s="71">
        <v>0</v>
      </c>
      <c r="BP567" s="71">
        <v>0</v>
      </c>
      <c r="BQ567" s="71">
        <v>4</v>
      </c>
      <c r="BR567" s="71">
        <v>0</v>
      </c>
      <c r="BS567" s="71">
        <v>1</v>
      </c>
      <c r="BT567" s="71">
        <v>0</v>
      </c>
      <c r="BU567"/>
      <c r="BV567" s="70">
        <v>72.087999999999994</v>
      </c>
      <c r="BW567" s="70">
        <v>0</v>
      </c>
      <c r="BX567" s="70">
        <v>0</v>
      </c>
      <c r="BY567" s="70">
        <v>0</v>
      </c>
      <c r="BZ567" s="70">
        <v>0</v>
      </c>
      <c r="CA567" s="70">
        <v>0</v>
      </c>
      <c r="CB567" s="70">
        <v>0</v>
      </c>
      <c r="CC567" s="70">
        <v>0</v>
      </c>
      <c r="CD567" s="70">
        <v>0</v>
      </c>
    </row>
    <row r="568" spans="1:82">
      <c r="A568" s="70" t="s">
        <v>2333</v>
      </c>
      <c r="B568" s="70">
        <v>14</v>
      </c>
      <c r="C568" s="70">
        <v>14</v>
      </c>
      <c r="D568" s="70">
        <v>1</v>
      </c>
      <c r="E568" s="70">
        <v>2017</v>
      </c>
      <c r="F568" s="70" t="s">
        <v>156</v>
      </c>
      <c r="G568" s="70" t="s">
        <v>2319</v>
      </c>
      <c r="H568" s="70" t="s">
        <v>2320</v>
      </c>
      <c r="I568" s="148"/>
      <c r="J568" s="71">
        <v>55.109044879187223</v>
      </c>
      <c r="K568" s="71">
        <v>3.54816472873138</v>
      </c>
      <c r="L568" s="71">
        <v>11.376330998480435</v>
      </c>
      <c r="M568" s="71">
        <v>62.708964293505858</v>
      </c>
      <c r="N568" s="71">
        <v>67.247064039421176</v>
      </c>
      <c r="O568" s="71">
        <v>54.799329643115755</v>
      </c>
      <c r="P568" s="71">
        <v>47.043483077561049</v>
      </c>
      <c r="Q568" s="71">
        <v>3.3683497774669799</v>
      </c>
      <c r="R568" s="71">
        <v>0</v>
      </c>
      <c r="S568" s="71">
        <v>5.9923777327858119</v>
      </c>
      <c r="T568" s="72"/>
      <c r="U568" s="71">
        <v>6508191</v>
      </c>
      <c r="V568" s="71">
        <v>1717</v>
      </c>
      <c r="W568" s="71">
        <v>200</v>
      </c>
      <c r="X568" s="71">
        <v>17317</v>
      </c>
      <c r="Y568" s="71">
        <v>18039</v>
      </c>
      <c r="Z568" s="71">
        <v>32764</v>
      </c>
      <c r="AA568" s="71">
        <v>9744</v>
      </c>
      <c r="AB568" s="71">
        <v>49315</v>
      </c>
      <c r="AC568" s="71">
        <v>0</v>
      </c>
      <c r="AD568" s="71">
        <v>5.9923777327858119</v>
      </c>
      <c r="AE568" s="72"/>
      <c r="AF568" s="71">
        <v>74883709.194450125</v>
      </c>
      <c r="AG568" s="71">
        <v>2729533.5885637659</v>
      </c>
      <c r="AH568" s="71">
        <v>2447045.8281554799</v>
      </c>
      <c r="AI568" s="71">
        <v>106967178.90940259</v>
      </c>
      <c r="AJ568" s="71">
        <v>123029059.3629868</v>
      </c>
      <c r="AK568" s="71">
        <v>0</v>
      </c>
      <c r="AL568" s="71">
        <v>0</v>
      </c>
      <c r="AM568" s="71">
        <v>6774247.7944812858</v>
      </c>
      <c r="AN568" s="71">
        <v>0</v>
      </c>
      <c r="AO568" s="71">
        <v>0</v>
      </c>
      <c r="AP568" s="71">
        <v>316830774.67804003</v>
      </c>
      <c r="AQ568" s="72"/>
      <c r="AR568" s="71">
        <v>1863</v>
      </c>
      <c r="AS568" s="71">
        <v>473</v>
      </c>
      <c r="AT568" s="71">
        <v>0</v>
      </c>
      <c r="AU568" s="71">
        <v>0</v>
      </c>
      <c r="AV568" s="71">
        <v>0</v>
      </c>
      <c r="AW568" s="71">
        <v>0</v>
      </c>
      <c r="AX568" s="71"/>
      <c r="AY568" s="72"/>
      <c r="AZ568" s="71">
        <v>8568.57</v>
      </c>
      <c r="BA568" s="71">
        <v>29174.979999999989</v>
      </c>
      <c r="BB568" s="71">
        <v>0</v>
      </c>
      <c r="BC568" s="71">
        <v>0</v>
      </c>
      <c r="BD568" s="71">
        <v>0</v>
      </c>
      <c r="BE568" s="71">
        <v>0</v>
      </c>
      <c r="BF568" s="71"/>
      <c r="BG568" s="72"/>
      <c r="BH568" s="71">
        <v>0</v>
      </c>
      <c r="BI568" s="71">
        <v>0</v>
      </c>
      <c r="BJ568" s="71">
        <v>67.361999999999995</v>
      </c>
      <c r="BK568" s="71">
        <v>0</v>
      </c>
      <c r="BL568" s="71">
        <v>2.7330000000000001</v>
      </c>
      <c r="BM568" s="71">
        <v>0</v>
      </c>
      <c r="BN568" s="72"/>
      <c r="BO568" s="71">
        <v>0</v>
      </c>
      <c r="BP568" s="71">
        <v>0</v>
      </c>
      <c r="BQ568" s="71">
        <v>4</v>
      </c>
      <c r="BR568" s="71">
        <v>0</v>
      </c>
      <c r="BS568" s="71">
        <v>1</v>
      </c>
      <c r="BT568" s="71">
        <v>0</v>
      </c>
      <c r="BU568"/>
      <c r="BV568" s="70">
        <v>70.094999999999999</v>
      </c>
      <c r="BW568" s="70">
        <v>0</v>
      </c>
      <c r="BX568" s="70">
        <v>0</v>
      </c>
      <c r="BY568" s="70">
        <v>0</v>
      </c>
      <c r="BZ568" s="70">
        <v>0</v>
      </c>
      <c r="CA568" s="70">
        <v>0</v>
      </c>
      <c r="CB568" s="70">
        <v>0</v>
      </c>
      <c r="CC568" s="70">
        <v>0</v>
      </c>
      <c r="CD568" s="70">
        <v>0</v>
      </c>
    </row>
    <row r="569" spans="1:82">
      <c r="A569" s="70" t="s">
        <v>2334</v>
      </c>
      <c r="B569" s="70">
        <v>15</v>
      </c>
      <c r="C569" s="70">
        <v>15</v>
      </c>
      <c r="D569" s="70">
        <v>1</v>
      </c>
      <c r="E569" s="70">
        <v>2018</v>
      </c>
      <c r="F569" s="70" t="s">
        <v>183</v>
      </c>
      <c r="G569" s="70" t="s">
        <v>2319</v>
      </c>
      <c r="H569" s="70" t="s">
        <v>2320</v>
      </c>
      <c r="I569" s="148"/>
      <c r="J569" s="71">
        <v>43.147840107296332</v>
      </c>
      <c r="K569" s="71">
        <v>3.078921387023029</v>
      </c>
      <c r="L569" s="71">
        <v>10.595000320201716</v>
      </c>
      <c r="M569" s="71">
        <v>52.073757289008782</v>
      </c>
      <c r="N569" s="71">
        <v>42.255003495308799</v>
      </c>
      <c r="O569" s="71">
        <v>53.988039258955965</v>
      </c>
      <c r="P569" s="71">
        <v>46.470043607206982</v>
      </c>
      <c r="Q569" s="71">
        <v>3.113203154802</v>
      </c>
      <c r="R569" s="71">
        <v>0</v>
      </c>
      <c r="S569" s="71">
        <v>4.9699760900376031</v>
      </c>
      <c r="T569" s="72"/>
      <c r="U569" s="71">
        <v>6731948</v>
      </c>
      <c r="V569" s="71">
        <v>1717</v>
      </c>
      <c r="W569" s="71">
        <v>200</v>
      </c>
      <c r="X569" s="71">
        <v>17317</v>
      </c>
      <c r="Y569" s="71">
        <v>18292</v>
      </c>
      <c r="Z569" s="71">
        <v>32897</v>
      </c>
      <c r="AA569" s="71">
        <v>9722</v>
      </c>
      <c r="AB569" s="71">
        <v>49119</v>
      </c>
      <c r="AC569" s="71">
        <v>0</v>
      </c>
      <c r="AD569" s="71">
        <v>4.9699760900376031</v>
      </c>
      <c r="AE569" s="72"/>
      <c r="AF569" s="71">
        <v>67152122.202627838</v>
      </c>
      <c r="AG569" s="71">
        <v>2414077.0601379541</v>
      </c>
      <c r="AH569" s="71">
        <v>3059766.9877770301</v>
      </c>
      <c r="AI569" s="71">
        <v>100335309.35126559</v>
      </c>
      <c r="AJ569" s="71">
        <v>101242276.001173</v>
      </c>
      <c r="AK569" s="71">
        <v>0</v>
      </c>
      <c r="AL569" s="71">
        <v>0</v>
      </c>
      <c r="AM569" s="71">
        <v>6761284.9070454808</v>
      </c>
      <c r="AN569" s="71">
        <v>0</v>
      </c>
      <c r="AO569" s="71">
        <v>0</v>
      </c>
      <c r="AP569" s="71">
        <v>280964836.51002693</v>
      </c>
      <c r="AQ569" s="72"/>
      <c r="AR569" s="71">
        <v>1950</v>
      </c>
      <c r="AS569" s="71">
        <v>535</v>
      </c>
      <c r="AT569" s="71">
        <v>0</v>
      </c>
      <c r="AU569" s="71">
        <v>0</v>
      </c>
      <c r="AV569" s="71">
        <v>0</v>
      </c>
      <c r="AW569" s="71">
        <v>0</v>
      </c>
      <c r="AX569" s="71"/>
      <c r="AY569" s="72"/>
      <c r="AZ569" s="71">
        <v>9056.7400000000034</v>
      </c>
      <c r="BA569" s="71">
        <v>33215.18</v>
      </c>
      <c r="BB569" s="71">
        <v>0</v>
      </c>
      <c r="BC569" s="71">
        <v>0</v>
      </c>
      <c r="BD569" s="71">
        <v>0</v>
      </c>
      <c r="BE569" s="71">
        <v>0</v>
      </c>
      <c r="BF569" s="71"/>
      <c r="BG569" s="72"/>
      <c r="BH569" s="71">
        <v>0</v>
      </c>
      <c r="BI569" s="71">
        <v>0</v>
      </c>
      <c r="BJ569" s="71">
        <v>60.186999999999998</v>
      </c>
      <c r="BK569" s="71">
        <v>0</v>
      </c>
      <c r="BL569" s="71">
        <v>2.577</v>
      </c>
      <c r="BM569" s="71">
        <v>0</v>
      </c>
      <c r="BN569" s="72"/>
      <c r="BO569" s="71">
        <v>0</v>
      </c>
      <c r="BP569" s="71">
        <v>0</v>
      </c>
      <c r="BQ569" s="71">
        <v>4</v>
      </c>
      <c r="BR569" s="71">
        <v>0</v>
      </c>
      <c r="BS569" s="71">
        <v>1</v>
      </c>
      <c r="BT569" s="71">
        <v>0</v>
      </c>
      <c r="BU569"/>
      <c r="BV569" s="70">
        <v>62.764000000000003</v>
      </c>
      <c r="BW569" s="70">
        <v>0</v>
      </c>
      <c r="BX569" s="70">
        <v>0</v>
      </c>
      <c r="BY569" s="70">
        <v>0</v>
      </c>
      <c r="BZ569" s="70">
        <v>0</v>
      </c>
      <c r="CA569" s="70">
        <v>0</v>
      </c>
      <c r="CB569" s="70">
        <v>0</v>
      </c>
      <c r="CC569" s="70">
        <v>0</v>
      </c>
      <c r="CD569" s="70">
        <v>0</v>
      </c>
    </row>
    <row r="570" spans="1:82">
      <c r="A570" s="70" t="s">
        <v>2335</v>
      </c>
      <c r="B570" s="70">
        <v>16</v>
      </c>
      <c r="C570" s="70">
        <v>16</v>
      </c>
      <c r="D570" s="70">
        <v>1</v>
      </c>
      <c r="E570" s="70">
        <v>2019</v>
      </c>
      <c r="F570" s="70" t="s">
        <v>158</v>
      </c>
      <c r="G570" s="70" t="s">
        <v>2319</v>
      </c>
      <c r="H570" s="70" t="s">
        <v>2320</v>
      </c>
      <c r="I570" s="148"/>
      <c r="J570" s="71">
        <v>42.470966940930232</v>
      </c>
      <c r="K570" s="71">
        <v>2.900811728861274</v>
      </c>
      <c r="L570" s="71">
        <v>10.77838098537168</v>
      </c>
      <c r="M570" s="71">
        <v>66.19312416503108</v>
      </c>
      <c r="N570" s="71">
        <v>52.829365299616526</v>
      </c>
      <c r="O570" s="71">
        <v>53.074190517175794</v>
      </c>
      <c r="P570" s="71">
        <v>46.714547797683927</v>
      </c>
      <c r="Q570" s="71">
        <v>3.0147910656013202</v>
      </c>
      <c r="R570" s="71">
        <v>0</v>
      </c>
      <c r="S570" s="71">
        <v>5.7788992826879495</v>
      </c>
      <c r="T570" s="72"/>
      <c r="U570" s="71">
        <v>6780565</v>
      </c>
      <c r="V570" s="71">
        <v>1717</v>
      </c>
      <c r="W570" s="71">
        <v>200</v>
      </c>
      <c r="X570" s="71">
        <v>17317</v>
      </c>
      <c r="Y570" s="71">
        <v>18499</v>
      </c>
      <c r="Z570" s="71">
        <v>33228</v>
      </c>
      <c r="AA570" s="71">
        <v>9700</v>
      </c>
      <c r="AB570" s="71">
        <v>48854</v>
      </c>
      <c r="AC570" s="71">
        <v>0</v>
      </c>
      <c r="AD570" s="71">
        <v>5.7788992826879504</v>
      </c>
      <c r="AE570" s="72"/>
      <c r="AF570" s="71">
        <v>63155123.317057773</v>
      </c>
      <c r="AG570" s="71">
        <v>2339854.4195895609</v>
      </c>
      <c r="AH570" s="71">
        <v>3194093.3398671402</v>
      </c>
      <c r="AI570" s="71">
        <v>112295414.9033625</v>
      </c>
      <c r="AJ570" s="71">
        <v>111293700.5147306</v>
      </c>
      <c r="AK570" s="71">
        <v>0</v>
      </c>
      <c r="AL570" s="71">
        <v>0</v>
      </c>
      <c r="AM570" s="71">
        <v>6653547.0272849044</v>
      </c>
      <c r="AN570" s="71">
        <v>0</v>
      </c>
      <c r="AO570" s="71">
        <v>0</v>
      </c>
      <c r="AP570" s="71">
        <v>298931733.52189249</v>
      </c>
      <c r="AQ570" s="72"/>
      <c r="AR570" s="71">
        <v>2054</v>
      </c>
      <c r="AS570" s="71">
        <v>563</v>
      </c>
      <c r="AT570" s="71">
        <v>0</v>
      </c>
      <c r="AU570" s="71">
        <v>0</v>
      </c>
      <c r="AV570" s="71">
        <v>0</v>
      </c>
      <c r="AW570" s="71">
        <v>0</v>
      </c>
      <c r="AX570" s="71"/>
      <c r="AY570" s="72"/>
      <c r="AZ570" s="71">
        <v>9625.9399999999987</v>
      </c>
      <c r="BA570" s="71">
        <v>34381.280000000021</v>
      </c>
      <c r="BB570" s="71">
        <v>0</v>
      </c>
      <c r="BC570" s="71">
        <v>0</v>
      </c>
      <c r="BD570" s="71">
        <v>0</v>
      </c>
      <c r="BE570" s="71">
        <v>0</v>
      </c>
      <c r="BF570" s="71"/>
      <c r="BG570" s="72"/>
      <c r="BH570" s="71">
        <v>0</v>
      </c>
      <c r="BI570" s="71">
        <v>0</v>
      </c>
      <c r="BJ570" s="71">
        <v>21.678999999999998</v>
      </c>
      <c r="BK570" s="71">
        <v>0</v>
      </c>
      <c r="BL570" s="71">
        <v>1.786</v>
      </c>
      <c r="BM570" s="71">
        <v>0</v>
      </c>
      <c r="BN570" s="72"/>
      <c r="BO570" s="71">
        <v>0</v>
      </c>
      <c r="BP570" s="71">
        <v>0</v>
      </c>
      <c r="BQ570" s="71">
        <v>3</v>
      </c>
      <c r="BR570" s="71">
        <v>0</v>
      </c>
      <c r="BS570" s="71">
        <v>1</v>
      </c>
      <c r="BT570" s="71">
        <v>0</v>
      </c>
      <c r="BU570"/>
      <c r="BV570" s="70">
        <v>23.465</v>
      </c>
      <c r="BW570" s="70">
        <v>0</v>
      </c>
      <c r="BX570" s="70">
        <v>0</v>
      </c>
      <c r="BY570" s="70">
        <v>0</v>
      </c>
      <c r="BZ570" s="70">
        <v>0</v>
      </c>
      <c r="CA570" s="70">
        <v>0</v>
      </c>
      <c r="CB570" s="70">
        <v>0</v>
      </c>
      <c r="CC570" s="70">
        <v>0</v>
      </c>
      <c r="CD570" s="70">
        <v>0</v>
      </c>
    </row>
    <row r="571" spans="1:82">
      <c r="A571" s="70" t="s">
        <v>2336</v>
      </c>
      <c r="B571" s="70">
        <v>17</v>
      </c>
      <c r="C571" s="70">
        <v>17</v>
      </c>
      <c r="D571" s="70">
        <v>1</v>
      </c>
      <c r="E571" s="70">
        <v>2020</v>
      </c>
      <c r="F571" s="70" t="s">
        <v>159</v>
      </c>
      <c r="G571" s="70" t="s">
        <v>2319</v>
      </c>
      <c r="H571" s="70" t="s">
        <v>2320</v>
      </c>
      <c r="I571" s="148"/>
      <c r="J571" s="71">
        <v>44.936287522538457</v>
      </c>
      <c r="K571" s="71">
        <v>3.2589649840905031</v>
      </c>
      <c r="L571" s="71">
        <v>10.897591833760746</v>
      </c>
      <c r="M571" s="71">
        <v>57.751773794990001</v>
      </c>
      <c r="N571" s="71">
        <v>51.854046316885444</v>
      </c>
      <c r="O571" s="71">
        <v>46.714608551008531</v>
      </c>
      <c r="P571" s="71">
        <v>44.190448592903351</v>
      </c>
      <c r="Q571" s="71">
        <v>2.8676727039532599</v>
      </c>
      <c r="R571" s="71">
        <v>0</v>
      </c>
      <c r="S571" s="71">
        <v>5.7687614609573314</v>
      </c>
      <c r="T571" s="72"/>
      <c r="U571" s="71">
        <v>6891894</v>
      </c>
      <c r="V571" s="71">
        <v>1662</v>
      </c>
      <c r="W571" s="71">
        <v>328</v>
      </c>
      <c r="X571" s="71">
        <v>17060</v>
      </c>
      <c r="Y571" s="71">
        <v>18729</v>
      </c>
      <c r="Z571" s="71">
        <v>33381</v>
      </c>
      <c r="AA571" s="71">
        <v>9753</v>
      </c>
      <c r="AB571" s="71">
        <v>48637</v>
      </c>
      <c r="AC571" s="71">
        <v>0</v>
      </c>
      <c r="AD571" s="71">
        <v>5.7687614609573314</v>
      </c>
      <c r="AE571" s="72"/>
      <c r="AF571" s="71">
        <v>65930396.18850641</v>
      </c>
      <c r="AG571" s="71">
        <v>2398808.513749009</v>
      </c>
      <c r="AH571" s="71">
        <v>2694766.1515731527</v>
      </c>
      <c r="AI571" s="71">
        <v>93199036.548470169</v>
      </c>
      <c r="AJ571" s="71">
        <v>110795480.9047807</v>
      </c>
      <c r="AK571" s="71"/>
      <c r="AL571" s="71"/>
      <c r="AM571" s="71">
        <v>6347668.8683404876</v>
      </c>
      <c r="AN571" s="71"/>
      <c r="AO571" s="71"/>
      <c r="AP571" s="71">
        <v>281366157.17541993</v>
      </c>
      <c r="AQ571" s="72"/>
      <c r="AR571" s="71">
        <v>2127</v>
      </c>
      <c r="AS571" s="71">
        <v>614</v>
      </c>
      <c r="AT571" s="71">
        <v>0</v>
      </c>
      <c r="AU571" s="71">
        <v>0</v>
      </c>
      <c r="AV571" s="71">
        <v>0</v>
      </c>
      <c r="AW571" s="71">
        <v>0</v>
      </c>
      <c r="AX571" s="71"/>
      <c r="AY571" s="72"/>
      <c r="AZ571" s="71">
        <v>10084.009999999989</v>
      </c>
      <c r="BA571" s="71">
        <v>55656.679999999949</v>
      </c>
      <c r="BB571" s="71">
        <v>0</v>
      </c>
      <c r="BC571" s="71">
        <v>0</v>
      </c>
      <c r="BD571" s="71">
        <v>0</v>
      </c>
      <c r="BE571" s="71">
        <v>0</v>
      </c>
      <c r="BF571" s="71"/>
      <c r="BG571" s="72"/>
      <c r="BH571" s="71">
        <v>0</v>
      </c>
      <c r="BI571" s="71">
        <v>0</v>
      </c>
      <c r="BJ571" s="71">
        <v>45.728999999999999</v>
      </c>
      <c r="BK571" s="71">
        <v>0</v>
      </c>
      <c r="BL571" s="71">
        <v>1.7989999999999999</v>
      </c>
      <c r="BM571" s="71">
        <v>0</v>
      </c>
      <c r="BN571" s="72"/>
      <c r="BO571" s="71">
        <v>0</v>
      </c>
      <c r="BP571" s="71">
        <v>0</v>
      </c>
      <c r="BQ571" s="71">
        <v>4</v>
      </c>
      <c r="BR571" s="71">
        <v>0</v>
      </c>
      <c r="BS571" s="71">
        <v>1</v>
      </c>
      <c r="BT571" s="71">
        <v>0</v>
      </c>
      <c r="BU571"/>
      <c r="BV571" s="70">
        <v>47.527999999999999</v>
      </c>
      <c r="BW571" s="70">
        <v>0</v>
      </c>
      <c r="BX571" s="70">
        <v>0</v>
      </c>
      <c r="BY571" s="70">
        <v>0</v>
      </c>
      <c r="BZ571" s="70">
        <v>0</v>
      </c>
      <c r="CA571" s="70">
        <v>0</v>
      </c>
      <c r="CB571" s="70">
        <v>0</v>
      </c>
      <c r="CC571" s="70">
        <v>0</v>
      </c>
      <c r="CD571" s="70">
        <v>0</v>
      </c>
    </row>
    <row r="572" spans="1:82">
      <c r="A572" s="70" t="s">
        <v>2337</v>
      </c>
      <c r="B572" s="70">
        <v>17</v>
      </c>
      <c r="C572" s="70">
        <v>18</v>
      </c>
      <c r="D572" s="70">
        <v>1</v>
      </c>
      <c r="E572" s="70">
        <v>2021</v>
      </c>
      <c r="F572" s="70" t="s">
        <v>160</v>
      </c>
      <c r="G572" s="70" t="s">
        <v>2319</v>
      </c>
      <c r="H572" s="70" t="s">
        <v>2320</v>
      </c>
      <c r="I572" s="148"/>
      <c r="J572" s="71">
        <v>36.355061717488773</v>
      </c>
      <c r="K572" s="71">
        <v>3.2413065539146357</v>
      </c>
      <c r="L572" s="71">
        <v>9.866186300959507</v>
      </c>
      <c r="M572" s="71">
        <v>50.145258302934003</v>
      </c>
      <c r="N572" s="71">
        <v>43.113274059978103</v>
      </c>
      <c r="O572" s="71">
        <v>44.998263671235122</v>
      </c>
      <c r="P572" s="71">
        <v>45.271920271561079</v>
      </c>
      <c r="Q572" s="71">
        <v>2.81139760829394</v>
      </c>
      <c r="R572" s="71">
        <v>0</v>
      </c>
      <c r="S572" s="71">
        <v>4.5570772580851404</v>
      </c>
      <c r="T572" s="72"/>
      <c r="U572" s="71">
        <v>7341240</v>
      </c>
      <c r="V572" s="71">
        <v>1662</v>
      </c>
      <c r="W572" s="71">
        <v>328</v>
      </c>
      <c r="X572" s="71">
        <v>17060</v>
      </c>
      <c r="Y572" s="71">
        <v>18804</v>
      </c>
      <c r="Z572" s="71">
        <v>33108</v>
      </c>
      <c r="AA572" s="71">
        <v>9743</v>
      </c>
      <c r="AB572" s="71">
        <v>48151</v>
      </c>
      <c r="AC572" s="71">
        <v>0</v>
      </c>
      <c r="AD572" s="71">
        <v>4.5570772580851404</v>
      </c>
      <c r="AE572" s="72"/>
      <c r="AF572" s="71">
        <v>53544402.042506009</v>
      </c>
      <c r="AG572" s="71">
        <v>2510373.0436995956</v>
      </c>
      <c r="AH572" s="71">
        <v>2988509.7328510801</v>
      </c>
      <c r="AI572" s="71">
        <v>100024892.32028863</v>
      </c>
      <c r="AJ572" s="71">
        <v>108389167.85215659</v>
      </c>
      <c r="AK572" s="71">
        <v>0</v>
      </c>
      <c r="AL572" s="71">
        <v>0</v>
      </c>
      <c r="AM572" s="71">
        <v>6320487.461833518</v>
      </c>
      <c r="AN572" s="71">
        <v>0</v>
      </c>
      <c r="AO572" s="71">
        <v>0</v>
      </c>
      <c r="AP572" s="71">
        <v>273777832.45333546</v>
      </c>
      <c r="AQ572" s="72"/>
      <c r="AR572" s="71">
        <v>2203</v>
      </c>
      <c r="AS572" s="71">
        <v>623</v>
      </c>
      <c r="AT572" s="71">
        <v>0</v>
      </c>
      <c r="AU572" s="71">
        <v>0</v>
      </c>
      <c r="AV572" s="71">
        <v>0</v>
      </c>
      <c r="AW572" s="71">
        <v>0</v>
      </c>
      <c r="AX572" s="71"/>
      <c r="AY572" s="72"/>
      <c r="AZ572" s="71">
        <v>10551.44999999999</v>
      </c>
      <c r="BA572" s="71">
        <v>57586.179999999949</v>
      </c>
      <c r="BB572" s="71">
        <v>0</v>
      </c>
      <c r="BC572" s="71">
        <v>0</v>
      </c>
      <c r="BD572" s="71">
        <v>0</v>
      </c>
      <c r="BE572" s="71">
        <v>0</v>
      </c>
      <c r="BF572" s="71"/>
      <c r="BG572" s="72"/>
      <c r="BH572" s="71">
        <v>0</v>
      </c>
      <c r="BI572" s="71">
        <v>0</v>
      </c>
      <c r="BJ572" s="71">
        <v>50.052999999999997</v>
      </c>
      <c r="BK572" s="71">
        <v>0</v>
      </c>
      <c r="BL572" s="71">
        <v>2.0470000000000002</v>
      </c>
      <c r="BM572" s="71">
        <v>0</v>
      </c>
      <c r="BN572" s="72"/>
      <c r="BO572" s="71">
        <v>0</v>
      </c>
      <c r="BP572" s="71">
        <v>0</v>
      </c>
      <c r="BQ572" s="71">
        <v>4</v>
      </c>
      <c r="BR572" s="71">
        <v>0</v>
      </c>
      <c r="BS572" s="71">
        <v>1</v>
      </c>
      <c r="BT572" s="71">
        <v>0</v>
      </c>
      <c r="BU572"/>
      <c r="BV572" s="70">
        <v>52.1</v>
      </c>
      <c r="BW572" s="70">
        <v>0</v>
      </c>
      <c r="BX572" s="70">
        <v>0</v>
      </c>
      <c r="BY572" s="70">
        <v>0</v>
      </c>
      <c r="BZ572" s="70">
        <v>0</v>
      </c>
      <c r="CA572" s="70">
        <v>0</v>
      </c>
      <c r="CB572" s="70">
        <v>0</v>
      </c>
      <c r="CC572" s="70">
        <v>0</v>
      </c>
      <c r="CD572" s="70">
        <v>0</v>
      </c>
    </row>
    <row r="573" spans="1:82">
      <c r="A573" s="70" t="s">
        <v>2338</v>
      </c>
      <c r="B573" s="70">
        <v>17</v>
      </c>
      <c r="C573" s="70">
        <v>19</v>
      </c>
      <c r="D573" s="70">
        <v>1</v>
      </c>
      <c r="E573" s="70">
        <v>2022</v>
      </c>
      <c r="F573" s="70" t="s">
        <v>161</v>
      </c>
      <c r="G573" s="70" t="s">
        <v>2319</v>
      </c>
      <c r="H573" s="70" t="s">
        <v>2320</v>
      </c>
      <c r="I573" s="148"/>
      <c r="J573" s="71">
        <v>37.770193588270395</v>
      </c>
      <c r="K573" s="71">
        <v>3.3377731217769879</v>
      </c>
      <c r="L573" s="71">
        <v>11.115902151092516</v>
      </c>
      <c r="M573" s="71">
        <v>62.635392698070653</v>
      </c>
      <c r="N573" s="71">
        <v>54.837385823276222</v>
      </c>
      <c r="O573" s="71">
        <v>47.618707220470412</v>
      </c>
      <c r="P573" s="71">
        <v>45.214588977777794</v>
      </c>
      <c r="Q573" s="71">
        <v>2.8083858368004551</v>
      </c>
      <c r="R573" s="71">
        <v>0</v>
      </c>
      <c r="S573" s="71">
        <v>5.9682109336285114</v>
      </c>
      <c r="T573" s="72"/>
      <c r="U573" s="71">
        <v>7637178</v>
      </c>
      <c r="V573" s="71">
        <v>1662</v>
      </c>
      <c r="W573" s="71">
        <v>328</v>
      </c>
      <c r="X573" s="71">
        <v>17060</v>
      </c>
      <c r="Y573" s="71">
        <v>18860</v>
      </c>
      <c r="Z573" s="71">
        <v>33288</v>
      </c>
      <c r="AA573" s="71">
        <v>9879</v>
      </c>
      <c r="AB573" s="71">
        <v>47705</v>
      </c>
      <c r="AC573" s="71">
        <v>0</v>
      </c>
      <c r="AD573" s="71">
        <v>5.9682109336285114</v>
      </c>
      <c r="AE573" s="72"/>
      <c r="AF573" s="71">
        <v>47910648.563588418</v>
      </c>
      <c r="AG573" s="71">
        <v>2556319.8638430433</v>
      </c>
      <c r="AH573" s="71">
        <v>3527323.9159395858</v>
      </c>
      <c r="AI573" s="71">
        <v>98330022.426528186</v>
      </c>
      <c r="AJ573" s="71">
        <v>111061826.77855086</v>
      </c>
      <c r="AK573" s="71">
        <v>0</v>
      </c>
      <c r="AL573" s="71">
        <v>0</v>
      </c>
      <c r="AM573" s="71">
        <v>6160017.5796914473</v>
      </c>
      <c r="AN573" s="71">
        <v>0</v>
      </c>
      <c r="AO573" s="71">
        <v>0</v>
      </c>
      <c r="AP573" s="71">
        <v>269546159.12814158</v>
      </c>
      <c r="AQ573" s="72"/>
      <c r="AR573" s="71">
        <v>2347</v>
      </c>
      <c r="AS573" s="71">
        <v>627</v>
      </c>
      <c r="AT573" s="71">
        <v>0</v>
      </c>
      <c r="AU573" s="71">
        <v>0</v>
      </c>
      <c r="AV573" s="71">
        <v>0</v>
      </c>
      <c r="AW573" s="71">
        <v>0</v>
      </c>
      <c r="AX573" s="71"/>
      <c r="AY573" s="72"/>
      <c r="AZ573" s="71">
        <v>11529.059999999969</v>
      </c>
      <c r="BA573" s="71">
        <v>58422.279999999948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2339</v>
      </c>
      <c r="B574" s="70">
        <v>17</v>
      </c>
      <c r="C574" s="70">
        <v>20</v>
      </c>
      <c r="D574" s="70">
        <v>1</v>
      </c>
      <c r="E574" s="70">
        <v>2023</v>
      </c>
      <c r="F574" s="70" t="s">
        <v>1539</v>
      </c>
      <c r="G574" s="70" t="s">
        <v>2319</v>
      </c>
      <c r="H574" s="70" t="s">
        <v>2320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2438</v>
      </c>
      <c r="AS574" s="71">
        <v>658</v>
      </c>
      <c r="AT574" s="71">
        <v>0</v>
      </c>
      <c r="AU574" s="71">
        <v>0</v>
      </c>
      <c r="AV574" s="71">
        <v>0</v>
      </c>
      <c r="AW574" s="71">
        <v>0</v>
      </c>
      <c r="AX574" s="71"/>
      <c r="AY574" s="72"/>
      <c r="AZ574" s="71">
        <v>12098.939999999959</v>
      </c>
      <c r="BA574" s="71">
        <v>59957.179999999949</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2340</v>
      </c>
      <c r="B575" s="70">
        <v>17</v>
      </c>
      <c r="C575" s="70">
        <v>21</v>
      </c>
      <c r="D575" s="70">
        <v>1</v>
      </c>
      <c r="E575" s="70">
        <v>2024</v>
      </c>
      <c r="F575" s="70" t="s">
        <v>1554</v>
      </c>
      <c r="G575" s="70" t="s">
        <v>2319</v>
      </c>
      <c r="H575" s="70" t="s">
        <v>2320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2341</v>
      </c>
      <c r="B576" s="70">
        <v>35</v>
      </c>
      <c r="C576" s="70">
        <v>1</v>
      </c>
      <c r="D576" s="70">
        <v>3</v>
      </c>
      <c r="E576" s="70">
        <v>1990</v>
      </c>
      <c r="F576" s="70" t="s">
        <v>787</v>
      </c>
      <c r="G576" s="70" t="s">
        <v>2342</v>
      </c>
      <c r="H576" s="70" t="s">
        <v>2343</v>
      </c>
      <c r="I576" s="148"/>
      <c r="J576" s="71">
        <v>94.035961424047898</v>
      </c>
      <c r="K576" s="71">
        <v>7.6356881388375397</v>
      </c>
      <c r="L576" s="71">
        <v>13.56361583045449</v>
      </c>
      <c r="M576" s="71">
        <v>28.5413421738103</v>
      </c>
      <c r="N576" s="71">
        <v>50.905972098367791</v>
      </c>
      <c r="O576" s="71">
        <v>59.397776362101148</v>
      </c>
      <c r="P576" s="71">
        <v>60.886839196713737</v>
      </c>
      <c r="Q576" s="71">
        <v>3.6804485227916901</v>
      </c>
      <c r="R576" s="71">
        <v>0</v>
      </c>
      <c r="S576" s="71">
        <v>3.587599076524699</v>
      </c>
      <c r="T576" s="72"/>
      <c r="U576" s="71">
        <v>3967678</v>
      </c>
      <c r="V576" s="71">
        <v>2701</v>
      </c>
      <c r="W576" s="71">
        <v>144</v>
      </c>
      <c r="X576" s="71">
        <v>10206</v>
      </c>
      <c r="Y576" s="71">
        <v>16789</v>
      </c>
      <c r="Z576" s="71">
        <v>24431</v>
      </c>
      <c r="AA576" s="71">
        <v>14784</v>
      </c>
      <c r="AB576" s="71">
        <v>59758</v>
      </c>
      <c r="AC576" s="71">
        <v>0</v>
      </c>
      <c r="AD576" s="71">
        <v>3.587599076524699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2344</v>
      </c>
      <c r="B577" s="70">
        <v>36</v>
      </c>
      <c r="C577" s="70">
        <v>2</v>
      </c>
      <c r="D577" s="70">
        <v>3</v>
      </c>
      <c r="E577" s="70">
        <v>2005</v>
      </c>
      <c r="F577" s="70" t="s">
        <v>789</v>
      </c>
      <c r="G577" s="1064" t="s">
        <v>2342</v>
      </c>
      <c r="H577" s="70" t="s">
        <v>2343</v>
      </c>
      <c r="I577" s="148"/>
      <c r="J577" s="71">
        <v>138.5919392263803</v>
      </c>
      <c r="K577" s="71">
        <v>4.6190890377697684</v>
      </c>
      <c r="L577" s="71">
        <v>7.2598747877980587</v>
      </c>
      <c r="M577" s="71">
        <v>51.483040402636071</v>
      </c>
      <c r="N577" s="71">
        <v>77.754363328130324</v>
      </c>
      <c r="O577" s="71">
        <v>77.637889608445818</v>
      </c>
      <c r="P577" s="71">
        <v>66.242584391334788</v>
      </c>
      <c r="Q577" s="71">
        <v>3.6548674800363599</v>
      </c>
      <c r="R577" s="71">
        <v>0</v>
      </c>
      <c r="S577" s="71">
        <v>8.0796215640000018</v>
      </c>
      <c r="T577" s="72"/>
      <c r="U577" s="71">
        <v>6118016</v>
      </c>
      <c r="V577" s="71">
        <v>2096</v>
      </c>
      <c r="W577" s="71">
        <v>87</v>
      </c>
      <c r="X577" s="71">
        <v>8659</v>
      </c>
      <c r="Y577" s="71">
        <v>20996</v>
      </c>
      <c r="Z577" s="71">
        <v>36953</v>
      </c>
      <c r="AA577" s="71">
        <v>13173</v>
      </c>
      <c r="AB577" s="71">
        <v>62037</v>
      </c>
      <c r="AC577" s="71">
        <v>0</v>
      </c>
      <c r="AD577" s="71">
        <v>8.0796215640000018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2345</v>
      </c>
      <c r="B578" s="70">
        <v>37</v>
      </c>
      <c r="C578" s="70">
        <v>3</v>
      </c>
      <c r="D578" s="70">
        <v>3</v>
      </c>
      <c r="E578" s="70">
        <v>2006</v>
      </c>
      <c r="F578" s="70" t="s">
        <v>790</v>
      </c>
      <c r="G578" s="1064" t="s">
        <v>2342</v>
      </c>
      <c r="H578" s="70" t="s">
        <v>2343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2346</v>
      </c>
      <c r="B579" s="70">
        <v>38</v>
      </c>
      <c r="C579" s="70">
        <v>4</v>
      </c>
      <c r="D579" s="70">
        <v>3</v>
      </c>
      <c r="E579" s="70">
        <v>2007</v>
      </c>
      <c r="F579" s="70" t="s">
        <v>791</v>
      </c>
      <c r="G579" s="70" t="s">
        <v>2342</v>
      </c>
      <c r="H579" s="70" t="s">
        <v>2343</v>
      </c>
      <c r="I579" s="148"/>
      <c r="J579" s="71">
        <v>126.6969739411827</v>
      </c>
      <c r="K579" s="71">
        <v>4.3230804682321669</v>
      </c>
      <c r="L579" s="71">
        <v>10.57397197901852</v>
      </c>
      <c r="M579" s="71">
        <v>54.515787211295283</v>
      </c>
      <c r="N579" s="71">
        <v>80.082197286022932</v>
      </c>
      <c r="O579" s="71">
        <v>75.324690454748151</v>
      </c>
      <c r="P579" s="71">
        <v>65.010869455646883</v>
      </c>
      <c r="Q579" s="71">
        <v>3.77731516678059</v>
      </c>
      <c r="R579" s="71">
        <v>0</v>
      </c>
      <c r="S579" s="71">
        <v>6.0337354559999996</v>
      </c>
      <c r="T579" s="72"/>
      <c r="U579" s="71">
        <v>6219484</v>
      </c>
      <c r="V579" s="71">
        <v>1826</v>
      </c>
      <c r="W579" s="71">
        <v>124</v>
      </c>
      <c r="X579" s="71">
        <v>11082</v>
      </c>
      <c r="Y579" s="71">
        <v>21246</v>
      </c>
      <c r="Z579" s="71">
        <v>37270</v>
      </c>
      <c r="AA579" s="71">
        <v>12731</v>
      </c>
      <c r="AB579" s="71">
        <v>60725</v>
      </c>
      <c r="AC579" s="71">
        <v>0</v>
      </c>
      <c r="AD579" s="71">
        <v>6.0337354559999996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2347</v>
      </c>
      <c r="B580" s="70">
        <v>39</v>
      </c>
      <c r="C580" s="70">
        <v>5</v>
      </c>
      <c r="D580" s="70">
        <v>3</v>
      </c>
      <c r="E580" s="70">
        <v>2008</v>
      </c>
      <c r="F580" s="70" t="s">
        <v>792</v>
      </c>
      <c r="G580" s="70" t="s">
        <v>2342</v>
      </c>
      <c r="H580" s="70" t="s">
        <v>2343</v>
      </c>
      <c r="I580" s="148"/>
      <c r="J580" s="71">
        <v>118.63537683928659</v>
      </c>
      <c r="K580" s="71">
        <v>3.2442406950852911</v>
      </c>
      <c r="L580" s="71">
        <v>9.4501267081181695</v>
      </c>
      <c r="M580" s="71">
        <v>56.218022693249367</v>
      </c>
      <c r="N580" s="71">
        <v>78.087668794780001</v>
      </c>
      <c r="O580" s="71">
        <v>73.151313131432815</v>
      </c>
      <c r="P580" s="71">
        <v>63.651408134300553</v>
      </c>
      <c r="Q580" s="71">
        <v>3.6652145829839702</v>
      </c>
      <c r="R580" s="71">
        <v>0</v>
      </c>
      <c r="S580" s="71">
        <v>5.3095418207999998</v>
      </c>
      <c r="T580" s="72"/>
      <c r="U580" s="71">
        <v>6104812</v>
      </c>
      <c r="V580" s="71">
        <v>1826</v>
      </c>
      <c r="W580" s="71">
        <v>124</v>
      </c>
      <c r="X580" s="71">
        <v>11082</v>
      </c>
      <c r="Y580" s="71">
        <v>21301</v>
      </c>
      <c r="Z580" s="71">
        <v>37465</v>
      </c>
      <c r="AA580" s="71">
        <v>12479</v>
      </c>
      <c r="AB580" s="71">
        <v>59892</v>
      </c>
      <c r="AC580" s="71">
        <v>0</v>
      </c>
      <c r="AD580" s="71">
        <v>5.3095418207999998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2348</v>
      </c>
      <c r="B581" s="70">
        <v>40</v>
      </c>
      <c r="C581" s="70">
        <v>6</v>
      </c>
      <c r="D581" s="70">
        <v>3</v>
      </c>
      <c r="E581" s="70">
        <v>2009</v>
      </c>
      <c r="F581" s="70" t="s">
        <v>176</v>
      </c>
      <c r="G581" s="70" t="s">
        <v>2342</v>
      </c>
      <c r="H581" s="70" t="s">
        <v>2343</v>
      </c>
      <c r="I581" s="148"/>
      <c r="J581" s="71">
        <v>92.078425263752806</v>
      </c>
      <c r="K581" s="71">
        <v>2.851152996338862</v>
      </c>
      <c r="L581" s="71">
        <v>8.1818165890556376</v>
      </c>
      <c r="M581" s="71">
        <v>55.953806664801832</v>
      </c>
      <c r="N581" s="71">
        <v>67.545955079322979</v>
      </c>
      <c r="O581" s="71">
        <v>74.51272026660574</v>
      </c>
      <c r="P581" s="71">
        <v>61.107051147182979</v>
      </c>
      <c r="Q581" s="71">
        <v>3.45353550904465</v>
      </c>
      <c r="R581" s="71">
        <v>0</v>
      </c>
      <c r="S581" s="71">
        <v>8.1684902774800001</v>
      </c>
      <c r="T581" s="72"/>
      <c r="U581" s="71">
        <v>4134981</v>
      </c>
      <c r="V581" s="71">
        <v>1766</v>
      </c>
      <c r="W581" s="71">
        <v>167</v>
      </c>
      <c r="X581" s="71">
        <v>11948</v>
      </c>
      <c r="Y581" s="71">
        <v>21347</v>
      </c>
      <c r="Z581" s="71">
        <v>37668</v>
      </c>
      <c r="AA581" s="71">
        <v>12299</v>
      </c>
      <c r="AB581" s="71">
        <v>59240</v>
      </c>
      <c r="AC581" s="71">
        <v>0</v>
      </c>
      <c r="AD581" s="71">
        <v>8.1684902774800001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12.73</v>
      </c>
      <c r="BK581" s="71">
        <v>0</v>
      </c>
      <c r="BL581" s="71">
        <v>0</v>
      </c>
      <c r="BM581" s="71">
        <v>0</v>
      </c>
      <c r="BN581" s="72"/>
      <c r="BO581" s="71">
        <v>0</v>
      </c>
      <c r="BP581" s="71">
        <v>0</v>
      </c>
      <c r="BQ581" s="71">
        <v>2</v>
      </c>
      <c r="BR581" s="71">
        <v>0</v>
      </c>
      <c r="BS581" s="71">
        <v>0</v>
      </c>
      <c r="BT581" s="71">
        <v>0</v>
      </c>
      <c r="BU581"/>
      <c r="BV581" s="70">
        <v>12.73</v>
      </c>
      <c r="BW581" s="70">
        <v>0</v>
      </c>
      <c r="BX581" s="70">
        <v>0</v>
      </c>
      <c r="BY581" s="70">
        <v>0</v>
      </c>
      <c r="BZ581" s="70">
        <v>0</v>
      </c>
      <c r="CA581" s="70">
        <v>0</v>
      </c>
      <c r="CB581" s="70">
        <v>0</v>
      </c>
      <c r="CC581" s="70">
        <v>0</v>
      </c>
      <c r="CD581" s="70">
        <v>0</v>
      </c>
    </row>
    <row r="582" spans="1:82">
      <c r="A582" s="70" t="s">
        <v>2349</v>
      </c>
      <c r="B582" s="70">
        <v>41</v>
      </c>
      <c r="C582" s="70">
        <v>7</v>
      </c>
      <c r="D582" s="70">
        <v>3</v>
      </c>
      <c r="E582" s="70">
        <v>2010</v>
      </c>
      <c r="F582" s="70" t="s">
        <v>177</v>
      </c>
      <c r="G582" s="70" t="s">
        <v>2342</v>
      </c>
      <c r="H582" s="70" t="s">
        <v>2343</v>
      </c>
      <c r="I582" s="148"/>
      <c r="J582" s="71">
        <v>86.943243923302731</v>
      </c>
      <c r="K582" s="71">
        <v>3.053050135065845</v>
      </c>
      <c r="L582" s="71">
        <v>7.8578217092505982</v>
      </c>
      <c r="M582" s="71">
        <v>53.530792510469347</v>
      </c>
      <c r="N582" s="71">
        <v>75.361157856187432</v>
      </c>
      <c r="O582" s="71">
        <v>74.534309019131939</v>
      </c>
      <c r="P582" s="71">
        <v>61.861988599003503</v>
      </c>
      <c r="Q582" s="71">
        <v>3.5574977096395402</v>
      </c>
      <c r="R582" s="71">
        <v>0</v>
      </c>
      <c r="S582" s="71">
        <v>6.9263256948799983</v>
      </c>
      <c r="T582" s="72"/>
      <c r="U582" s="71">
        <v>4264561</v>
      </c>
      <c r="V582" s="71">
        <v>1766</v>
      </c>
      <c r="W582" s="71">
        <v>167</v>
      </c>
      <c r="X582" s="71">
        <v>11948</v>
      </c>
      <c r="Y582" s="71">
        <v>21407</v>
      </c>
      <c r="Z582" s="71">
        <v>37854</v>
      </c>
      <c r="AA582" s="71">
        <v>12140</v>
      </c>
      <c r="AB582" s="71">
        <v>58474</v>
      </c>
      <c r="AC582" s="71">
        <v>0</v>
      </c>
      <c r="AD582" s="71">
        <v>6.9263256948799983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15.968999999999999</v>
      </c>
      <c r="BK582" s="71">
        <v>0</v>
      </c>
      <c r="BL582" s="71">
        <v>11.331</v>
      </c>
      <c r="BM582" s="71">
        <v>0</v>
      </c>
      <c r="BN582" s="72"/>
      <c r="BO582" s="71">
        <v>0</v>
      </c>
      <c r="BP582" s="71">
        <v>0</v>
      </c>
      <c r="BQ582" s="71">
        <v>2</v>
      </c>
      <c r="BR582" s="71">
        <v>0</v>
      </c>
      <c r="BS582" s="71">
        <v>1</v>
      </c>
      <c r="BT582" s="71">
        <v>0</v>
      </c>
      <c r="BU582"/>
      <c r="BV582" s="70">
        <v>27.3</v>
      </c>
      <c r="BW582" s="70">
        <v>0</v>
      </c>
      <c r="BX582" s="70">
        <v>0</v>
      </c>
      <c r="BY582" s="70">
        <v>0</v>
      </c>
      <c r="BZ582" s="70">
        <v>0</v>
      </c>
      <c r="CA582" s="70">
        <v>0</v>
      </c>
      <c r="CB582" s="70">
        <v>0</v>
      </c>
      <c r="CC582" s="70">
        <v>0</v>
      </c>
      <c r="CD582" s="70">
        <v>0</v>
      </c>
    </row>
    <row r="583" spans="1:82">
      <c r="A583" s="70" t="s">
        <v>2350</v>
      </c>
      <c r="B583" s="70">
        <v>42</v>
      </c>
      <c r="C583" s="70">
        <v>8</v>
      </c>
      <c r="D583" s="70">
        <v>3</v>
      </c>
      <c r="E583" s="70">
        <v>2011</v>
      </c>
      <c r="F583" s="70" t="s">
        <v>178</v>
      </c>
      <c r="G583" s="70" t="s">
        <v>2342</v>
      </c>
      <c r="H583" s="70" t="s">
        <v>2343</v>
      </c>
      <c r="I583" s="148"/>
      <c r="J583" s="71">
        <v>93.062447365928648</v>
      </c>
      <c r="K583" s="71">
        <v>4.3842785910553062</v>
      </c>
      <c r="L583" s="71">
        <v>8.3723378393138415</v>
      </c>
      <c r="M583" s="71">
        <v>65.170733597998804</v>
      </c>
      <c r="N583" s="71">
        <v>80.314209670883201</v>
      </c>
      <c r="O583" s="71">
        <v>73.637466134231559</v>
      </c>
      <c r="P583" s="71">
        <v>60.029740822021566</v>
      </c>
      <c r="Q583" s="71">
        <v>4.0343377792079602</v>
      </c>
      <c r="R583" s="71">
        <v>0</v>
      </c>
      <c r="S583" s="71">
        <v>7.1204731788119986</v>
      </c>
      <c r="T583" s="72"/>
      <c r="U583" s="71">
        <v>4233961</v>
      </c>
      <c r="V583" s="71">
        <v>1766</v>
      </c>
      <c r="W583" s="71">
        <v>167</v>
      </c>
      <c r="X583" s="71">
        <v>11948</v>
      </c>
      <c r="Y583" s="71">
        <v>21341</v>
      </c>
      <c r="Z583" s="71">
        <v>38211</v>
      </c>
      <c r="AA583" s="71">
        <v>12131</v>
      </c>
      <c r="AB583" s="71">
        <v>57488</v>
      </c>
      <c r="AC583" s="71">
        <v>0</v>
      </c>
      <c r="AD583" s="71">
        <v>7.1204731788119986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15.125999999999999</v>
      </c>
      <c r="BK583" s="71">
        <v>0</v>
      </c>
      <c r="BL583" s="71">
        <v>0</v>
      </c>
      <c r="BM583" s="71">
        <v>0</v>
      </c>
      <c r="BN583" s="72"/>
      <c r="BO583" s="71">
        <v>0</v>
      </c>
      <c r="BP583" s="71">
        <v>0</v>
      </c>
      <c r="BQ583" s="71">
        <v>2</v>
      </c>
      <c r="BR583" s="71">
        <v>0</v>
      </c>
      <c r="BS583" s="71">
        <v>1</v>
      </c>
      <c r="BT583" s="71">
        <v>0</v>
      </c>
      <c r="BU583"/>
      <c r="BV583" s="70">
        <v>15.125999999999999</v>
      </c>
      <c r="BW583" s="70">
        <v>0</v>
      </c>
      <c r="BX583" s="70">
        <v>0</v>
      </c>
      <c r="BY583" s="70">
        <v>0</v>
      </c>
      <c r="BZ583" s="70">
        <v>0</v>
      </c>
      <c r="CA583" s="70">
        <v>0</v>
      </c>
      <c r="CB583" s="70">
        <v>0</v>
      </c>
      <c r="CC583" s="70">
        <v>0</v>
      </c>
      <c r="CD583" s="70">
        <v>0</v>
      </c>
    </row>
    <row r="584" spans="1:82">
      <c r="A584" s="70" t="s">
        <v>2351</v>
      </c>
      <c r="B584" s="70">
        <v>43</v>
      </c>
      <c r="C584" s="70">
        <v>9</v>
      </c>
      <c r="D584" s="70">
        <v>3</v>
      </c>
      <c r="E584" s="70">
        <v>2012</v>
      </c>
      <c r="F584" s="70" t="s">
        <v>179</v>
      </c>
      <c r="G584" s="70" t="s">
        <v>2342</v>
      </c>
      <c r="H584" s="70" t="s">
        <v>2343</v>
      </c>
      <c r="I584" s="148"/>
      <c r="J584" s="71">
        <v>94.628370900885528</v>
      </c>
      <c r="K584" s="71">
        <v>4.1543482361098603</v>
      </c>
      <c r="L584" s="71">
        <v>8.3890919517400135</v>
      </c>
      <c r="M584" s="71">
        <v>71.24577327724171</v>
      </c>
      <c r="N584" s="71">
        <v>88.144017094724049</v>
      </c>
      <c r="O584" s="71">
        <v>73.438482183177655</v>
      </c>
      <c r="P584" s="71">
        <v>60.062730345603661</v>
      </c>
      <c r="Q584" s="71">
        <v>4.33343810521579</v>
      </c>
      <c r="R584" s="71">
        <v>0</v>
      </c>
      <c r="S584" s="71">
        <v>6.270083231200001</v>
      </c>
      <c r="T584" s="72"/>
      <c r="U584" s="71">
        <v>4223091</v>
      </c>
      <c r="V584" s="71">
        <v>1766</v>
      </c>
      <c r="W584" s="71">
        <v>167</v>
      </c>
      <c r="X584" s="71">
        <v>11948</v>
      </c>
      <c r="Y584" s="71">
        <v>21448</v>
      </c>
      <c r="Z584" s="71">
        <v>38410</v>
      </c>
      <c r="AA584" s="71">
        <v>12069</v>
      </c>
      <c r="AB584" s="71">
        <v>56835</v>
      </c>
      <c r="AC584" s="71">
        <v>0</v>
      </c>
      <c r="AD584" s="71">
        <v>6.270083231200001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10.423</v>
      </c>
      <c r="BK584" s="71">
        <v>0</v>
      </c>
      <c r="BL584" s="71">
        <v>0</v>
      </c>
      <c r="BM584" s="71">
        <v>0</v>
      </c>
      <c r="BN584" s="72"/>
      <c r="BO584" s="71">
        <v>0</v>
      </c>
      <c r="BP584" s="71">
        <v>0</v>
      </c>
      <c r="BQ584" s="71">
        <v>2</v>
      </c>
      <c r="BR584" s="71">
        <v>0</v>
      </c>
      <c r="BS584" s="71">
        <v>0</v>
      </c>
      <c r="BT584" s="71">
        <v>0</v>
      </c>
      <c r="BU584"/>
      <c r="BV584" s="70">
        <v>10.423</v>
      </c>
      <c r="BW584" s="70">
        <v>0</v>
      </c>
      <c r="BX584" s="70">
        <v>0</v>
      </c>
      <c r="BY584" s="70">
        <v>0</v>
      </c>
      <c r="BZ584" s="70">
        <v>0</v>
      </c>
      <c r="CA584" s="70">
        <v>0</v>
      </c>
      <c r="CB584" s="70">
        <v>0</v>
      </c>
      <c r="CC584" s="70">
        <v>0</v>
      </c>
      <c r="CD584" s="70">
        <v>0</v>
      </c>
    </row>
    <row r="585" spans="1:82">
      <c r="A585" s="70" t="s">
        <v>2352</v>
      </c>
      <c r="B585" s="70">
        <v>44</v>
      </c>
      <c r="C585" s="70">
        <v>10</v>
      </c>
      <c r="D585" s="70">
        <v>3</v>
      </c>
      <c r="E585" s="70">
        <v>2013</v>
      </c>
      <c r="F585" s="70" t="s">
        <v>180</v>
      </c>
      <c r="G585" s="70" t="s">
        <v>2342</v>
      </c>
      <c r="H585" s="70" t="s">
        <v>2343</v>
      </c>
      <c r="I585" s="148"/>
      <c r="J585" s="71">
        <v>87.900560056468962</v>
      </c>
      <c r="K585" s="71">
        <v>3.7039955711006809</v>
      </c>
      <c r="L585" s="71">
        <v>8.0497873381000549</v>
      </c>
      <c r="M585" s="71">
        <v>69.535700132671565</v>
      </c>
      <c r="N585" s="71">
        <v>87.242463945409597</v>
      </c>
      <c r="O585" s="71">
        <v>70.57060518505746</v>
      </c>
      <c r="P585" s="71">
        <v>59.220039270264301</v>
      </c>
      <c r="Q585" s="71">
        <v>4.3554672952964699</v>
      </c>
      <c r="R585" s="71">
        <v>0</v>
      </c>
      <c r="S585" s="71">
        <v>5.7602190856000002</v>
      </c>
      <c r="T585" s="72"/>
      <c r="U585" s="71">
        <v>3675964</v>
      </c>
      <c r="V585" s="71">
        <v>1766</v>
      </c>
      <c r="W585" s="71">
        <v>167</v>
      </c>
      <c r="X585" s="71">
        <v>11948</v>
      </c>
      <c r="Y585" s="71">
        <v>21478</v>
      </c>
      <c r="Z585" s="71">
        <v>38558</v>
      </c>
      <c r="AA585" s="71">
        <v>11855</v>
      </c>
      <c r="AB585" s="71">
        <v>56305</v>
      </c>
      <c r="AC585" s="71">
        <v>0</v>
      </c>
      <c r="AD585" s="71">
        <v>5.7602190856000002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12.763999999999999</v>
      </c>
      <c r="BK585" s="71">
        <v>0</v>
      </c>
      <c r="BL585" s="71">
        <v>0</v>
      </c>
      <c r="BM585" s="71">
        <v>0</v>
      </c>
      <c r="BN585" s="72"/>
      <c r="BO585" s="71">
        <v>0</v>
      </c>
      <c r="BP585" s="71">
        <v>0</v>
      </c>
      <c r="BQ585" s="71">
        <v>2</v>
      </c>
      <c r="BR585" s="71">
        <v>0</v>
      </c>
      <c r="BS585" s="71">
        <v>0</v>
      </c>
      <c r="BT585" s="71">
        <v>0</v>
      </c>
      <c r="BU585"/>
      <c r="BV585" s="70">
        <v>12.763999999999999</v>
      </c>
      <c r="BW585" s="70">
        <v>0</v>
      </c>
      <c r="BX585" s="70">
        <v>0</v>
      </c>
      <c r="BY585" s="70">
        <v>0</v>
      </c>
      <c r="BZ585" s="70">
        <v>0</v>
      </c>
      <c r="CA585" s="70">
        <v>0</v>
      </c>
      <c r="CB585" s="70">
        <v>0</v>
      </c>
      <c r="CC585" s="70">
        <v>0</v>
      </c>
      <c r="CD585" s="70">
        <v>0</v>
      </c>
    </row>
    <row r="586" spans="1:82">
      <c r="A586" s="70" t="s">
        <v>2353</v>
      </c>
      <c r="B586" s="70">
        <v>45</v>
      </c>
      <c r="C586" s="70">
        <v>11</v>
      </c>
      <c r="D586" s="70">
        <v>3</v>
      </c>
      <c r="E586" s="70">
        <v>2014</v>
      </c>
      <c r="F586" s="70" t="s">
        <v>181</v>
      </c>
      <c r="G586" s="70" t="s">
        <v>2342</v>
      </c>
      <c r="H586" s="70" t="s">
        <v>2343</v>
      </c>
      <c r="I586" s="148"/>
      <c r="J586" s="71">
        <v>86.901945633433698</v>
      </c>
      <c r="K586" s="71">
        <v>3.5830696706355751</v>
      </c>
      <c r="L586" s="71">
        <v>8.7071883522490072</v>
      </c>
      <c r="M586" s="71">
        <v>62.987846587015582</v>
      </c>
      <c r="N586" s="71">
        <v>84.911171440330548</v>
      </c>
      <c r="O586" s="71">
        <v>67.134789088719131</v>
      </c>
      <c r="P586" s="71">
        <v>58.624016759221675</v>
      </c>
      <c r="Q586" s="71">
        <v>4.1186953392124801</v>
      </c>
      <c r="R586" s="71">
        <v>0</v>
      </c>
      <c r="S586" s="71">
        <v>6.0275155629600006</v>
      </c>
      <c r="T586" s="72"/>
      <c r="U586" s="71">
        <v>4039624</v>
      </c>
      <c r="V586" s="71">
        <v>1479</v>
      </c>
      <c r="W586" s="71">
        <v>153</v>
      </c>
      <c r="X586" s="71">
        <v>11173</v>
      </c>
      <c r="Y586" s="71">
        <v>21528</v>
      </c>
      <c r="Z586" s="71">
        <v>38633</v>
      </c>
      <c r="AA586" s="71">
        <v>11675</v>
      </c>
      <c r="AB586" s="71">
        <v>55495</v>
      </c>
      <c r="AC586" s="71">
        <v>0</v>
      </c>
      <c r="AD586" s="71">
        <v>6.0275155629600006</v>
      </c>
      <c r="AE586" s="72"/>
      <c r="AF586" s="71"/>
      <c r="AG586" s="71"/>
      <c r="AH586" s="71"/>
      <c r="AI586" s="71"/>
      <c r="AJ586" s="71"/>
      <c r="AK586" s="71"/>
      <c r="AL586" s="71"/>
      <c r="AM586" s="71"/>
      <c r="AN586" s="71"/>
      <c r="AO586" s="71"/>
      <c r="AP586" s="71"/>
      <c r="AQ586" s="72"/>
      <c r="AR586" s="71">
        <v>989</v>
      </c>
      <c r="AS586" s="71">
        <v>151</v>
      </c>
      <c r="AT586" s="71">
        <v>2</v>
      </c>
      <c r="AU586" s="71">
        <v>0</v>
      </c>
      <c r="AV586" s="71">
        <v>0</v>
      </c>
      <c r="AW586" s="71">
        <v>0</v>
      </c>
      <c r="AX586" s="71"/>
      <c r="AY586" s="72"/>
      <c r="AZ586" s="71">
        <v>4011.2</v>
      </c>
      <c r="BA586" s="71">
        <v>11169.7</v>
      </c>
      <c r="BB586" s="71">
        <v>10620</v>
      </c>
      <c r="BC586" s="71">
        <v>0</v>
      </c>
      <c r="BD586" s="71">
        <v>0</v>
      </c>
      <c r="BE586" s="71">
        <v>0</v>
      </c>
      <c r="BF586" s="71"/>
      <c r="BG586" s="72"/>
      <c r="BH586" s="71">
        <v>0</v>
      </c>
      <c r="BI586" s="71">
        <v>0</v>
      </c>
      <c r="BJ586" s="71">
        <v>18.606999999999999</v>
      </c>
      <c r="BK586" s="71">
        <v>0</v>
      </c>
      <c r="BL586" s="71">
        <v>0</v>
      </c>
      <c r="BM586" s="71">
        <v>0</v>
      </c>
      <c r="BN586" s="72"/>
      <c r="BO586" s="71">
        <v>0</v>
      </c>
      <c r="BP586" s="71">
        <v>0</v>
      </c>
      <c r="BQ586" s="71">
        <v>2</v>
      </c>
      <c r="BR586" s="71">
        <v>0</v>
      </c>
      <c r="BS586" s="71">
        <v>0</v>
      </c>
      <c r="BT586" s="71">
        <v>0</v>
      </c>
      <c r="BU586"/>
      <c r="BV586" s="70">
        <v>18.606999999999999</v>
      </c>
      <c r="BW586" s="70">
        <v>0</v>
      </c>
      <c r="BX586" s="70">
        <v>0</v>
      </c>
      <c r="BY586" s="70">
        <v>0</v>
      </c>
      <c r="BZ586" s="70">
        <v>0</v>
      </c>
      <c r="CA586" s="70">
        <v>0</v>
      </c>
      <c r="CB586" s="70">
        <v>0</v>
      </c>
      <c r="CC586" s="70">
        <v>0</v>
      </c>
      <c r="CD586" s="70">
        <v>0</v>
      </c>
    </row>
    <row r="587" spans="1:82">
      <c r="A587" s="70" t="s">
        <v>2354</v>
      </c>
      <c r="B587" s="70">
        <v>46</v>
      </c>
      <c r="C587" s="70">
        <v>12</v>
      </c>
      <c r="D587" s="70">
        <v>3</v>
      </c>
      <c r="E587" s="70">
        <v>2015</v>
      </c>
      <c r="F587" s="70" t="s">
        <v>182</v>
      </c>
      <c r="G587" s="70" t="s">
        <v>2342</v>
      </c>
      <c r="H587" s="70" t="s">
        <v>2343</v>
      </c>
      <c r="I587" s="148"/>
      <c r="J587" s="71">
        <v>82.565773789193159</v>
      </c>
      <c r="K587" s="71">
        <v>3.4283246492437498</v>
      </c>
      <c r="L587" s="71">
        <v>8.7679058964904346</v>
      </c>
      <c r="M587" s="71">
        <v>70.085896908892181</v>
      </c>
      <c r="N587" s="71">
        <v>80.200809662862142</v>
      </c>
      <c r="O587" s="71">
        <v>66.345104436108471</v>
      </c>
      <c r="P587" s="71">
        <v>58.032120540572357</v>
      </c>
      <c r="Q587" s="71">
        <v>3.9712711484169199</v>
      </c>
      <c r="R587" s="71">
        <v>0</v>
      </c>
      <c r="S587" s="71">
        <v>6.1064724815000009</v>
      </c>
      <c r="T587" s="72"/>
      <c r="U587" s="71">
        <v>4288205</v>
      </c>
      <c r="V587" s="71">
        <v>1479</v>
      </c>
      <c r="W587" s="71">
        <v>153</v>
      </c>
      <c r="X587" s="71">
        <v>11173</v>
      </c>
      <c r="Y587" s="71">
        <v>21559</v>
      </c>
      <c r="Z587" s="71">
        <v>38546</v>
      </c>
      <c r="AA587" s="71">
        <v>11548</v>
      </c>
      <c r="AB587" s="71">
        <v>54660</v>
      </c>
      <c r="AC587" s="71">
        <v>0</v>
      </c>
      <c r="AD587" s="71">
        <v>6.1064724815000009</v>
      </c>
      <c r="AE587" s="72"/>
      <c r="AF587" s="71">
        <v>46334194.408791147</v>
      </c>
      <c r="AG587" s="71">
        <v>2685865.929679737</v>
      </c>
      <c r="AH587" s="71">
        <v>1678229.654236977</v>
      </c>
      <c r="AI587" s="71">
        <v>85693208.734114051</v>
      </c>
      <c r="AJ587" s="71">
        <v>118195136.2178537</v>
      </c>
      <c r="AK587" s="71">
        <v>0</v>
      </c>
      <c r="AL587" s="71">
        <v>0</v>
      </c>
      <c r="AM587" s="71">
        <v>7490923.7099237647</v>
      </c>
      <c r="AN587" s="71">
        <v>0</v>
      </c>
      <c r="AO587" s="71">
        <v>0</v>
      </c>
      <c r="AP587" s="71">
        <v>262077558.65459937</v>
      </c>
      <c r="AQ587" s="72"/>
      <c r="AR587" s="71">
        <v>1097</v>
      </c>
      <c r="AS587" s="71">
        <v>228</v>
      </c>
      <c r="AT587" s="71">
        <v>2</v>
      </c>
      <c r="AU587" s="71">
        <v>0</v>
      </c>
      <c r="AV587" s="71">
        <v>0</v>
      </c>
      <c r="AW587" s="71">
        <v>1</v>
      </c>
      <c r="AX587" s="71"/>
      <c r="AY587" s="72"/>
      <c r="AZ587" s="71">
        <v>4502.7000000000007</v>
      </c>
      <c r="BA587" s="71">
        <v>18183.400000000001</v>
      </c>
      <c r="BB587" s="71">
        <v>10620</v>
      </c>
      <c r="BC587" s="71">
        <v>0</v>
      </c>
      <c r="BD587" s="71">
        <v>0</v>
      </c>
      <c r="BE587" s="71">
        <v>5750</v>
      </c>
      <c r="BF587" s="71"/>
      <c r="BG587" s="72"/>
      <c r="BH587" s="71">
        <v>0</v>
      </c>
      <c r="BI587" s="71">
        <v>0</v>
      </c>
      <c r="BJ587" s="71">
        <v>20.068000000000001</v>
      </c>
      <c r="BK587" s="71">
        <v>0</v>
      </c>
      <c r="BL587" s="71">
        <v>0</v>
      </c>
      <c r="BM587" s="71">
        <v>0</v>
      </c>
      <c r="BN587" s="72"/>
      <c r="BO587" s="71">
        <v>0</v>
      </c>
      <c r="BP587" s="71">
        <v>0</v>
      </c>
      <c r="BQ587" s="71">
        <v>2</v>
      </c>
      <c r="BR587" s="71">
        <v>0</v>
      </c>
      <c r="BS587" s="71">
        <v>0</v>
      </c>
      <c r="BT587" s="71">
        <v>0</v>
      </c>
      <c r="BU587"/>
      <c r="BV587" s="70">
        <v>20.068000000000001</v>
      </c>
      <c r="BW587" s="70">
        <v>0</v>
      </c>
      <c r="BX587" s="70">
        <v>0</v>
      </c>
      <c r="BY587" s="70">
        <v>0</v>
      </c>
      <c r="BZ587" s="70">
        <v>0</v>
      </c>
      <c r="CA587" s="70">
        <v>0</v>
      </c>
      <c r="CB587" s="70">
        <v>0</v>
      </c>
      <c r="CC587" s="70">
        <v>0</v>
      </c>
      <c r="CD587" s="70">
        <v>0</v>
      </c>
    </row>
    <row r="588" spans="1:82">
      <c r="A588" s="70" t="s">
        <v>2355</v>
      </c>
      <c r="B588" s="70">
        <v>47</v>
      </c>
      <c r="C588" s="70">
        <v>13</v>
      </c>
      <c r="D588" s="70">
        <v>3</v>
      </c>
      <c r="E588" s="70">
        <v>2016</v>
      </c>
      <c r="F588" s="70" t="s">
        <v>155</v>
      </c>
      <c r="G588" s="70" t="s">
        <v>2342</v>
      </c>
      <c r="H588" s="70" t="s">
        <v>2343</v>
      </c>
      <c r="I588" s="148"/>
      <c r="J588" s="71">
        <v>87.126547404658623</v>
      </c>
      <c r="K588" s="71">
        <v>3.1849181925315988</v>
      </c>
      <c r="L588" s="71">
        <v>8.7061956113924612</v>
      </c>
      <c r="M588" s="71">
        <v>51.266024227478773</v>
      </c>
      <c r="N588" s="71">
        <v>70.432279835111586</v>
      </c>
      <c r="O588" s="71">
        <v>63.657220998160064</v>
      </c>
      <c r="P588" s="71">
        <v>53.61599654236003</v>
      </c>
      <c r="Q588" s="71">
        <v>3.8012744749015903</v>
      </c>
      <c r="R588" s="71">
        <v>0</v>
      </c>
      <c r="S588" s="71">
        <v>6.17231331164</v>
      </c>
      <c r="T588" s="72"/>
      <c r="U588" s="71">
        <v>4077657</v>
      </c>
      <c r="V588" s="71">
        <v>1479</v>
      </c>
      <c r="W588" s="71">
        <v>153</v>
      </c>
      <c r="X588" s="71">
        <v>11173</v>
      </c>
      <c r="Y588" s="71">
        <v>21504</v>
      </c>
      <c r="Z588" s="71">
        <v>37439</v>
      </c>
      <c r="AA588" s="71">
        <v>11035</v>
      </c>
      <c r="AB588" s="71">
        <v>53818</v>
      </c>
      <c r="AC588" s="71">
        <v>0</v>
      </c>
      <c r="AD588" s="71">
        <v>6.17231331164</v>
      </c>
      <c r="AE588" s="72"/>
      <c r="AF588" s="71">
        <v>48974852.735924333</v>
      </c>
      <c r="AG588" s="71">
        <v>2394609.452216913</v>
      </c>
      <c r="AH588" s="71">
        <v>1504872.5582191399</v>
      </c>
      <c r="AI588" s="71">
        <v>79749881.903399035</v>
      </c>
      <c r="AJ588" s="71">
        <v>101198514.2182952</v>
      </c>
      <c r="AK588" s="71">
        <v>0</v>
      </c>
      <c r="AL588" s="71">
        <v>0</v>
      </c>
      <c r="AM588" s="71">
        <v>7381261.2059976123</v>
      </c>
      <c r="AN588" s="71">
        <v>0</v>
      </c>
      <c r="AO588" s="71">
        <v>0</v>
      </c>
      <c r="AP588" s="71">
        <v>241203992.07405224</v>
      </c>
      <c r="AQ588" s="72"/>
      <c r="AR588" s="71">
        <v>1192</v>
      </c>
      <c r="AS588" s="71">
        <v>265</v>
      </c>
      <c r="AT588" s="71">
        <v>2</v>
      </c>
      <c r="AU588" s="71">
        <v>0</v>
      </c>
      <c r="AV588" s="71">
        <v>0</v>
      </c>
      <c r="AW588" s="71">
        <v>1</v>
      </c>
      <c r="AX588" s="71"/>
      <c r="AY588" s="72"/>
      <c r="AZ588" s="71">
        <v>5035.2000000000007</v>
      </c>
      <c r="BA588" s="71">
        <v>20453.599999999999</v>
      </c>
      <c r="BB588" s="71">
        <v>10620</v>
      </c>
      <c r="BC588" s="71">
        <v>0</v>
      </c>
      <c r="BD588" s="71">
        <v>0</v>
      </c>
      <c r="BE588" s="71">
        <v>5750</v>
      </c>
      <c r="BF588" s="71"/>
      <c r="BG588" s="72"/>
      <c r="BH588" s="71">
        <v>0</v>
      </c>
      <c r="BI588" s="71">
        <v>0</v>
      </c>
      <c r="BJ588" s="71">
        <v>20.632000000000001</v>
      </c>
      <c r="BK588" s="71">
        <v>0</v>
      </c>
      <c r="BL588" s="71">
        <v>0</v>
      </c>
      <c r="BM588" s="71">
        <v>0</v>
      </c>
      <c r="BN588" s="72"/>
      <c r="BO588" s="71">
        <v>0</v>
      </c>
      <c r="BP588" s="71">
        <v>0</v>
      </c>
      <c r="BQ588" s="71">
        <v>2</v>
      </c>
      <c r="BR588" s="71">
        <v>0</v>
      </c>
      <c r="BS588" s="71">
        <v>0</v>
      </c>
      <c r="BT588" s="71">
        <v>0</v>
      </c>
      <c r="BU588"/>
      <c r="BV588" s="70">
        <v>20.632000000000001</v>
      </c>
      <c r="BW588" s="70">
        <v>0</v>
      </c>
      <c r="BX588" s="70">
        <v>0</v>
      </c>
      <c r="BY588" s="70">
        <v>0</v>
      </c>
      <c r="BZ588" s="70">
        <v>0</v>
      </c>
      <c r="CA588" s="70">
        <v>0</v>
      </c>
      <c r="CB588" s="70">
        <v>0</v>
      </c>
      <c r="CC588" s="70">
        <v>0</v>
      </c>
      <c r="CD588" s="70">
        <v>0</v>
      </c>
    </row>
    <row r="589" spans="1:82">
      <c r="A589" s="70" t="s">
        <v>2356</v>
      </c>
      <c r="B589" s="70">
        <v>48</v>
      </c>
      <c r="C589" s="70">
        <v>14</v>
      </c>
      <c r="D589" s="70">
        <v>3</v>
      </c>
      <c r="E589" s="70">
        <v>2017</v>
      </c>
      <c r="F589" s="70" t="s">
        <v>156</v>
      </c>
      <c r="G589" s="70" t="s">
        <v>2342</v>
      </c>
      <c r="H589" s="70" t="s">
        <v>2343</v>
      </c>
      <c r="I589" s="148"/>
      <c r="J589" s="71">
        <v>75.544772126246642</v>
      </c>
      <c r="K589" s="71">
        <v>3.1710425090240171</v>
      </c>
      <c r="L589" s="71">
        <v>8.6695692450270396</v>
      </c>
      <c r="M589" s="71">
        <v>46.624738464721474</v>
      </c>
      <c r="N589" s="71">
        <v>75.971928635604456</v>
      </c>
      <c r="O589" s="71">
        <v>62.661973052109992</v>
      </c>
      <c r="P589" s="71">
        <v>53.039789110230473</v>
      </c>
      <c r="Q589" s="71">
        <v>3.6214114407644602</v>
      </c>
      <c r="R589" s="71">
        <v>0</v>
      </c>
      <c r="S589" s="71">
        <v>6.5029882919399995</v>
      </c>
      <c r="T589" s="72"/>
      <c r="U589" s="71">
        <v>4171441</v>
      </c>
      <c r="V589" s="71">
        <v>1479</v>
      </c>
      <c r="W589" s="71">
        <v>153</v>
      </c>
      <c r="X589" s="71">
        <v>11173</v>
      </c>
      <c r="Y589" s="71">
        <v>21524</v>
      </c>
      <c r="Z589" s="71">
        <v>37465</v>
      </c>
      <c r="AA589" s="71">
        <v>10986</v>
      </c>
      <c r="AB589" s="71">
        <v>53020</v>
      </c>
      <c r="AC589" s="71">
        <v>0</v>
      </c>
      <c r="AD589" s="71">
        <v>6.5029882919399986</v>
      </c>
      <c r="AE589" s="72"/>
      <c r="AF589" s="71">
        <v>46737128.110758834</v>
      </c>
      <c r="AG589" s="71">
        <v>2413025.838880056</v>
      </c>
      <c r="AH589" s="71">
        <v>1801273.7027832719</v>
      </c>
      <c r="AI589" s="71">
        <v>75466432.479805246</v>
      </c>
      <c r="AJ589" s="71">
        <v>111800960.30134369</v>
      </c>
      <c r="AK589" s="71">
        <v>0</v>
      </c>
      <c r="AL589" s="71">
        <v>0</v>
      </c>
      <c r="AM589" s="71">
        <v>7283192.0929412507</v>
      </c>
      <c r="AN589" s="71">
        <v>0</v>
      </c>
      <c r="AO589" s="71">
        <v>0</v>
      </c>
      <c r="AP589" s="71">
        <v>245502012.52651235</v>
      </c>
      <c r="AQ589" s="72"/>
      <c r="AR589" s="71">
        <v>1260</v>
      </c>
      <c r="AS589" s="71">
        <v>308</v>
      </c>
      <c r="AT589" s="71">
        <v>2</v>
      </c>
      <c r="AU589" s="71">
        <v>0</v>
      </c>
      <c r="AV589" s="71">
        <v>0</v>
      </c>
      <c r="AW589" s="71">
        <v>1</v>
      </c>
      <c r="AX589" s="71"/>
      <c r="AY589" s="72"/>
      <c r="AZ589" s="71">
        <v>5412.9</v>
      </c>
      <c r="BA589" s="71">
        <v>22289</v>
      </c>
      <c r="BB589" s="71">
        <v>10620</v>
      </c>
      <c r="BC589" s="71">
        <v>0</v>
      </c>
      <c r="BD589" s="71">
        <v>0</v>
      </c>
      <c r="BE589" s="71">
        <v>5750</v>
      </c>
      <c r="BF589" s="71"/>
      <c r="BG589" s="72"/>
      <c r="BH589" s="71">
        <v>0</v>
      </c>
      <c r="BI589" s="71">
        <v>0</v>
      </c>
      <c r="BJ589" s="71">
        <v>22.393000000000001</v>
      </c>
      <c r="BK589" s="71">
        <v>0</v>
      </c>
      <c r="BL589" s="71">
        <v>0</v>
      </c>
      <c r="BM589" s="71">
        <v>0</v>
      </c>
      <c r="BN589" s="72"/>
      <c r="BO589" s="71">
        <v>0</v>
      </c>
      <c r="BP589" s="71">
        <v>0</v>
      </c>
      <c r="BQ589" s="71">
        <v>2</v>
      </c>
      <c r="BR589" s="71">
        <v>0</v>
      </c>
      <c r="BS589" s="71">
        <v>0</v>
      </c>
      <c r="BT589" s="71">
        <v>0</v>
      </c>
      <c r="BU589"/>
      <c r="BV589" s="70">
        <v>22.393000000000001</v>
      </c>
      <c r="BW589" s="70">
        <v>0</v>
      </c>
      <c r="BX589" s="70">
        <v>0</v>
      </c>
      <c r="BY589" s="70">
        <v>0</v>
      </c>
      <c r="BZ589" s="70">
        <v>0</v>
      </c>
      <c r="CA589" s="70">
        <v>0</v>
      </c>
      <c r="CB589" s="70">
        <v>0</v>
      </c>
      <c r="CC589" s="70">
        <v>0</v>
      </c>
      <c r="CD589" s="70">
        <v>0</v>
      </c>
    </row>
    <row r="590" spans="1:82">
      <c r="A590" s="70" t="s">
        <v>2357</v>
      </c>
      <c r="B590" s="70">
        <v>49</v>
      </c>
      <c r="C590" s="70">
        <v>15</v>
      </c>
      <c r="D590" s="70">
        <v>3</v>
      </c>
      <c r="E590" s="70">
        <v>2018</v>
      </c>
      <c r="F590" s="70" t="s">
        <v>183</v>
      </c>
      <c r="G590" s="70" t="s">
        <v>2342</v>
      </c>
      <c r="H590" s="70" t="s">
        <v>2343</v>
      </c>
      <c r="I590" s="148"/>
      <c r="J590" s="71">
        <v>75.716363196119616</v>
      </c>
      <c r="K590" s="71">
        <v>2.9921137401244442</v>
      </c>
      <c r="L590" s="71">
        <v>8.1318180223536682</v>
      </c>
      <c r="M590" s="71">
        <v>49.481780476055519</v>
      </c>
      <c r="N590" s="71">
        <v>72.085568270097014</v>
      </c>
      <c r="O590" s="71">
        <v>61.135132032544853</v>
      </c>
      <c r="P590" s="71">
        <v>52.086408680079657</v>
      </c>
      <c r="Q590" s="71">
        <v>3.29802166493866</v>
      </c>
      <c r="R590" s="71">
        <v>0</v>
      </c>
      <c r="S590" s="71">
        <v>6.4076898912399995</v>
      </c>
      <c r="T590" s="72"/>
      <c r="U590" s="71">
        <v>4166165</v>
      </c>
      <c r="V590" s="71">
        <v>1479</v>
      </c>
      <c r="W590" s="71">
        <v>153</v>
      </c>
      <c r="X590" s="71">
        <v>11173</v>
      </c>
      <c r="Y590" s="71">
        <v>21504</v>
      </c>
      <c r="Z590" s="71">
        <v>37252</v>
      </c>
      <c r="AA590" s="71">
        <v>10897</v>
      </c>
      <c r="AB590" s="71">
        <v>52035</v>
      </c>
      <c r="AC590" s="71">
        <v>0</v>
      </c>
      <c r="AD590" s="71">
        <v>6.4076898912400004</v>
      </c>
      <c r="AE590" s="72"/>
      <c r="AF590" s="71">
        <v>46076685.373192683</v>
      </c>
      <c r="AG590" s="71">
        <v>2142779.7406487348</v>
      </c>
      <c r="AH590" s="71">
        <v>1730442.7357340669</v>
      </c>
      <c r="AI590" s="71">
        <v>78202929.238483042</v>
      </c>
      <c r="AJ590" s="71">
        <v>106243990.5316058</v>
      </c>
      <c r="AK590" s="71">
        <v>0</v>
      </c>
      <c r="AL590" s="71">
        <v>0</v>
      </c>
      <c r="AM590" s="71">
        <v>7162675.5458806483</v>
      </c>
      <c r="AN590" s="71">
        <v>0</v>
      </c>
      <c r="AO590" s="71">
        <v>0</v>
      </c>
      <c r="AP590" s="71">
        <v>241559503.16554496</v>
      </c>
      <c r="AQ590" s="72"/>
      <c r="AR590" s="71">
        <v>1329</v>
      </c>
      <c r="AS590" s="71">
        <v>357</v>
      </c>
      <c r="AT590" s="71">
        <v>2</v>
      </c>
      <c r="AU590" s="71">
        <v>0</v>
      </c>
      <c r="AV590" s="71">
        <v>0</v>
      </c>
      <c r="AW590" s="71">
        <v>1</v>
      </c>
      <c r="AX590" s="71"/>
      <c r="AY590" s="72"/>
      <c r="AZ590" s="71">
        <v>5763.0999999999985</v>
      </c>
      <c r="BA590" s="71">
        <v>24737.599999999999</v>
      </c>
      <c r="BB590" s="71">
        <v>10620</v>
      </c>
      <c r="BC590" s="71">
        <v>0</v>
      </c>
      <c r="BD590" s="71">
        <v>0</v>
      </c>
      <c r="BE590" s="71">
        <v>5750</v>
      </c>
      <c r="BF590" s="71"/>
      <c r="BG590" s="72"/>
      <c r="BH590" s="71">
        <v>0</v>
      </c>
      <c r="BI590" s="71">
        <v>0</v>
      </c>
      <c r="BJ590" s="71">
        <v>22.172000000000001</v>
      </c>
      <c r="BK590" s="71">
        <v>0</v>
      </c>
      <c r="BL590" s="71">
        <v>0</v>
      </c>
      <c r="BM590" s="71">
        <v>0</v>
      </c>
      <c r="BN590" s="72"/>
      <c r="BO590" s="71">
        <v>0</v>
      </c>
      <c r="BP590" s="71">
        <v>0</v>
      </c>
      <c r="BQ590" s="71">
        <v>2</v>
      </c>
      <c r="BR590" s="71">
        <v>0</v>
      </c>
      <c r="BS590" s="71">
        <v>0</v>
      </c>
      <c r="BT590" s="71">
        <v>0</v>
      </c>
      <c r="BU590"/>
      <c r="BV590" s="70">
        <v>22.172000000000001</v>
      </c>
      <c r="BW590" s="70">
        <v>0</v>
      </c>
      <c r="BX590" s="70">
        <v>0</v>
      </c>
      <c r="BY590" s="70">
        <v>0</v>
      </c>
      <c r="BZ590" s="70">
        <v>0</v>
      </c>
      <c r="CA590" s="70">
        <v>0</v>
      </c>
      <c r="CB590" s="70">
        <v>0</v>
      </c>
      <c r="CC590" s="70">
        <v>0</v>
      </c>
      <c r="CD590" s="70">
        <v>0</v>
      </c>
    </row>
    <row r="591" spans="1:82">
      <c r="A591" s="70" t="s">
        <v>2358</v>
      </c>
      <c r="B591" s="70">
        <v>50</v>
      </c>
      <c r="C591" s="70">
        <v>16</v>
      </c>
      <c r="D591" s="70">
        <v>3</v>
      </c>
      <c r="E591" s="70">
        <v>2019</v>
      </c>
      <c r="F591" s="70" t="s">
        <v>158</v>
      </c>
      <c r="G591" s="70" t="s">
        <v>2342</v>
      </c>
      <c r="H591" s="70" t="s">
        <v>2343</v>
      </c>
      <c r="I591" s="148"/>
      <c r="J591" s="71">
        <v>71.286019004990877</v>
      </c>
      <c r="K591" s="71">
        <v>2.7323529607944859</v>
      </c>
      <c r="L591" s="71">
        <v>8.2017837865716761</v>
      </c>
      <c r="M591" s="71">
        <v>48.368324750701518</v>
      </c>
      <c r="N591" s="71">
        <v>68.481814014374905</v>
      </c>
      <c r="O591" s="71">
        <v>60.169277620741916</v>
      </c>
      <c r="P591" s="71">
        <v>53.206425161733193</v>
      </c>
      <c r="Q591" s="71">
        <v>3.1541327413316198</v>
      </c>
      <c r="R591" s="71">
        <v>0</v>
      </c>
      <c r="S591" s="71">
        <v>7.6453758592000014</v>
      </c>
      <c r="T591" s="72"/>
      <c r="U591" s="71">
        <v>3934272</v>
      </c>
      <c r="V591" s="71">
        <v>1479</v>
      </c>
      <c r="W591" s="71">
        <v>153</v>
      </c>
      <c r="X591" s="71">
        <v>11173</v>
      </c>
      <c r="Y591" s="71">
        <v>21425</v>
      </c>
      <c r="Z591" s="71">
        <v>37670</v>
      </c>
      <c r="AA591" s="71">
        <v>11048</v>
      </c>
      <c r="AB591" s="71">
        <v>51112</v>
      </c>
      <c r="AC591" s="71">
        <v>0</v>
      </c>
      <c r="AD591" s="71">
        <v>7.6453758592000014</v>
      </c>
      <c r="AE591" s="72"/>
      <c r="AF591" s="71">
        <v>43102110.256575197</v>
      </c>
      <c r="AG591" s="71">
        <v>2069056.436947485</v>
      </c>
      <c r="AH591" s="71">
        <v>1831676.0879685369</v>
      </c>
      <c r="AI591" s="71">
        <v>79570439.358008355</v>
      </c>
      <c r="AJ591" s="71">
        <v>101559900.3830321</v>
      </c>
      <c r="AK591" s="71">
        <v>0</v>
      </c>
      <c r="AL591" s="71">
        <v>0</v>
      </c>
      <c r="AM591" s="71">
        <v>6961069.6290700054</v>
      </c>
      <c r="AN591" s="71">
        <v>0</v>
      </c>
      <c r="AO591" s="71">
        <v>0</v>
      </c>
      <c r="AP591" s="71">
        <v>235094252.1516017</v>
      </c>
      <c r="AQ591" s="72"/>
      <c r="AR591" s="71">
        <v>1379</v>
      </c>
      <c r="AS591" s="71">
        <v>399</v>
      </c>
      <c r="AT591" s="71">
        <v>2</v>
      </c>
      <c r="AU591" s="71">
        <v>0</v>
      </c>
      <c r="AV591" s="71">
        <v>0</v>
      </c>
      <c r="AW591" s="71">
        <v>1</v>
      </c>
      <c r="AX591" s="71"/>
      <c r="AY591" s="72"/>
      <c r="AZ591" s="71">
        <v>6034.7000000000025</v>
      </c>
      <c r="BA591" s="71">
        <v>28475.19999999999</v>
      </c>
      <c r="BB591" s="71">
        <v>10620</v>
      </c>
      <c r="BC591" s="71">
        <v>0</v>
      </c>
      <c r="BD591" s="71">
        <v>0</v>
      </c>
      <c r="BE591" s="71">
        <v>5750</v>
      </c>
      <c r="BF591" s="71"/>
      <c r="BG591" s="72"/>
      <c r="BH591" s="71">
        <v>0</v>
      </c>
      <c r="BI591" s="71">
        <v>0</v>
      </c>
      <c r="BJ591" s="71">
        <v>16.079999999999998</v>
      </c>
      <c r="BK591" s="71">
        <v>0</v>
      </c>
      <c r="BL591" s="71">
        <v>0</v>
      </c>
      <c r="BM591" s="71">
        <v>0</v>
      </c>
      <c r="BN591" s="72"/>
      <c r="BO591" s="71">
        <v>0</v>
      </c>
      <c r="BP591" s="71">
        <v>0</v>
      </c>
      <c r="BQ591" s="71">
        <v>2</v>
      </c>
      <c r="BR591" s="71">
        <v>0</v>
      </c>
      <c r="BS591" s="71">
        <v>0</v>
      </c>
      <c r="BT591" s="71">
        <v>0</v>
      </c>
      <c r="BU591"/>
      <c r="BV591" s="70">
        <v>16.079999999999998</v>
      </c>
      <c r="BW591" s="70">
        <v>0</v>
      </c>
      <c r="BX591" s="70">
        <v>0</v>
      </c>
      <c r="BY591" s="70">
        <v>0</v>
      </c>
      <c r="BZ591" s="70">
        <v>0</v>
      </c>
      <c r="CA591" s="70">
        <v>0</v>
      </c>
      <c r="CB591" s="70">
        <v>0</v>
      </c>
      <c r="CC591" s="70">
        <v>0</v>
      </c>
      <c r="CD591" s="70">
        <v>0</v>
      </c>
    </row>
    <row r="592" spans="1:82">
      <c r="A592" s="70" t="s">
        <v>2359</v>
      </c>
      <c r="B592" s="70">
        <v>51</v>
      </c>
      <c r="C592" s="70">
        <v>17</v>
      </c>
      <c r="D592" s="70">
        <v>3</v>
      </c>
      <c r="E592" s="70">
        <v>2020</v>
      </c>
      <c r="F592" s="70" t="s">
        <v>159</v>
      </c>
      <c r="G592" s="70" t="s">
        <v>2342</v>
      </c>
      <c r="H592" s="70" t="s">
        <v>2343</v>
      </c>
      <c r="I592" s="148"/>
      <c r="J592" s="71">
        <v>57.39743482393056</v>
      </c>
      <c r="K592" s="71">
        <v>2.5768274417214965</v>
      </c>
      <c r="L592" s="71">
        <v>8.5529964703705748</v>
      </c>
      <c r="M592" s="71">
        <v>41.629942037683982</v>
      </c>
      <c r="N592" s="71">
        <v>65.287864834824532</v>
      </c>
      <c r="O592" s="71">
        <v>51.304762112834354</v>
      </c>
      <c r="P592" s="71">
        <v>48.571886487842093</v>
      </c>
      <c r="Q592" s="71">
        <v>2.96442725105089</v>
      </c>
      <c r="R592" s="71">
        <v>0</v>
      </c>
      <c r="S592" s="71">
        <v>8.0668466250400002</v>
      </c>
      <c r="T592" s="72"/>
      <c r="U592" s="71">
        <v>3838172</v>
      </c>
      <c r="V592" s="71">
        <v>1187</v>
      </c>
      <c r="W592" s="71">
        <v>173</v>
      </c>
      <c r="X592" s="71">
        <v>10695</v>
      </c>
      <c r="Y592" s="71">
        <v>21407</v>
      </c>
      <c r="Z592" s="71">
        <v>36661</v>
      </c>
      <c r="AA592" s="71">
        <v>10720</v>
      </c>
      <c r="AB592" s="71">
        <v>50278</v>
      </c>
      <c r="AC592" s="71">
        <v>0</v>
      </c>
      <c r="AD592" s="71">
        <v>8.0668466250400002</v>
      </c>
      <c r="AE592" s="72"/>
      <c r="AF592" s="71">
        <v>41219813.128571913</v>
      </c>
      <c r="AG592" s="71">
        <v>1840662.4980734286</v>
      </c>
      <c r="AH592" s="71">
        <v>1548476.398292623</v>
      </c>
      <c r="AI592" s="71">
        <v>69569723.049260572</v>
      </c>
      <c r="AJ592" s="71">
        <v>101315923.2774353</v>
      </c>
      <c r="AK592" s="71"/>
      <c r="AL592" s="71"/>
      <c r="AM592" s="71">
        <v>6561837.6002307506</v>
      </c>
      <c r="AN592" s="71"/>
      <c r="AO592" s="71"/>
      <c r="AP592" s="71">
        <v>222056435.9518646</v>
      </c>
      <c r="AQ592" s="72"/>
      <c r="AR592" s="71">
        <v>1433</v>
      </c>
      <c r="AS592" s="71">
        <v>459</v>
      </c>
      <c r="AT592" s="71">
        <v>2</v>
      </c>
      <c r="AU592" s="71">
        <v>0</v>
      </c>
      <c r="AV592" s="71">
        <v>0</v>
      </c>
      <c r="AW592" s="71">
        <v>1</v>
      </c>
      <c r="AX592" s="71"/>
      <c r="AY592" s="72"/>
      <c r="AZ592" s="71">
        <v>6324.4999999999982</v>
      </c>
      <c r="BA592" s="71">
        <v>32007.500000000011</v>
      </c>
      <c r="BB592" s="71">
        <v>10620</v>
      </c>
      <c r="BC592" s="71">
        <v>0</v>
      </c>
      <c r="BD592" s="71">
        <v>0</v>
      </c>
      <c r="BE592" s="71">
        <v>5750</v>
      </c>
      <c r="BF592" s="71"/>
      <c r="BG592" s="72"/>
      <c r="BH592" s="71">
        <v>0</v>
      </c>
      <c r="BI592" s="71">
        <v>0</v>
      </c>
      <c r="BJ592" s="71">
        <v>13.622999999999999</v>
      </c>
      <c r="BK592" s="71">
        <v>0.14799999999999999</v>
      </c>
      <c r="BL592" s="71">
        <v>0</v>
      </c>
      <c r="BM592" s="71">
        <v>0</v>
      </c>
      <c r="BN592" s="72"/>
      <c r="BO592" s="71">
        <v>0</v>
      </c>
      <c r="BP592" s="71">
        <v>0</v>
      </c>
      <c r="BQ592" s="71">
        <v>2</v>
      </c>
      <c r="BR592" s="71">
        <v>1</v>
      </c>
      <c r="BS592" s="71">
        <v>0</v>
      </c>
      <c r="BT592" s="71">
        <v>0</v>
      </c>
      <c r="BU592"/>
      <c r="BV592" s="70">
        <v>13.771000000000001</v>
      </c>
      <c r="BW592" s="70">
        <v>0</v>
      </c>
      <c r="BX592" s="70">
        <v>0</v>
      </c>
      <c r="BY592" s="70">
        <v>0</v>
      </c>
      <c r="BZ592" s="70">
        <v>0</v>
      </c>
      <c r="CA592" s="70">
        <v>0</v>
      </c>
      <c r="CB592" s="70">
        <v>0</v>
      </c>
      <c r="CC592" s="70">
        <v>0</v>
      </c>
      <c r="CD592" s="70">
        <v>0</v>
      </c>
    </row>
    <row r="593" spans="1:82">
      <c r="A593" s="70" t="s">
        <v>2360</v>
      </c>
      <c r="B593" s="70">
        <v>51</v>
      </c>
      <c r="C593" s="70">
        <v>18</v>
      </c>
      <c r="D593" s="70">
        <v>3</v>
      </c>
      <c r="E593" s="70">
        <v>2021</v>
      </c>
      <c r="F593" s="70" t="s">
        <v>160</v>
      </c>
      <c r="G593" s="70" t="s">
        <v>2342</v>
      </c>
      <c r="H593" s="70" t="s">
        <v>2343</v>
      </c>
      <c r="I593" s="148"/>
      <c r="J593" s="71">
        <v>67.473138594082769</v>
      </c>
      <c r="K593" s="71">
        <v>2.7441136014853145</v>
      </c>
      <c r="L593" s="71">
        <v>7.085548598822939</v>
      </c>
      <c r="M593" s="71">
        <v>44.278732094924742</v>
      </c>
      <c r="N593" s="71">
        <v>68.473026581932743</v>
      </c>
      <c r="O593" s="71">
        <v>49.280900158732464</v>
      </c>
      <c r="P593" s="71">
        <v>49.886003903877636</v>
      </c>
      <c r="Q593" s="71">
        <v>2.8747476198201598</v>
      </c>
      <c r="R593" s="71">
        <v>0</v>
      </c>
      <c r="S593" s="71">
        <v>10.02105847336</v>
      </c>
      <c r="T593" s="72"/>
      <c r="U593" s="71">
        <v>4082339</v>
      </c>
      <c r="V593" s="71">
        <v>1187</v>
      </c>
      <c r="W593" s="71">
        <v>173</v>
      </c>
      <c r="X593" s="71">
        <v>10695</v>
      </c>
      <c r="Y593" s="71">
        <v>21280</v>
      </c>
      <c r="Z593" s="71">
        <v>36259</v>
      </c>
      <c r="AA593" s="71">
        <v>10736</v>
      </c>
      <c r="AB593" s="71">
        <v>49236</v>
      </c>
      <c r="AC593" s="71">
        <v>0</v>
      </c>
      <c r="AD593" s="71">
        <v>10.02105847336</v>
      </c>
      <c r="AE593" s="72"/>
      <c r="AF593" s="71">
        <v>41295651.793955505</v>
      </c>
      <c r="AG593" s="71">
        <v>1950666.0959367331</v>
      </c>
      <c r="AH593" s="71">
        <v>1235496.8788036699</v>
      </c>
      <c r="AI593" s="71">
        <v>73122246.818780899</v>
      </c>
      <c r="AJ593" s="71">
        <v>100709705.82008921</v>
      </c>
      <c r="AK593" s="71">
        <v>0</v>
      </c>
      <c r="AL593" s="71">
        <v>0</v>
      </c>
      <c r="AM593" s="71">
        <v>6462908.7801049845</v>
      </c>
      <c r="AN593" s="71">
        <v>0</v>
      </c>
      <c r="AO593" s="71">
        <v>0</v>
      </c>
      <c r="AP593" s="71">
        <v>224776676.18767101</v>
      </c>
      <c r="AQ593" s="72"/>
      <c r="AR593" s="71">
        <v>1486</v>
      </c>
      <c r="AS593" s="71">
        <v>515</v>
      </c>
      <c r="AT593" s="71">
        <v>2</v>
      </c>
      <c r="AU593" s="71">
        <v>0</v>
      </c>
      <c r="AV593" s="71">
        <v>0</v>
      </c>
      <c r="AW593" s="71">
        <v>1</v>
      </c>
      <c r="AX593" s="71"/>
      <c r="AY593" s="72"/>
      <c r="AZ593" s="71">
        <v>6611.5999999999995</v>
      </c>
      <c r="BA593" s="71">
        <v>34762.500000000007</v>
      </c>
      <c r="BB593" s="71">
        <v>10620</v>
      </c>
      <c r="BC593" s="71">
        <v>0</v>
      </c>
      <c r="BD593" s="71">
        <v>0</v>
      </c>
      <c r="BE593" s="71">
        <v>5750</v>
      </c>
      <c r="BF593" s="71"/>
      <c r="BG593" s="72"/>
      <c r="BH593" s="71">
        <v>0</v>
      </c>
      <c r="BI593" s="71">
        <v>0</v>
      </c>
      <c r="BJ593" s="71">
        <v>15.929</v>
      </c>
      <c r="BK593" s="71">
        <v>0</v>
      </c>
      <c r="BL593" s="71">
        <v>0</v>
      </c>
      <c r="BM593" s="71">
        <v>0</v>
      </c>
      <c r="BN593" s="72"/>
      <c r="BO593" s="71">
        <v>0</v>
      </c>
      <c r="BP593" s="71">
        <v>0</v>
      </c>
      <c r="BQ593" s="71">
        <v>2</v>
      </c>
      <c r="BR593" s="71">
        <v>0</v>
      </c>
      <c r="BS593" s="71">
        <v>0</v>
      </c>
      <c r="BT593" s="71">
        <v>0</v>
      </c>
      <c r="BU593"/>
      <c r="BV593" s="70">
        <v>15.929</v>
      </c>
      <c r="BW593" s="70">
        <v>0</v>
      </c>
      <c r="BX593" s="70">
        <v>0</v>
      </c>
      <c r="BY593" s="70">
        <v>0</v>
      </c>
      <c r="BZ593" s="70">
        <v>0</v>
      </c>
      <c r="CA593" s="70">
        <v>0</v>
      </c>
      <c r="CB593" s="70">
        <v>0</v>
      </c>
      <c r="CC593" s="70">
        <v>0</v>
      </c>
      <c r="CD593" s="70">
        <v>0</v>
      </c>
    </row>
    <row r="594" spans="1:82">
      <c r="A594" s="70" t="s">
        <v>2361</v>
      </c>
      <c r="B594" s="70">
        <v>51</v>
      </c>
      <c r="C594" s="70">
        <v>19</v>
      </c>
      <c r="D594" s="70">
        <v>3</v>
      </c>
      <c r="E594" s="70">
        <v>2022</v>
      </c>
      <c r="F594" s="70" t="s">
        <v>161</v>
      </c>
      <c r="G594" s="70" t="s">
        <v>2342</v>
      </c>
      <c r="H594" s="70" t="s">
        <v>2343</v>
      </c>
      <c r="I594" s="148"/>
      <c r="J594" s="71">
        <v>60.247895555044231</v>
      </c>
      <c r="K594" s="71">
        <v>2.4619479045274817</v>
      </c>
      <c r="L594" s="71">
        <v>6.5177863388997039</v>
      </c>
      <c r="M594" s="71">
        <v>42.561944118015006</v>
      </c>
      <c r="N594" s="71">
        <v>71.013622693492351</v>
      </c>
      <c r="O594" s="71">
        <v>51.306553507852428</v>
      </c>
      <c r="P594" s="71">
        <v>48.99505769886742</v>
      </c>
      <c r="Q594" s="71">
        <v>2.8388215453766175</v>
      </c>
      <c r="R594" s="71">
        <v>0</v>
      </c>
      <c r="S594" s="71">
        <v>8.5425993184000006</v>
      </c>
      <c r="T594" s="72"/>
      <c r="U594" s="71">
        <v>4205824</v>
      </c>
      <c r="V594" s="71">
        <v>1187</v>
      </c>
      <c r="W594" s="71">
        <v>173</v>
      </c>
      <c r="X594" s="71">
        <v>10695</v>
      </c>
      <c r="Y594" s="71">
        <v>21117</v>
      </c>
      <c r="Z594" s="71">
        <v>35866</v>
      </c>
      <c r="AA594" s="71">
        <v>10705</v>
      </c>
      <c r="AB594" s="71">
        <v>48222</v>
      </c>
      <c r="AC594" s="71">
        <v>0</v>
      </c>
      <c r="AD594" s="71">
        <v>8.5425993184000006</v>
      </c>
      <c r="AE594" s="72"/>
      <c r="AF594" s="71">
        <v>38059389.912295945</v>
      </c>
      <c r="AG594" s="71">
        <v>1850759.5024840359</v>
      </c>
      <c r="AH594" s="71">
        <v>1346221.4284674043</v>
      </c>
      <c r="AI594" s="71">
        <v>68968445.765073448</v>
      </c>
      <c r="AJ594" s="71">
        <v>108054145.05317895</v>
      </c>
      <c r="AK594" s="71">
        <v>0</v>
      </c>
      <c r="AL594" s="71">
        <v>0</v>
      </c>
      <c r="AM594" s="71">
        <v>6226776.3908999264</v>
      </c>
      <c r="AN594" s="71">
        <v>0</v>
      </c>
      <c r="AO594" s="71">
        <v>0</v>
      </c>
      <c r="AP594" s="71">
        <v>224505738.05239972</v>
      </c>
      <c r="AQ594" s="72"/>
      <c r="AR594" s="71">
        <v>1555</v>
      </c>
      <c r="AS594" s="71">
        <v>568</v>
      </c>
      <c r="AT594" s="71">
        <v>2</v>
      </c>
      <c r="AU594" s="71">
        <v>2</v>
      </c>
      <c r="AV594" s="71">
        <v>0</v>
      </c>
      <c r="AW594" s="71">
        <v>1</v>
      </c>
      <c r="AX594" s="71"/>
      <c r="AY594" s="72"/>
      <c r="AZ594" s="71">
        <v>7058.1999999999925</v>
      </c>
      <c r="BA594" s="71">
        <v>69513.799999999988</v>
      </c>
      <c r="BB594" s="71">
        <v>10620</v>
      </c>
      <c r="BC594" s="71">
        <v>1650</v>
      </c>
      <c r="BD594" s="71">
        <v>0</v>
      </c>
      <c r="BE594" s="71">
        <v>5750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2362</v>
      </c>
      <c r="B595" s="70">
        <v>51</v>
      </c>
      <c r="C595" s="70">
        <v>20</v>
      </c>
      <c r="D595" s="70">
        <v>3</v>
      </c>
      <c r="E595" s="70">
        <v>2023</v>
      </c>
      <c r="F595" s="70" t="s">
        <v>1539</v>
      </c>
      <c r="G595" s="70" t="s">
        <v>2342</v>
      </c>
      <c r="H595" s="70" t="s">
        <v>2343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1620</v>
      </c>
      <c r="AS595" s="71">
        <v>585</v>
      </c>
      <c r="AT595" s="71">
        <v>1</v>
      </c>
      <c r="AU595" s="71">
        <v>2</v>
      </c>
      <c r="AV595" s="71">
        <v>0</v>
      </c>
      <c r="AW595" s="71">
        <v>1</v>
      </c>
      <c r="AX595" s="71"/>
      <c r="AY595" s="72"/>
      <c r="AZ595" s="71">
        <v>7441.5999999999885</v>
      </c>
      <c r="BA595" s="71">
        <v>100254.19999999988</v>
      </c>
      <c r="BB595" s="71">
        <v>10020</v>
      </c>
      <c r="BC595" s="71">
        <v>1650</v>
      </c>
      <c r="BD595" s="71">
        <v>0</v>
      </c>
      <c r="BE595" s="71">
        <v>5750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2363</v>
      </c>
      <c r="B596" s="70">
        <v>51</v>
      </c>
      <c r="C596" s="70">
        <v>21</v>
      </c>
      <c r="D596" s="70">
        <v>3</v>
      </c>
      <c r="E596" s="70">
        <v>2024</v>
      </c>
      <c r="F596" s="70" t="s">
        <v>1554</v>
      </c>
      <c r="G596" s="1064" t="s">
        <v>2342</v>
      </c>
      <c r="H596" s="70" t="s">
        <v>2343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2364</v>
      </c>
      <c r="B597" s="70">
        <v>103</v>
      </c>
      <c r="C597" s="70">
        <v>1</v>
      </c>
      <c r="D597" s="70">
        <v>7</v>
      </c>
      <c r="E597" s="70">
        <v>1990</v>
      </c>
      <c r="F597" s="70" t="s">
        <v>787</v>
      </c>
      <c r="G597" s="1064" t="s">
        <v>2365</v>
      </c>
      <c r="H597" s="70" t="s">
        <v>2366</v>
      </c>
      <c r="I597" s="148"/>
      <c r="J597" s="71">
        <v>410.79898305336462</v>
      </c>
      <c r="K597" s="71">
        <v>2.6286222908684418</v>
      </c>
      <c r="L597" s="71">
        <v>11.66890143195238</v>
      </c>
      <c r="M597" s="71">
        <v>27.63794561821495</v>
      </c>
      <c r="N597" s="71">
        <v>28.26081095526099</v>
      </c>
      <c r="O597" s="71">
        <v>39.096870438334427</v>
      </c>
      <c r="P597" s="71">
        <v>46.735920671287033</v>
      </c>
      <c r="Q597" s="71">
        <v>2.8335351783539799</v>
      </c>
      <c r="R597" s="71">
        <v>0</v>
      </c>
      <c r="S597" s="71">
        <v>3.5760034184871898</v>
      </c>
      <c r="T597" s="72"/>
      <c r="U597" s="71">
        <v>17237575</v>
      </c>
      <c r="V597" s="71">
        <v>1164</v>
      </c>
      <c r="W597" s="71">
        <v>122</v>
      </c>
      <c r="X597" s="71">
        <v>10291</v>
      </c>
      <c r="Y597" s="71">
        <v>12164</v>
      </c>
      <c r="Z597" s="71">
        <v>16081</v>
      </c>
      <c r="AA597" s="71">
        <v>11348</v>
      </c>
      <c r="AB597" s="71">
        <v>46007</v>
      </c>
      <c r="AC597" s="71">
        <v>0</v>
      </c>
      <c r="AD597" s="71">
        <v>3.5760034184871898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2367</v>
      </c>
      <c r="B598" s="70">
        <v>104</v>
      </c>
      <c r="C598" s="70">
        <v>2</v>
      </c>
      <c r="D598" s="70">
        <v>7</v>
      </c>
      <c r="E598" s="70">
        <v>2005</v>
      </c>
      <c r="F598" s="70" t="s">
        <v>789</v>
      </c>
      <c r="G598" s="70" t="s">
        <v>2365</v>
      </c>
      <c r="H598" s="70" t="s">
        <v>2366</v>
      </c>
      <c r="I598" s="148"/>
      <c r="J598" s="71">
        <v>499.56329088983728</v>
      </c>
      <c r="K598" s="71">
        <v>2.3654737443008171</v>
      </c>
      <c r="L598" s="71">
        <v>11.848445016343151</v>
      </c>
      <c r="M598" s="71">
        <v>47.754921555357761</v>
      </c>
      <c r="N598" s="71">
        <v>45.688641044254688</v>
      </c>
      <c r="O598" s="71">
        <v>63.746142630093772</v>
      </c>
      <c r="P598" s="71">
        <v>53.867043498062579</v>
      </c>
      <c r="Q598" s="71">
        <v>2.9339918979526902</v>
      </c>
      <c r="R598" s="71">
        <v>0</v>
      </c>
      <c r="S598" s="71">
        <v>6.2258948302965544</v>
      </c>
      <c r="T598" s="72"/>
      <c r="U598" s="71">
        <v>22152767</v>
      </c>
      <c r="V598" s="71">
        <v>1154</v>
      </c>
      <c r="W598" s="71">
        <v>106</v>
      </c>
      <c r="X598" s="71">
        <v>9712</v>
      </c>
      <c r="Y598" s="71">
        <v>17007</v>
      </c>
      <c r="Z598" s="71">
        <v>30341</v>
      </c>
      <c r="AA598" s="71">
        <v>10712</v>
      </c>
      <c r="AB598" s="71">
        <v>49801</v>
      </c>
      <c r="AC598" s="71">
        <v>0</v>
      </c>
      <c r="AD598" s="71">
        <v>6.2258948302965544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2368</v>
      </c>
      <c r="B599" s="70">
        <v>105</v>
      </c>
      <c r="C599" s="70">
        <v>3</v>
      </c>
      <c r="D599" s="70">
        <v>7</v>
      </c>
      <c r="E599" s="70">
        <v>2006</v>
      </c>
      <c r="F599" s="70" t="s">
        <v>790</v>
      </c>
      <c r="G599" s="70" t="s">
        <v>2365</v>
      </c>
      <c r="H599" s="70" t="s">
        <v>2366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2369</v>
      </c>
      <c r="B600" s="70">
        <v>106</v>
      </c>
      <c r="C600" s="70">
        <v>4</v>
      </c>
      <c r="D600" s="70">
        <v>7</v>
      </c>
      <c r="E600" s="70">
        <v>2007</v>
      </c>
      <c r="F600" s="70" t="s">
        <v>791</v>
      </c>
      <c r="G600" s="70" t="s">
        <v>2365</v>
      </c>
      <c r="H600" s="70" t="s">
        <v>2366</v>
      </c>
      <c r="I600" s="148"/>
      <c r="J600" s="71">
        <v>539.74190195632502</v>
      </c>
      <c r="K600" s="71">
        <v>2.6971038370823899</v>
      </c>
      <c r="L600" s="71">
        <v>11.38668914356214</v>
      </c>
      <c r="M600" s="71">
        <v>54.52132601687493</v>
      </c>
      <c r="N600" s="71">
        <v>50.009394587365001</v>
      </c>
      <c r="O600" s="71">
        <v>61.280384740499549</v>
      </c>
      <c r="P600" s="71">
        <v>52.224189924035869</v>
      </c>
      <c r="Q600" s="71">
        <v>3.0956256334294401</v>
      </c>
      <c r="R600" s="71">
        <v>0</v>
      </c>
      <c r="S600" s="71">
        <v>5.522814258437192</v>
      </c>
      <c r="T600" s="72"/>
      <c r="U600" s="71">
        <v>25557717</v>
      </c>
      <c r="V600" s="71">
        <v>992</v>
      </c>
      <c r="W600" s="71">
        <v>134</v>
      </c>
      <c r="X600" s="71">
        <v>14170</v>
      </c>
      <c r="Y600" s="71">
        <v>17519</v>
      </c>
      <c r="Z600" s="71">
        <v>30321</v>
      </c>
      <c r="AA600" s="71">
        <v>10227</v>
      </c>
      <c r="AB600" s="71">
        <v>49766</v>
      </c>
      <c r="AC600" s="71">
        <v>0</v>
      </c>
      <c r="AD600" s="71">
        <v>5.522814258437192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2370</v>
      </c>
      <c r="B601" s="70">
        <v>107</v>
      </c>
      <c r="C601" s="70">
        <v>5</v>
      </c>
      <c r="D601" s="70">
        <v>7</v>
      </c>
      <c r="E601" s="70">
        <v>2008</v>
      </c>
      <c r="F601" s="70" t="s">
        <v>792</v>
      </c>
      <c r="G601" s="70" t="s">
        <v>2365</v>
      </c>
      <c r="H601" s="70" t="s">
        <v>2366</v>
      </c>
      <c r="I601" s="148"/>
      <c r="J601" s="71">
        <v>492.96720465249922</v>
      </c>
      <c r="K601" s="71">
        <v>2.1160601875326468</v>
      </c>
      <c r="L601" s="71">
        <v>10.27239614554391</v>
      </c>
      <c r="M601" s="71">
        <v>59.706091830188591</v>
      </c>
      <c r="N601" s="71">
        <v>45.540288725759083</v>
      </c>
      <c r="O601" s="71">
        <v>59.842909279735338</v>
      </c>
      <c r="P601" s="71">
        <v>49.85406387568343</v>
      </c>
      <c r="Q601" s="71">
        <v>3.0484093705700301</v>
      </c>
      <c r="R601" s="71">
        <v>0</v>
      </c>
      <c r="S601" s="71">
        <v>5.1535568365628306</v>
      </c>
      <c r="T601" s="72"/>
      <c r="U601" s="71">
        <v>26332246</v>
      </c>
      <c r="V601" s="71">
        <v>992</v>
      </c>
      <c r="W601" s="71">
        <v>134</v>
      </c>
      <c r="X601" s="71">
        <v>14170</v>
      </c>
      <c r="Y601" s="71">
        <v>17815</v>
      </c>
      <c r="Z601" s="71">
        <v>30649</v>
      </c>
      <c r="AA601" s="71">
        <v>9774</v>
      </c>
      <c r="AB601" s="71">
        <v>49813</v>
      </c>
      <c r="AC601" s="71">
        <v>0</v>
      </c>
      <c r="AD601" s="71">
        <v>5.1535568365628306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2371</v>
      </c>
      <c r="B602" s="70">
        <v>108</v>
      </c>
      <c r="C602" s="70">
        <v>6</v>
      </c>
      <c r="D602" s="70">
        <v>7</v>
      </c>
      <c r="E602" s="70">
        <v>2009</v>
      </c>
      <c r="F602" s="70" t="s">
        <v>176</v>
      </c>
      <c r="G602" s="70" t="s">
        <v>2365</v>
      </c>
      <c r="H602" s="70" t="s">
        <v>2366</v>
      </c>
      <c r="I602" s="148"/>
      <c r="J602" s="71">
        <v>492.26478356824299</v>
      </c>
      <c r="K602" s="71">
        <v>1.572846284645675</v>
      </c>
      <c r="L602" s="71">
        <v>13.118952022252261</v>
      </c>
      <c r="M602" s="71">
        <v>48.65348573960118</v>
      </c>
      <c r="N602" s="71">
        <v>40.443034159450427</v>
      </c>
      <c r="O602" s="71">
        <v>60.153374497908402</v>
      </c>
      <c r="P602" s="71">
        <v>46.574314777924492</v>
      </c>
      <c r="Q602" s="71">
        <v>2.9099126423694099</v>
      </c>
      <c r="R602" s="71">
        <v>0</v>
      </c>
      <c r="S602" s="71">
        <v>5.4146654010067339</v>
      </c>
      <c r="T602" s="72"/>
      <c r="U602" s="71">
        <v>23239773</v>
      </c>
      <c r="V602" s="71">
        <v>1007</v>
      </c>
      <c r="W602" s="71">
        <v>205</v>
      </c>
      <c r="X602" s="71">
        <v>14249</v>
      </c>
      <c r="Y602" s="71">
        <v>18095</v>
      </c>
      <c r="Z602" s="71">
        <v>30409</v>
      </c>
      <c r="AA602" s="71">
        <v>9374</v>
      </c>
      <c r="AB602" s="71">
        <v>49915</v>
      </c>
      <c r="AC602" s="71">
        <v>0</v>
      </c>
      <c r="AD602" s="71">
        <v>5.4146654010067339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150.05600000000001</v>
      </c>
      <c r="BK602" s="71">
        <v>0</v>
      </c>
      <c r="BL602" s="71">
        <v>16.602</v>
      </c>
      <c r="BM602" s="71">
        <v>0</v>
      </c>
      <c r="BN602" s="72"/>
      <c r="BO602" s="71">
        <v>0</v>
      </c>
      <c r="BP602" s="71">
        <v>0</v>
      </c>
      <c r="BQ602" s="71">
        <v>16</v>
      </c>
      <c r="BR602" s="71">
        <v>0</v>
      </c>
      <c r="BS602" s="71">
        <v>2</v>
      </c>
      <c r="BT602" s="71">
        <v>0</v>
      </c>
      <c r="BU602"/>
      <c r="BV602" s="70">
        <v>160.666</v>
      </c>
      <c r="BW602" s="70">
        <v>0</v>
      </c>
      <c r="BX602" s="70">
        <v>0</v>
      </c>
      <c r="BY602" s="70">
        <v>0</v>
      </c>
      <c r="BZ602" s="70">
        <v>5.992</v>
      </c>
      <c r="CA602" s="70">
        <v>0</v>
      </c>
      <c r="CB602" s="70">
        <v>0</v>
      </c>
      <c r="CC602" s="70">
        <v>0</v>
      </c>
      <c r="CD602" s="70">
        <v>0</v>
      </c>
    </row>
    <row r="603" spans="1:82">
      <c r="A603" s="70" t="s">
        <v>2372</v>
      </c>
      <c r="B603" s="70">
        <v>109</v>
      </c>
      <c r="C603" s="70">
        <v>7</v>
      </c>
      <c r="D603" s="70">
        <v>7</v>
      </c>
      <c r="E603" s="70">
        <v>2010</v>
      </c>
      <c r="F603" s="70" t="s">
        <v>177</v>
      </c>
      <c r="G603" s="70" t="s">
        <v>2365</v>
      </c>
      <c r="H603" s="70" t="s">
        <v>2366</v>
      </c>
      <c r="I603" s="148"/>
      <c r="J603" s="71">
        <v>506.85282902945431</v>
      </c>
      <c r="K603" s="71">
        <v>2.2043003638646939</v>
      </c>
      <c r="L603" s="71">
        <v>12.20264742067663</v>
      </c>
      <c r="M603" s="71">
        <v>53.431952075683249</v>
      </c>
      <c r="N603" s="71">
        <v>44.382181554940708</v>
      </c>
      <c r="O603" s="71">
        <v>60.207906725498397</v>
      </c>
      <c r="P603" s="71">
        <v>46.233428546849979</v>
      </c>
      <c r="Q603" s="71">
        <v>3.03598609136424</v>
      </c>
      <c r="R603" s="71">
        <v>0</v>
      </c>
      <c r="S603" s="71">
        <v>4.9007715857100003</v>
      </c>
      <c r="T603" s="72"/>
      <c r="U603" s="71">
        <v>23357721</v>
      </c>
      <c r="V603" s="71">
        <v>1007</v>
      </c>
      <c r="W603" s="71">
        <v>205</v>
      </c>
      <c r="X603" s="71">
        <v>14249</v>
      </c>
      <c r="Y603" s="71">
        <v>18322</v>
      </c>
      <c r="Z603" s="71">
        <v>30578</v>
      </c>
      <c r="AA603" s="71">
        <v>9073</v>
      </c>
      <c r="AB603" s="71">
        <v>49902</v>
      </c>
      <c r="AC603" s="71">
        <v>0</v>
      </c>
      <c r="AD603" s="71">
        <v>4.9007715857100003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145.03800000000001</v>
      </c>
      <c r="BK603" s="71">
        <v>0</v>
      </c>
      <c r="BL603" s="71">
        <v>12.525</v>
      </c>
      <c r="BM603" s="71">
        <v>0</v>
      </c>
      <c r="BN603" s="72"/>
      <c r="BO603" s="71">
        <v>0</v>
      </c>
      <c r="BP603" s="71">
        <v>0</v>
      </c>
      <c r="BQ603" s="71">
        <v>15</v>
      </c>
      <c r="BR603" s="71">
        <v>0</v>
      </c>
      <c r="BS603" s="71">
        <v>1</v>
      </c>
      <c r="BT603" s="71">
        <v>0</v>
      </c>
      <c r="BU603"/>
      <c r="BV603" s="70">
        <v>151.5</v>
      </c>
      <c r="BW603" s="70">
        <v>0</v>
      </c>
      <c r="BX603" s="70">
        <v>0</v>
      </c>
      <c r="BY603" s="70">
        <v>0</v>
      </c>
      <c r="BZ603" s="70">
        <v>6.0629999999999997</v>
      </c>
      <c r="CA603" s="70">
        <v>0</v>
      </c>
      <c r="CB603" s="70">
        <v>0</v>
      </c>
      <c r="CC603" s="70">
        <v>0</v>
      </c>
      <c r="CD603" s="70">
        <v>0</v>
      </c>
    </row>
    <row r="604" spans="1:82">
      <c r="A604" s="70" t="s">
        <v>2373</v>
      </c>
      <c r="B604" s="70">
        <v>110</v>
      </c>
      <c r="C604" s="70">
        <v>8</v>
      </c>
      <c r="D604" s="70">
        <v>7</v>
      </c>
      <c r="E604" s="70">
        <v>2011</v>
      </c>
      <c r="F604" s="70" t="s">
        <v>178</v>
      </c>
      <c r="G604" s="70" t="s">
        <v>2365</v>
      </c>
      <c r="H604" s="70" t="s">
        <v>2366</v>
      </c>
      <c r="I604" s="148"/>
      <c r="J604" s="71">
        <v>466.62964533953232</v>
      </c>
      <c r="K604" s="71">
        <v>2.321630372998555</v>
      </c>
      <c r="L604" s="71">
        <v>9.2927479025586823</v>
      </c>
      <c r="M604" s="71">
        <v>67.007811806699365</v>
      </c>
      <c r="N604" s="71">
        <v>54.154455967387733</v>
      </c>
      <c r="O604" s="71">
        <v>59.417192846317228</v>
      </c>
      <c r="P604" s="71">
        <v>43.882923222297194</v>
      </c>
      <c r="Q604" s="71">
        <v>3.4941850884452998</v>
      </c>
      <c r="R604" s="71">
        <v>0</v>
      </c>
      <c r="S604" s="71">
        <v>5.5768415116260943</v>
      </c>
      <c r="T604" s="72"/>
      <c r="U604" s="71">
        <v>20953729</v>
      </c>
      <c r="V604" s="71">
        <v>1007</v>
      </c>
      <c r="W604" s="71">
        <v>205</v>
      </c>
      <c r="X604" s="71">
        <v>14249</v>
      </c>
      <c r="Y604" s="71">
        <v>18490</v>
      </c>
      <c r="Z604" s="71">
        <v>30832</v>
      </c>
      <c r="AA604" s="71">
        <v>8868</v>
      </c>
      <c r="AB604" s="71">
        <v>49791</v>
      </c>
      <c r="AC604" s="71">
        <v>0</v>
      </c>
      <c r="AD604" s="71">
        <v>5.5768415116260943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142.74199999999999</v>
      </c>
      <c r="BK604" s="71">
        <v>0</v>
      </c>
      <c r="BL604" s="71">
        <v>15.048</v>
      </c>
      <c r="BM604" s="71">
        <v>0</v>
      </c>
      <c r="BN604" s="72"/>
      <c r="BO604" s="71">
        <v>0</v>
      </c>
      <c r="BP604" s="71">
        <v>0</v>
      </c>
      <c r="BQ604" s="71">
        <v>16</v>
      </c>
      <c r="BR604" s="71">
        <v>0</v>
      </c>
      <c r="BS604" s="71">
        <v>2</v>
      </c>
      <c r="BT604" s="71">
        <v>0</v>
      </c>
      <c r="BU604"/>
      <c r="BV604" s="70">
        <v>151.73099999999999</v>
      </c>
      <c r="BW604" s="70">
        <v>0</v>
      </c>
      <c r="BX604" s="70">
        <v>0</v>
      </c>
      <c r="BY604" s="70">
        <v>0</v>
      </c>
      <c r="BZ604" s="70">
        <v>6.0590000000000002</v>
      </c>
      <c r="CA604" s="70">
        <v>0</v>
      </c>
      <c r="CB604" s="70">
        <v>0</v>
      </c>
      <c r="CC604" s="70">
        <v>0</v>
      </c>
      <c r="CD604" s="70">
        <v>0</v>
      </c>
    </row>
    <row r="605" spans="1:82">
      <c r="A605" s="70" t="s">
        <v>2374</v>
      </c>
      <c r="B605" s="70">
        <v>111</v>
      </c>
      <c r="C605" s="70">
        <v>9</v>
      </c>
      <c r="D605" s="70">
        <v>7</v>
      </c>
      <c r="E605" s="70">
        <v>2012</v>
      </c>
      <c r="F605" s="70" t="s">
        <v>179</v>
      </c>
      <c r="G605" s="70" t="s">
        <v>2365</v>
      </c>
      <c r="H605" s="70" t="s">
        <v>2366</v>
      </c>
      <c r="I605" s="148"/>
      <c r="J605" s="71">
        <v>456.5244640682231</v>
      </c>
      <c r="K605" s="71">
        <v>2.1881679830769669</v>
      </c>
      <c r="L605" s="71">
        <v>9.1138507255212353</v>
      </c>
      <c r="M605" s="71">
        <v>71.231137522880928</v>
      </c>
      <c r="N605" s="71">
        <v>55.93689441436576</v>
      </c>
      <c r="O605" s="71">
        <v>59.810013008439562</v>
      </c>
      <c r="P605" s="71">
        <v>43.406009948989563</v>
      </c>
      <c r="Q605" s="71">
        <v>3.8299099052185199</v>
      </c>
      <c r="R605" s="71">
        <v>0</v>
      </c>
      <c r="S605" s="71">
        <v>5.8891768849593804</v>
      </c>
      <c r="T605" s="72"/>
      <c r="U605" s="71">
        <v>20043653</v>
      </c>
      <c r="V605" s="71">
        <v>1007</v>
      </c>
      <c r="W605" s="71">
        <v>205</v>
      </c>
      <c r="X605" s="71">
        <v>14249</v>
      </c>
      <c r="Y605" s="71">
        <v>19028</v>
      </c>
      <c r="Z605" s="71">
        <v>31282</v>
      </c>
      <c r="AA605" s="71">
        <v>8722</v>
      </c>
      <c r="AB605" s="71">
        <v>50231</v>
      </c>
      <c r="AC605" s="71">
        <v>0</v>
      </c>
      <c r="AD605" s="71">
        <v>5.8891768849593804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156.59</v>
      </c>
      <c r="BK605" s="71">
        <v>0</v>
      </c>
      <c r="BL605" s="71">
        <v>17.861000000000001</v>
      </c>
      <c r="BM605" s="71">
        <v>0</v>
      </c>
      <c r="BN605" s="72"/>
      <c r="BO605" s="71">
        <v>0</v>
      </c>
      <c r="BP605" s="71">
        <v>0</v>
      </c>
      <c r="BQ605" s="71">
        <v>15</v>
      </c>
      <c r="BR605" s="71">
        <v>0</v>
      </c>
      <c r="BS605" s="71">
        <v>2</v>
      </c>
      <c r="BT605" s="71">
        <v>0</v>
      </c>
      <c r="BU605"/>
      <c r="BV605" s="70">
        <v>168.41399999999999</v>
      </c>
      <c r="BW605" s="70">
        <v>0</v>
      </c>
      <c r="BX605" s="70">
        <v>0</v>
      </c>
      <c r="BY605" s="70">
        <v>0</v>
      </c>
      <c r="BZ605" s="70">
        <v>6.0369999999999999</v>
      </c>
      <c r="CA605" s="70">
        <v>0</v>
      </c>
      <c r="CB605" s="70">
        <v>0</v>
      </c>
      <c r="CC605" s="70">
        <v>0</v>
      </c>
      <c r="CD605" s="70">
        <v>0</v>
      </c>
    </row>
    <row r="606" spans="1:82">
      <c r="A606" s="70" t="s">
        <v>2375</v>
      </c>
      <c r="B606" s="70">
        <v>112</v>
      </c>
      <c r="C606" s="70">
        <v>10</v>
      </c>
      <c r="D606" s="70">
        <v>7</v>
      </c>
      <c r="E606" s="70">
        <v>2013</v>
      </c>
      <c r="F606" s="70" t="s">
        <v>180</v>
      </c>
      <c r="G606" s="70" t="s">
        <v>2365</v>
      </c>
      <c r="H606" s="70" t="s">
        <v>2366</v>
      </c>
      <c r="I606" s="148"/>
      <c r="J606" s="71">
        <v>558.67266720926818</v>
      </c>
      <c r="K606" s="71">
        <v>1.872450281944932</v>
      </c>
      <c r="L606" s="71">
        <v>9.102988427190736</v>
      </c>
      <c r="M606" s="71">
        <v>69.626712652408727</v>
      </c>
      <c r="N606" s="71">
        <v>60.767474172185189</v>
      </c>
      <c r="O606" s="71">
        <v>57.508143200365446</v>
      </c>
      <c r="P606" s="71">
        <v>42.795282701674765</v>
      </c>
      <c r="Q606" s="71">
        <v>3.8717671443775701</v>
      </c>
      <c r="R606" s="71">
        <v>0</v>
      </c>
      <c r="S606" s="71">
        <v>5.4592898671080006</v>
      </c>
      <c r="T606" s="72"/>
      <c r="U606" s="71">
        <v>22844238</v>
      </c>
      <c r="V606" s="71">
        <v>1007</v>
      </c>
      <c r="W606" s="71">
        <v>205</v>
      </c>
      <c r="X606" s="71">
        <v>14249</v>
      </c>
      <c r="Y606" s="71">
        <v>19132</v>
      </c>
      <c r="Z606" s="71">
        <v>31421</v>
      </c>
      <c r="AA606" s="71">
        <v>8567</v>
      </c>
      <c r="AB606" s="71">
        <v>50052</v>
      </c>
      <c r="AC606" s="71">
        <v>0</v>
      </c>
      <c r="AD606" s="71">
        <v>5.4592898671080006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157.25800000000001</v>
      </c>
      <c r="BK606" s="71">
        <v>0</v>
      </c>
      <c r="BL606" s="71">
        <v>18.984000000000002</v>
      </c>
      <c r="BM606" s="71">
        <v>0</v>
      </c>
      <c r="BN606" s="72"/>
      <c r="BO606" s="71">
        <v>0</v>
      </c>
      <c r="BP606" s="71">
        <v>0</v>
      </c>
      <c r="BQ606" s="71">
        <v>13</v>
      </c>
      <c r="BR606" s="71">
        <v>0</v>
      </c>
      <c r="BS606" s="71">
        <v>2</v>
      </c>
      <c r="BT606" s="71">
        <v>0</v>
      </c>
      <c r="BU606"/>
      <c r="BV606" s="70">
        <v>170.10900000000001</v>
      </c>
      <c r="BW606" s="70">
        <v>0</v>
      </c>
      <c r="BX606" s="70">
        <v>0</v>
      </c>
      <c r="BY606" s="70">
        <v>0</v>
      </c>
      <c r="BZ606" s="70">
        <v>6.133</v>
      </c>
      <c r="CA606" s="70">
        <v>0</v>
      </c>
      <c r="CB606" s="70">
        <v>0</v>
      </c>
      <c r="CC606" s="70">
        <v>0</v>
      </c>
      <c r="CD606" s="70">
        <v>0</v>
      </c>
    </row>
    <row r="607" spans="1:82">
      <c r="A607" s="70" t="s">
        <v>2376</v>
      </c>
      <c r="B607" s="70">
        <v>113</v>
      </c>
      <c r="C607" s="70">
        <v>11</v>
      </c>
      <c r="D607" s="70">
        <v>7</v>
      </c>
      <c r="E607" s="70">
        <v>2014</v>
      </c>
      <c r="F607" s="70" t="s">
        <v>181</v>
      </c>
      <c r="G607" s="70" t="s">
        <v>2365</v>
      </c>
      <c r="H607" s="70" t="s">
        <v>2366</v>
      </c>
      <c r="I607" s="148"/>
      <c r="J607" s="71">
        <v>562.27250632149196</v>
      </c>
      <c r="K607" s="71">
        <v>1.7476146137674651</v>
      </c>
      <c r="L607" s="71">
        <v>10.782372704596369</v>
      </c>
      <c r="M607" s="71">
        <v>75.586266996446383</v>
      </c>
      <c r="N607" s="71">
        <v>54.645336451907227</v>
      </c>
      <c r="O607" s="71">
        <v>55.295446607901091</v>
      </c>
      <c r="P607" s="71">
        <v>43.163344587774695</v>
      </c>
      <c r="Q607" s="71">
        <v>3.6891249522702001</v>
      </c>
      <c r="R607" s="71">
        <v>0</v>
      </c>
      <c r="S607" s="71">
        <v>4.7470718729157504</v>
      </c>
      <c r="T607" s="72"/>
      <c r="U607" s="71">
        <v>24840460</v>
      </c>
      <c r="V607" s="71">
        <v>768</v>
      </c>
      <c r="W607" s="71">
        <v>234</v>
      </c>
      <c r="X607" s="71">
        <v>14347</v>
      </c>
      <c r="Y607" s="71">
        <v>19233</v>
      </c>
      <c r="Z607" s="71">
        <v>31820</v>
      </c>
      <c r="AA607" s="71">
        <v>8596</v>
      </c>
      <c r="AB607" s="71">
        <v>49707</v>
      </c>
      <c r="AC607" s="71">
        <v>0</v>
      </c>
      <c r="AD607" s="71">
        <v>4.7470718729157504</v>
      </c>
      <c r="AE607" s="72"/>
      <c r="AF607" s="71"/>
      <c r="AG607" s="71"/>
      <c r="AH607" s="71"/>
      <c r="AI607" s="71"/>
      <c r="AJ607" s="71"/>
      <c r="AK607" s="71"/>
      <c r="AL607" s="71"/>
      <c r="AM607" s="71"/>
      <c r="AN607" s="71"/>
      <c r="AO607" s="71"/>
      <c r="AP607" s="71"/>
      <c r="AQ607" s="72"/>
      <c r="AR607" s="71">
        <v>1306</v>
      </c>
      <c r="AS607" s="71">
        <v>363</v>
      </c>
      <c r="AT607" s="71">
        <v>0</v>
      </c>
      <c r="AU607" s="71">
        <v>0</v>
      </c>
      <c r="AV607" s="71">
        <v>0</v>
      </c>
      <c r="AW607" s="71">
        <v>0</v>
      </c>
      <c r="AX607" s="71"/>
      <c r="AY607" s="72"/>
      <c r="AZ607" s="71">
        <v>5043.3999999999996</v>
      </c>
      <c r="BA607" s="71">
        <v>23941.599999999999</v>
      </c>
      <c r="BB607" s="71">
        <v>0</v>
      </c>
      <c r="BC607" s="71">
        <v>0</v>
      </c>
      <c r="BD607" s="71">
        <v>0</v>
      </c>
      <c r="BE607" s="71">
        <v>0</v>
      </c>
      <c r="BF607" s="71"/>
      <c r="BG607" s="72"/>
      <c r="BH607" s="71">
        <v>0</v>
      </c>
      <c r="BI607" s="71">
        <v>0</v>
      </c>
      <c r="BJ607" s="71">
        <v>166.559</v>
      </c>
      <c r="BK607" s="71">
        <v>0</v>
      </c>
      <c r="BL607" s="71">
        <v>24.890999999999998</v>
      </c>
      <c r="BM607" s="71">
        <v>0</v>
      </c>
      <c r="BN607" s="72"/>
      <c r="BO607" s="71">
        <v>0</v>
      </c>
      <c r="BP607" s="71">
        <v>0</v>
      </c>
      <c r="BQ607" s="71">
        <v>15</v>
      </c>
      <c r="BR607" s="71">
        <v>0</v>
      </c>
      <c r="BS607" s="71">
        <v>3</v>
      </c>
      <c r="BT607" s="71">
        <v>0</v>
      </c>
      <c r="BU607"/>
      <c r="BV607" s="70">
        <v>185.62299999999999</v>
      </c>
      <c r="BW607" s="70">
        <v>0</v>
      </c>
      <c r="BX607" s="70">
        <v>0</v>
      </c>
      <c r="BY607" s="70">
        <v>0</v>
      </c>
      <c r="BZ607" s="70">
        <v>5.827</v>
      </c>
      <c r="CA607" s="70">
        <v>0</v>
      </c>
      <c r="CB607" s="70">
        <v>0</v>
      </c>
      <c r="CC607" s="70">
        <v>0</v>
      </c>
      <c r="CD607" s="70">
        <v>0</v>
      </c>
    </row>
    <row r="608" spans="1:82">
      <c r="A608" s="70" t="s">
        <v>2377</v>
      </c>
      <c r="B608" s="70">
        <v>114</v>
      </c>
      <c r="C608" s="70">
        <v>12</v>
      </c>
      <c r="D608" s="70">
        <v>7</v>
      </c>
      <c r="E608" s="70">
        <v>2015</v>
      </c>
      <c r="F608" s="70" t="s">
        <v>182</v>
      </c>
      <c r="G608" s="70" t="s">
        <v>2365</v>
      </c>
      <c r="H608" s="70" t="s">
        <v>2366</v>
      </c>
      <c r="I608" s="148"/>
      <c r="J608" s="71">
        <v>568.64488430014671</v>
      </c>
      <c r="K608" s="71">
        <v>1.6824743353742619</v>
      </c>
      <c r="L608" s="71">
        <v>12.62442672853591</v>
      </c>
      <c r="M608" s="71">
        <v>70.157332840191458</v>
      </c>
      <c r="N608" s="71">
        <v>50.034120202720374</v>
      </c>
      <c r="O608" s="71">
        <v>54.30019599310824</v>
      </c>
      <c r="P608" s="71">
        <v>42.689891235899047</v>
      </c>
      <c r="Q608" s="71">
        <v>3.5832257915985002</v>
      </c>
      <c r="R608" s="71">
        <v>0</v>
      </c>
      <c r="S608" s="71">
        <v>7.2824444350250817</v>
      </c>
      <c r="T608" s="72"/>
      <c r="U608" s="71">
        <v>26910201</v>
      </c>
      <c r="V608" s="71">
        <v>768</v>
      </c>
      <c r="W608" s="71">
        <v>234</v>
      </c>
      <c r="X608" s="71">
        <v>14347</v>
      </c>
      <c r="Y608" s="71">
        <v>19291</v>
      </c>
      <c r="Z608" s="71">
        <v>31548</v>
      </c>
      <c r="AA608" s="71">
        <v>8495</v>
      </c>
      <c r="AB608" s="71">
        <v>49319</v>
      </c>
      <c r="AC608" s="71">
        <v>0</v>
      </c>
      <c r="AD608" s="71">
        <v>7.2824444350250817</v>
      </c>
      <c r="AE608" s="72"/>
      <c r="AF608" s="71">
        <v>226246555.03039631</v>
      </c>
      <c r="AG608" s="71">
        <v>1335127.5490213949</v>
      </c>
      <c r="AH608" s="71">
        <v>2431179.183445883</v>
      </c>
      <c r="AI608" s="71">
        <v>95861857.215782434</v>
      </c>
      <c r="AJ608" s="71">
        <v>72306339.975191385</v>
      </c>
      <c r="AK608" s="71">
        <v>0</v>
      </c>
      <c r="AL608" s="71">
        <v>0</v>
      </c>
      <c r="AM608" s="71">
        <v>6758962.0645761089</v>
      </c>
      <c r="AN608" s="71">
        <v>0</v>
      </c>
      <c r="AO608" s="71">
        <v>0</v>
      </c>
      <c r="AP608" s="71">
        <v>404940021.01841348</v>
      </c>
      <c r="AQ608" s="72"/>
      <c r="AR608" s="71">
        <v>1405</v>
      </c>
      <c r="AS608" s="71">
        <v>522</v>
      </c>
      <c r="AT608" s="71">
        <v>0</v>
      </c>
      <c r="AU608" s="71">
        <v>0</v>
      </c>
      <c r="AV608" s="71">
        <v>0</v>
      </c>
      <c r="AW608" s="71">
        <v>0</v>
      </c>
      <c r="AX608" s="71"/>
      <c r="AY608" s="72"/>
      <c r="AZ608" s="71">
        <v>5553</v>
      </c>
      <c r="BA608" s="71">
        <v>33164.699999999997</v>
      </c>
      <c r="BB608" s="71">
        <v>0</v>
      </c>
      <c r="BC608" s="71">
        <v>0</v>
      </c>
      <c r="BD608" s="71">
        <v>0</v>
      </c>
      <c r="BE608" s="71">
        <v>0</v>
      </c>
      <c r="BF608" s="71"/>
      <c r="BG608" s="72"/>
      <c r="BH608" s="71">
        <v>0</v>
      </c>
      <c r="BI608" s="71">
        <v>0</v>
      </c>
      <c r="BJ608" s="71">
        <v>185.4</v>
      </c>
      <c r="BK608" s="71">
        <v>0</v>
      </c>
      <c r="BL608" s="71">
        <v>24.919</v>
      </c>
      <c r="BM608" s="71">
        <v>0</v>
      </c>
      <c r="BN608" s="72"/>
      <c r="BO608" s="71">
        <v>0</v>
      </c>
      <c r="BP608" s="71">
        <v>0</v>
      </c>
      <c r="BQ608" s="71">
        <v>17</v>
      </c>
      <c r="BR608" s="71">
        <v>0</v>
      </c>
      <c r="BS608" s="71">
        <v>3</v>
      </c>
      <c r="BT608" s="71">
        <v>0</v>
      </c>
      <c r="BU608"/>
      <c r="BV608" s="70">
        <v>204.42099999999999</v>
      </c>
      <c r="BW608" s="70">
        <v>0</v>
      </c>
      <c r="BX608" s="70">
        <v>0</v>
      </c>
      <c r="BY608" s="70">
        <v>0</v>
      </c>
      <c r="BZ608" s="70">
        <v>5.8979999999999997</v>
      </c>
      <c r="CA608" s="70">
        <v>0</v>
      </c>
      <c r="CB608" s="70">
        <v>0</v>
      </c>
      <c r="CC608" s="70">
        <v>0</v>
      </c>
      <c r="CD608" s="70">
        <v>0</v>
      </c>
    </row>
    <row r="609" spans="1:82">
      <c r="A609" s="70" t="s">
        <v>2378</v>
      </c>
      <c r="B609" s="70">
        <v>115</v>
      </c>
      <c r="C609" s="70">
        <v>13</v>
      </c>
      <c r="D609" s="70">
        <v>7</v>
      </c>
      <c r="E609" s="70">
        <v>2016</v>
      </c>
      <c r="F609" s="70" t="s">
        <v>155</v>
      </c>
      <c r="G609" s="70" t="s">
        <v>2365</v>
      </c>
      <c r="H609" s="70" t="s">
        <v>2366</v>
      </c>
      <c r="I609" s="148"/>
      <c r="J609" s="71">
        <v>557.80842570132256</v>
      </c>
      <c r="K609" s="71">
        <v>1.6000059754405922</v>
      </c>
      <c r="L609" s="71">
        <v>12.455163173154569</v>
      </c>
      <c r="M609" s="71">
        <v>63.343517683139552</v>
      </c>
      <c r="N609" s="71">
        <v>46.209820263006741</v>
      </c>
      <c r="O609" s="71">
        <v>54.15259038890995</v>
      </c>
      <c r="P609" s="71">
        <v>41.26026666404362</v>
      </c>
      <c r="Q609" s="71">
        <v>3.4668318230256561</v>
      </c>
      <c r="R609" s="71">
        <v>0</v>
      </c>
      <c r="S609" s="71">
        <v>8.2046833034521036</v>
      </c>
      <c r="T609" s="72"/>
      <c r="U609" s="71">
        <v>26449478</v>
      </c>
      <c r="V609" s="71">
        <v>768</v>
      </c>
      <c r="W609" s="71">
        <v>234</v>
      </c>
      <c r="X609" s="71">
        <v>14347</v>
      </c>
      <c r="Y609" s="71">
        <v>19465</v>
      </c>
      <c r="Z609" s="71">
        <v>31849</v>
      </c>
      <c r="AA609" s="71">
        <v>8492</v>
      </c>
      <c r="AB609" s="71">
        <v>49083</v>
      </c>
      <c r="AC609" s="71">
        <v>0</v>
      </c>
      <c r="AD609" s="71">
        <v>8.2046833034521036</v>
      </c>
      <c r="AE609" s="72"/>
      <c r="AF609" s="71">
        <v>221756914.39300001</v>
      </c>
      <c r="AG609" s="71">
        <v>1206155.531209901</v>
      </c>
      <c r="AH609" s="71">
        <v>1752668.4061160141</v>
      </c>
      <c r="AI609" s="71">
        <v>95140802.873946056</v>
      </c>
      <c r="AJ609" s="71">
        <v>63358925.480912991</v>
      </c>
      <c r="AK609" s="71">
        <v>0</v>
      </c>
      <c r="AL609" s="71">
        <v>0</v>
      </c>
      <c r="AM609" s="71">
        <v>6731845.1777097024</v>
      </c>
      <c r="AN609" s="71">
        <v>0</v>
      </c>
      <c r="AO609" s="71">
        <v>0</v>
      </c>
      <c r="AP609" s="71">
        <v>389947311.86289465</v>
      </c>
      <c r="AQ609" s="72"/>
      <c r="AR609" s="71">
        <v>1514</v>
      </c>
      <c r="AS609" s="71">
        <v>619</v>
      </c>
      <c r="AT609" s="71">
        <v>0</v>
      </c>
      <c r="AU609" s="71">
        <v>0</v>
      </c>
      <c r="AV609" s="71">
        <v>0</v>
      </c>
      <c r="AW609" s="71">
        <v>0</v>
      </c>
      <c r="AX609" s="71"/>
      <c r="AY609" s="72"/>
      <c r="AZ609" s="71">
        <v>6091.9</v>
      </c>
      <c r="BA609" s="71">
        <v>41814</v>
      </c>
      <c r="BB609" s="71">
        <v>0</v>
      </c>
      <c r="BC609" s="71">
        <v>0</v>
      </c>
      <c r="BD609" s="71">
        <v>0</v>
      </c>
      <c r="BE609" s="71">
        <v>0</v>
      </c>
      <c r="BF609" s="71"/>
      <c r="BG609" s="72"/>
      <c r="BH609" s="71">
        <v>0</v>
      </c>
      <c r="BI609" s="71">
        <v>0</v>
      </c>
      <c r="BJ609" s="71">
        <v>194.17</v>
      </c>
      <c r="BK609" s="71">
        <v>0</v>
      </c>
      <c r="BL609" s="71">
        <v>24.176000000000002</v>
      </c>
      <c r="BM609" s="71">
        <v>0</v>
      </c>
      <c r="BN609" s="72"/>
      <c r="BO609" s="71">
        <v>0</v>
      </c>
      <c r="BP609" s="71">
        <v>0</v>
      </c>
      <c r="BQ609" s="71">
        <v>19</v>
      </c>
      <c r="BR609" s="71">
        <v>0</v>
      </c>
      <c r="BS609" s="71">
        <v>3</v>
      </c>
      <c r="BT609" s="71">
        <v>0</v>
      </c>
      <c r="BU609"/>
      <c r="BV609" s="70">
        <v>212.52699999999999</v>
      </c>
      <c r="BW609" s="70">
        <v>0</v>
      </c>
      <c r="BX609" s="70">
        <v>0</v>
      </c>
      <c r="BY609" s="70">
        <v>0</v>
      </c>
      <c r="BZ609" s="70">
        <v>5.819</v>
      </c>
      <c r="CA609" s="70">
        <v>0</v>
      </c>
      <c r="CB609" s="70">
        <v>0</v>
      </c>
      <c r="CC609" s="70">
        <v>0</v>
      </c>
      <c r="CD609" s="70">
        <v>0</v>
      </c>
    </row>
    <row r="610" spans="1:82">
      <c r="A610" s="70" t="s">
        <v>2379</v>
      </c>
      <c r="B610" s="70">
        <v>116</v>
      </c>
      <c r="C610" s="70">
        <v>14</v>
      </c>
      <c r="D610" s="70">
        <v>7</v>
      </c>
      <c r="E610" s="70">
        <v>2017</v>
      </c>
      <c r="F610" s="70" t="s">
        <v>156</v>
      </c>
      <c r="G610" s="70" t="s">
        <v>2365</v>
      </c>
      <c r="H610" s="70" t="s">
        <v>2366</v>
      </c>
      <c r="I610" s="148"/>
      <c r="J610" s="71">
        <v>567.44520219105095</v>
      </c>
      <c r="K610" s="71">
        <v>1.5756543335585753</v>
      </c>
      <c r="L610" s="71">
        <v>10.012847780635667</v>
      </c>
      <c r="M610" s="71">
        <v>55.171202798171642</v>
      </c>
      <c r="N610" s="71">
        <v>45.65979647075789</v>
      </c>
      <c r="O610" s="71">
        <v>53.486380254462176</v>
      </c>
      <c r="P610" s="71">
        <v>40.820263692608656</v>
      </c>
      <c r="Q610" s="71">
        <v>3.3428045515362799</v>
      </c>
      <c r="R610" s="71">
        <v>0</v>
      </c>
      <c r="S610" s="71">
        <v>6.9166778773954949</v>
      </c>
      <c r="T610" s="72"/>
      <c r="U610" s="71">
        <v>28672575</v>
      </c>
      <c r="V610" s="71">
        <v>768</v>
      </c>
      <c r="W610" s="71">
        <v>234</v>
      </c>
      <c r="X610" s="71">
        <v>14347</v>
      </c>
      <c r="Y610" s="71">
        <v>19710</v>
      </c>
      <c r="Z610" s="71">
        <v>31979</v>
      </c>
      <c r="AA610" s="71">
        <v>8455</v>
      </c>
      <c r="AB610" s="71">
        <v>48941</v>
      </c>
      <c r="AC610" s="71">
        <v>0</v>
      </c>
      <c r="AD610" s="71">
        <v>6.9166778773954949</v>
      </c>
      <c r="AE610" s="72"/>
      <c r="AF610" s="71">
        <v>233052782.84480971</v>
      </c>
      <c r="AG610" s="71">
        <v>1275266.1368397051</v>
      </c>
      <c r="AH610" s="71">
        <v>1934953.2315103081</v>
      </c>
      <c r="AI610" s="71">
        <v>96294304.298741683</v>
      </c>
      <c r="AJ610" s="71">
        <v>71440831.724439412</v>
      </c>
      <c r="AK610" s="71">
        <v>0</v>
      </c>
      <c r="AL610" s="71">
        <v>0</v>
      </c>
      <c r="AM610" s="71">
        <v>6722872.5805476746</v>
      </c>
      <c r="AN610" s="71">
        <v>0</v>
      </c>
      <c r="AO610" s="71">
        <v>0</v>
      </c>
      <c r="AP610" s="71">
        <v>410721010.81688845</v>
      </c>
      <c r="AQ610" s="72"/>
      <c r="AR610" s="71">
        <v>1606</v>
      </c>
      <c r="AS610" s="71">
        <v>699</v>
      </c>
      <c r="AT610" s="71">
        <v>0</v>
      </c>
      <c r="AU610" s="71">
        <v>0</v>
      </c>
      <c r="AV610" s="71">
        <v>0</v>
      </c>
      <c r="AW610" s="71">
        <v>0</v>
      </c>
      <c r="AX610" s="71"/>
      <c r="AY610" s="72"/>
      <c r="AZ610" s="71">
        <v>6574.9</v>
      </c>
      <c r="BA610" s="71">
        <v>61638.000000000007</v>
      </c>
      <c r="BB610" s="71">
        <v>0</v>
      </c>
      <c r="BC610" s="71">
        <v>0</v>
      </c>
      <c r="BD610" s="71">
        <v>0</v>
      </c>
      <c r="BE610" s="71">
        <v>0</v>
      </c>
      <c r="BF610" s="71"/>
      <c r="BG610" s="72"/>
      <c r="BH610" s="71">
        <v>0</v>
      </c>
      <c r="BI610" s="71">
        <v>0</v>
      </c>
      <c r="BJ610" s="71">
        <v>202.79400000000001</v>
      </c>
      <c r="BK610" s="71">
        <v>0</v>
      </c>
      <c r="BL610" s="71">
        <v>24.509</v>
      </c>
      <c r="BM610" s="71">
        <v>0</v>
      </c>
      <c r="BN610" s="72"/>
      <c r="BO610" s="71">
        <v>0</v>
      </c>
      <c r="BP610" s="71">
        <v>0</v>
      </c>
      <c r="BQ610" s="71">
        <v>19</v>
      </c>
      <c r="BR610" s="71">
        <v>0</v>
      </c>
      <c r="BS610" s="71">
        <v>3</v>
      </c>
      <c r="BT610" s="71">
        <v>0</v>
      </c>
      <c r="BU610"/>
      <c r="BV610" s="70">
        <v>221.31399999999999</v>
      </c>
      <c r="BW610" s="70">
        <v>0</v>
      </c>
      <c r="BX610" s="70">
        <v>0</v>
      </c>
      <c r="BY610" s="70">
        <v>0</v>
      </c>
      <c r="BZ610" s="70">
        <v>5.9889999999999999</v>
      </c>
      <c r="CA610" s="70">
        <v>0</v>
      </c>
      <c r="CB610" s="70">
        <v>0</v>
      </c>
      <c r="CC610" s="70">
        <v>0</v>
      </c>
      <c r="CD610" s="70">
        <v>0</v>
      </c>
    </row>
    <row r="611" spans="1:82">
      <c r="A611" s="70" t="s">
        <v>2380</v>
      </c>
      <c r="B611" s="70">
        <v>117</v>
      </c>
      <c r="C611" s="70">
        <v>15</v>
      </c>
      <c r="D611" s="70">
        <v>7</v>
      </c>
      <c r="E611" s="70">
        <v>2018</v>
      </c>
      <c r="F611" s="70" t="s">
        <v>183</v>
      </c>
      <c r="G611" s="70" t="s">
        <v>2365</v>
      </c>
      <c r="H611" s="70" t="s">
        <v>2366</v>
      </c>
      <c r="I611" s="148"/>
      <c r="J611" s="71">
        <v>522.83259982343009</v>
      </c>
      <c r="K611" s="71">
        <v>1.3735838978704313</v>
      </c>
      <c r="L611" s="71">
        <v>9.0377068844142148</v>
      </c>
      <c r="M611" s="71">
        <v>46.069408002100076</v>
      </c>
      <c r="N611" s="71">
        <v>37.687097450239548</v>
      </c>
      <c r="O611" s="71">
        <v>52.670217101162201</v>
      </c>
      <c r="P611" s="71">
        <v>40.198834266263184</v>
      </c>
      <c r="Q611" s="71">
        <v>3.0893085806176699</v>
      </c>
      <c r="R611" s="71">
        <v>0</v>
      </c>
      <c r="S611" s="71">
        <v>6.1510401881376726</v>
      </c>
      <c r="T611" s="72"/>
      <c r="U611" s="71">
        <v>29795873</v>
      </c>
      <c r="V611" s="71">
        <v>768</v>
      </c>
      <c r="W611" s="71">
        <v>234</v>
      </c>
      <c r="X611" s="71">
        <v>14347</v>
      </c>
      <c r="Y611" s="71">
        <v>19904</v>
      </c>
      <c r="Z611" s="71">
        <v>32094</v>
      </c>
      <c r="AA611" s="71">
        <v>8410</v>
      </c>
      <c r="AB611" s="71">
        <v>48742</v>
      </c>
      <c r="AC611" s="71">
        <v>0</v>
      </c>
      <c r="AD611" s="71">
        <v>6.1510401881376726</v>
      </c>
      <c r="AE611" s="72"/>
      <c r="AF611" s="71">
        <v>232310911.656674</v>
      </c>
      <c r="AG611" s="71">
        <v>1100211.1198023029</v>
      </c>
      <c r="AH611" s="71">
        <v>1820275.9442701491</v>
      </c>
      <c r="AI611" s="71">
        <v>89744114.917970642</v>
      </c>
      <c r="AJ611" s="71">
        <v>68656618.301171005</v>
      </c>
      <c r="AK611" s="71">
        <v>0</v>
      </c>
      <c r="AL611" s="71">
        <v>0</v>
      </c>
      <c r="AM611" s="71">
        <v>6709390.4383071885</v>
      </c>
      <c r="AN611" s="71">
        <v>0</v>
      </c>
      <c r="AO611" s="71">
        <v>0</v>
      </c>
      <c r="AP611" s="71">
        <v>400341522.37819529</v>
      </c>
      <c r="AQ611" s="72"/>
      <c r="AR611" s="71">
        <v>1722</v>
      </c>
      <c r="AS611" s="71">
        <v>772</v>
      </c>
      <c r="AT611" s="71">
        <v>0</v>
      </c>
      <c r="AU611" s="71">
        <v>0</v>
      </c>
      <c r="AV611" s="71">
        <v>0</v>
      </c>
      <c r="AW611" s="71">
        <v>0</v>
      </c>
      <c r="AX611" s="71"/>
      <c r="AY611" s="72"/>
      <c r="AZ611" s="71">
        <v>7159.8000000000011</v>
      </c>
      <c r="BA611" s="71">
        <v>66372.800000000003</v>
      </c>
      <c r="BB611" s="71">
        <v>0</v>
      </c>
      <c r="BC611" s="71">
        <v>0</v>
      </c>
      <c r="BD611" s="71">
        <v>0</v>
      </c>
      <c r="BE611" s="71">
        <v>0</v>
      </c>
      <c r="BF611" s="71"/>
      <c r="BG611" s="72"/>
      <c r="BH611" s="71">
        <v>0</v>
      </c>
      <c r="BI611" s="71">
        <v>0</v>
      </c>
      <c r="BJ611" s="71">
        <v>184.995</v>
      </c>
      <c r="BK611" s="71">
        <v>0</v>
      </c>
      <c r="BL611" s="71">
        <v>21.384999999999998</v>
      </c>
      <c r="BM611" s="71">
        <v>0</v>
      </c>
      <c r="BN611" s="72"/>
      <c r="BO611" s="71">
        <v>0</v>
      </c>
      <c r="BP611" s="71">
        <v>0</v>
      </c>
      <c r="BQ611" s="71">
        <v>19</v>
      </c>
      <c r="BR611" s="71">
        <v>0</v>
      </c>
      <c r="BS611" s="71">
        <v>3</v>
      </c>
      <c r="BT611" s="71">
        <v>0</v>
      </c>
      <c r="BU611"/>
      <c r="BV611" s="70">
        <v>200.72399999999999</v>
      </c>
      <c r="BW611" s="70">
        <v>0</v>
      </c>
      <c r="BX611" s="70">
        <v>0</v>
      </c>
      <c r="BY611" s="70">
        <v>0</v>
      </c>
      <c r="BZ611" s="70">
        <v>5.6559999999999997</v>
      </c>
      <c r="CA611" s="70">
        <v>0</v>
      </c>
      <c r="CB611" s="70">
        <v>0</v>
      </c>
      <c r="CC611" s="70">
        <v>0</v>
      </c>
      <c r="CD611" s="70">
        <v>0</v>
      </c>
    </row>
    <row r="612" spans="1:82">
      <c r="A612" s="70" t="s">
        <v>2381</v>
      </c>
      <c r="B612" s="70">
        <v>118</v>
      </c>
      <c r="C612" s="70">
        <v>16</v>
      </c>
      <c r="D612" s="70">
        <v>7</v>
      </c>
      <c r="E612" s="70">
        <v>2019</v>
      </c>
      <c r="F612" s="70" t="s">
        <v>158</v>
      </c>
      <c r="G612" s="70" t="s">
        <v>2365</v>
      </c>
      <c r="H612" s="70" t="s">
        <v>2366</v>
      </c>
      <c r="I612" s="148"/>
      <c r="J612" s="71">
        <v>498.15957032535607</v>
      </c>
      <c r="K612" s="71">
        <v>1.2814863094753313</v>
      </c>
      <c r="L612" s="71">
        <v>9.1172955054939564</v>
      </c>
      <c r="M612" s="71">
        <v>44.507534839293569</v>
      </c>
      <c r="N612" s="71">
        <v>39.674866981973793</v>
      </c>
      <c r="O612" s="71">
        <v>51.256493731075338</v>
      </c>
      <c r="P612" s="71">
        <v>39.355802536358048</v>
      </c>
      <c r="Q612" s="71">
        <v>2.9920817048091402</v>
      </c>
      <c r="R612" s="71">
        <v>0</v>
      </c>
      <c r="S612" s="71">
        <v>7.854713464230576</v>
      </c>
      <c r="T612" s="72"/>
      <c r="U612" s="71">
        <v>29728851</v>
      </c>
      <c r="V612" s="71">
        <v>768</v>
      </c>
      <c r="W612" s="71">
        <v>234</v>
      </c>
      <c r="X612" s="71">
        <v>14347</v>
      </c>
      <c r="Y612" s="71">
        <v>20107</v>
      </c>
      <c r="Z612" s="71">
        <v>32090</v>
      </c>
      <c r="AA612" s="71">
        <v>8172</v>
      </c>
      <c r="AB612" s="71">
        <v>48486</v>
      </c>
      <c r="AC612" s="71">
        <v>0</v>
      </c>
      <c r="AD612" s="71">
        <v>7.854713464230576</v>
      </c>
      <c r="AE612" s="72"/>
      <c r="AF612" s="71">
        <v>219671066.3826935</v>
      </c>
      <c r="AG612" s="71">
        <v>1109400.872877436</v>
      </c>
      <c r="AH612" s="71">
        <v>1948333.8734814529</v>
      </c>
      <c r="AI612" s="71">
        <v>91477877.415866598</v>
      </c>
      <c r="AJ612" s="71">
        <v>74385423.500030726</v>
      </c>
      <c r="AK612" s="71">
        <v>0</v>
      </c>
      <c r="AL612" s="71">
        <v>0</v>
      </c>
      <c r="AM612" s="71">
        <v>6603428.1975874212</v>
      </c>
      <c r="AN612" s="71">
        <v>0</v>
      </c>
      <c r="AO612" s="71">
        <v>0</v>
      </c>
      <c r="AP612" s="71">
        <v>395195530.2425372</v>
      </c>
      <c r="AQ612" s="72"/>
      <c r="AR612" s="71">
        <v>1813</v>
      </c>
      <c r="AS612" s="71">
        <v>837</v>
      </c>
      <c r="AT612" s="71">
        <v>0</v>
      </c>
      <c r="AU612" s="71">
        <v>0</v>
      </c>
      <c r="AV612" s="71">
        <v>0</v>
      </c>
      <c r="AW612" s="71">
        <v>0</v>
      </c>
      <c r="AX612" s="71"/>
      <c r="AY612" s="72"/>
      <c r="AZ612" s="71">
        <v>7671.2000000000007</v>
      </c>
      <c r="BA612" s="71">
        <v>77150.200000000026</v>
      </c>
      <c r="BB612" s="71">
        <v>0</v>
      </c>
      <c r="BC612" s="71">
        <v>0</v>
      </c>
      <c r="BD612" s="71">
        <v>0</v>
      </c>
      <c r="BE612" s="71">
        <v>0</v>
      </c>
      <c r="BF612" s="71"/>
      <c r="BG612" s="72"/>
      <c r="BH612" s="71">
        <v>0</v>
      </c>
      <c r="BI612" s="71">
        <v>0</v>
      </c>
      <c r="BJ612" s="71">
        <v>161.845</v>
      </c>
      <c r="BK612" s="71">
        <v>0</v>
      </c>
      <c r="BL612" s="71">
        <v>18.75</v>
      </c>
      <c r="BM612" s="71">
        <v>0</v>
      </c>
      <c r="BN612" s="72"/>
      <c r="BO612" s="71">
        <v>0</v>
      </c>
      <c r="BP612" s="71">
        <v>0</v>
      </c>
      <c r="BQ612" s="71">
        <v>19</v>
      </c>
      <c r="BR612" s="71">
        <v>0</v>
      </c>
      <c r="BS612" s="71">
        <v>3</v>
      </c>
      <c r="BT612" s="71">
        <v>0</v>
      </c>
      <c r="BU612"/>
      <c r="BV612" s="70">
        <v>174.80699999999999</v>
      </c>
      <c r="BW612" s="70">
        <v>0</v>
      </c>
      <c r="BX612" s="70">
        <v>0</v>
      </c>
      <c r="BY612" s="70">
        <v>0</v>
      </c>
      <c r="BZ612" s="70">
        <v>5.7880000000000003</v>
      </c>
      <c r="CA612" s="70">
        <v>0</v>
      </c>
      <c r="CB612" s="70">
        <v>0</v>
      </c>
      <c r="CC612" s="70">
        <v>0</v>
      </c>
      <c r="CD612" s="70">
        <v>0</v>
      </c>
    </row>
    <row r="613" spans="1:82">
      <c r="A613" s="70" t="s">
        <v>2382</v>
      </c>
      <c r="B613" s="70">
        <v>119</v>
      </c>
      <c r="C613" s="70">
        <v>17</v>
      </c>
      <c r="D613" s="70">
        <v>7</v>
      </c>
      <c r="E613" s="70">
        <v>2020</v>
      </c>
      <c r="F613" s="70" t="s">
        <v>159</v>
      </c>
      <c r="G613" s="70" t="s">
        <v>2365</v>
      </c>
      <c r="H613" s="70" t="s">
        <v>2366</v>
      </c>
      <c r="I613" s="148"/>
      <c r="J613" s="71">
        <v>485.02367029786222</v>
      </c>
      <c r="K613" s="71">
        <v>1.3217143689411932</v>
      </c>
      <c r="L613" s="71">
        <v>7.584545366194722</v>
      </c>
      <c r="M613" s="71">
        <v>51.705540734187998</v>
      </c>
      <c r="N613" s="71">
        <v>39.58646592326788</v>
      </c>
      <c r="O613" s="71">
        <v>44.956915601724006</v>
      </c>
      <c r="P613" s="71">
        <v>37.140275516869558</v>
      </c>
      <c r="Q613" s="71">
        <v>2.8387229887643901</v>
      </c>
      <c r="R613" s="71">
        <v>0</v>
      </c>
      <c r="S613" s="71">
        <v>7.81355541440184</v>
      </c>
      <c r="T613" s="72"/>
      <c r="U613" s="71">
        <v>28095811</v>
      </c>
      <c r="V613" s="71">
        <v>701</v>
      </c>
      <c r="W613" s="71">
        <v>248</v>
      </c>
      <c r="X613" s="71">
        <v>16900</v>
      </c>
      <c r="Y613" s="71">
        <v>20202</v>
      </c>
      <c r="Z613" s="71">
        <v>32125</v>
      </c>
      <c r="AA613" s="71">
        <v>8197</v>
      </c>
      <c r="AB613" s="71">
        <v>48146</v>
      </c>
      <c r="AC613" s="71">
        <v>0</v>
      </c>
      <c r="AD613" s="71">
        <v>7.81355541440184</v>
      </c>
      <c r="AE613" s="72"/>
      <c r="AF613" s="71">
        <v>221308778.35066441</v>
      </c>
      <c r="AG613" s="71">
        <v>1036524.9485763954</v>
      </c>
      <c r="AH613" s="71">
        <v>1657747.5591837734</v>
      </c>
      <c r="AI613" s="71">
        <v>101326964.34863454</v>
      </c>
      <c r="AJ613" s="71">
        <v>73764634.289038122</v>
      </c>
      <c r="AK613" s="71"/>
      <c r="AL613" s="71"/>
      <c r="AM613" s="71">
        <v>6283587.9132167101</v>
      </c>
      <c r="AN613" s="71"/>
      <c r="AO613" s="71"/>
      <c r="AP613" s="71">
        <v>405378237.40931398</v>
      </c>
      <c r="AQ613" s="72"/>
      <c r="AR613" s="71">
        <v>1903</v>
      </c>
      <c r="AS613" s="71">
        <v>867</v>
      </c>
      <c r="AT613" s="71">
        <v>0</v>
      </c>
      <c r="AU613" s="71">
        <v>0</v>
      </c>
      <c r="AV613" s="71">
        <v>0</v>
      </c>
      <c r="AW613" s="71">
        <v>0</v>
      </c>
      <c r="AX613" s="71"/>
      <c r="AY613" s="72"/>
      <c r="AZ613" s="71">
        <v>8132.1999999999971</v>
      </c>
      <c r="BA613" s="71">
        <v>81266.799999999901</v>
      </c>
      <c r="BB613" s="71">
        <v>0</v>
      </c>
      <c r="BC613" s="71">
        <v>0</v>
      </c>
      <c r="BD613" s="71">
        <v>0</v>
      </c>
      <c r="BE613" s="71">
        <v>0</v>
      </c>
      <c r="BF613" s="71"/>
      <c r="BG613" s="72"/>
      <c r="BH613" s="71">
        <v>0</v>
      </c>
      <c r="BI613" s="71">
        <v>0</v>
      </c>
      <c r="BJ613" s="71">
        <v>144.05099999999999</v>
      </c>
      <c r="BK613" s="71">
        <v>0</v>
      </c>
      <c r="BL613" s="71">
        <v>18.681999999999999</v>
      </c>
      <c r="BM613" s="71">
        <v>0</v>
      </c>
      <c r="BN613" s="72"/>
      <c r="BO613" s="71">
        <v>0</v>
      </c>
      <c r="BP613" s="71">
        <v>0</v>
      </c>
      <c r="BQ613" s="71">
        <v>19</v>
      </c>
      <c r="BR613" s="71">
        <v>0</v>
      </c>
      <c r="BS613" s="71">
        <v>3</v>
      </c>
      <c r="BT613" s="71">
        <v>0</v>
      </c>
      <c r="BU613"/>
      <c r="BV613" s="70">
        <v>156.92099999999999</v>
      </c>
      <c r="BW613" s="70">
        <v>0</v>
      </c>
      <c r="BX613" s="70">
        <v>0</v>
      </c>
      <c r="BY613" s="70">
        <v>0</v>
      </c>
      <c r="BZ613" s="70">
        <v>5.8120000000000003</v>
      </c>
      <c r="CA613" s="70">
        <v>0</v>
      </c>
      <c r="CB613" s="70">
        <v>0</v>
      </c>
      <c r="CC613" s="70">
        <v>0</v>
      </c>
      <c r="CD613" s="70">
        <v>0</v>
      </c>
    </row>
    <row r="614" spans="1:82">
      <c r="A614" s="70" t="s">
        <v>2383</v>
      </c>
      <c r="B614" s="70">
        <v>119</v>
      </c>
      <c r="C614" s="70">
        <v>18</v>
      </c>
      <c r="D614" s="70">
        <v>7</v>
      </c>
      <c r="E614" s="70">
        <v>2021</v>
      </c>
      <c r="F614" s="70" t="s">
        <v>160</v>
      </c>
      <c r="G614" s="70" t="s">
        <v>2365</v>
      </c>
      <c r="H614" s="70" t="s">
        <v>2366</v>
      </c>
      <c r="I614" s="148"/>
      <c r="J614" s="71">
        <v>518.54681272984624</v>
      </c>
      <c r="K614" s="71">
        <v>1.3498267400744417</v>
      </c>
      <c r="L614" s="71">
        <v>7.9316014418452845</v>
      </c>
      <c r="M614" s="71">
        <v>48.802804753619675</v>
      </c>
      <c r="N614" s="71">
        <v>36.814516226610287</v>
      </c>
      <c r="O614" s="71">
        <v>43.595635662635551</v>
      </c>
      <c r="P614" s="71">
        <v>38.506456254790791</v>
      </c>
      <c r="Q614" s="71">
        <v>2.7928305081415501</v>
      </c>
      <c r="R614" s="71">
        <v>0</v>
      </c>
      <c r="S614" s="71">
        <v>6.7833400080254771</v>
      </c>
      <c r="T614" s="72"/>
      <c r="U614" s="71">
        <v>32052367</v>
      </c>
      <c r="V614" s="71">
        <v>701</v>
      </c>
      <c r="W614" s="71">
        <v>248</v>
      </c>
      <c r="X614" s="71">
        <v>16900</v>
      </c>
      <c r="Y614" s="71">
        <v>20474</v>
      </c>
      <c r="Z614" s="71">
        <v>32076</v>
      </c>
      <c r="AA614" s="71">
        <v>8287</v>
      </c>
      <c r="AB614" s="71">
        <v>47833</v>
      </c>
      <c r="AC614" s="71">
        <v>0</v>
      </c>
      <c r="AD614" s="71">
        <v>6.7833400080254771</v>
      </c>
      <c r="AE614" s="72"/>
      <c r="AF614" s="71">
        <v>237681128.45706433</v>
      </c>
      <c r="AG614" s="71">
        <v>1106908.0248259148</v>
      </c>
      <c r="AH614" s="71">
        <v>1676428.0366358203</v>
      </c>
      <c r="AI614" s="71">
        <v>110016391.95177075</v>
      </c>
      <c r="AJ614" s="71">
        <v>76843501.173466474</v>
      </c>
      <c r="AK614" s="71">
        <v>0</v>
      </c>
      <c r="AL614" s="71">
        <v>0</v>
      </c>
      <c r="AM614" s="71">
        <v>6278745.5455106376</v>
      </c>
      <c r="AN614" s="71">
        <v>0</v>
      </c>
      <c r="AO614" s="71">
        <v>0</v>
      </c>
      <c r="AP614" s="71">
        <v>433603103.18927395</v>
      </c>
      <c r="AQ614" s="72"/>
      <c r="AR614" s="71">
        <v>1986</v>
      </c>
      <c r="AS614" s="71">
        <v>875</v>
      </c>
      <c r="AT614" s="71">
        <v>0</v>
      </c>
      <c r="AU614" s="71">
        <v>0</v>
      </c>
      <c r="AV614" s="71">
        <v>0</v>
      </c>
      <c r="AW614" s="71">
        <v>0</v>
      </c>
      <c r="AX614" s="71"/>
      <c r="AY614" s="72"/>
      <c r="AZ614" s="71">
        <v>8644.0999999999913</v>
      </c>
      <c r="BA614" s="71">
        <v>82374.999999999884</v>
      </c>
      <c r="BB614" s="71">
        <v>0</v>
      </c>
      <c r="BC614" s="71">
        <v>0</v>
      </c>
      <c r="BD614" s="71">
        <v>0</v>
      </c>
      <c r="BE614" s="71">
        <v>0</v>
      </c>
      <c r="BF614" s="71"/>
      <c r="BG614" s="72"/>
      <c r="BH614" s="71">
        <v>0</v>
      </c>
      <c r="BI614" s="71">
        <v>0</v>
      </c>
      <c r="BJ614" s="71">
        <v>156.53399999999999</v>
      </c>
      <c r="BK614" s="71">
        <v>0</v>
      </c>
      <c r="BL614" s="71">
        <v>19.312999999999999</v>
      </c>
      <c r="BM614" s="71">
        <v>0</v>
      </c>
      <c r="BN614" s="72"/>
      <c r="BO614" s="71">
        <v>0</v>
      </c>
      <c r="BP614" s="71">
        <v>0</v>
      </c>
      <c r="BQ614" s="71">
        <v>17</v>
      </c>
      <c r="BR614" s="71">
        <v>0</v>
      </c>
      <c r="BS614" s="71">
        <v>3</v>
      </c>
      <c r="BT614" s="71">
        <v>0</v>
      </c>
      <c r="BU614"/>
      <c r="BV614" s="70">
        <v>170.11799999999999</v>
      </c>
      <c r="BW614" s="70">
        <v>0</v>
      </c>
      <c r="BX614" s="70">
        <v>0</v>
      </c>
      <c r="BY614" s="70">
        <v>0</v>
      </c>
      <c r="BZ614" s="70">
        <v>5.7290000000000001</v>
      </c>
      <c r="CA614" s="70">
        <v>0</v>
      </c>
      <c r="CB614" s="70">
        <v>0</v>
      </c>
      <c r="CC614" s="70">
        <v>0</v>
      </c>
      <c r="CD614" s="70">
        <v>0</v>
      </c>
    </row>
    <row r="615" spans="1:82">
      <c r="A615" s="70" t="s">
        <v>2384</v>
      </c>
      <c r="B615" s="70">
        <v>119</v>
      </c>
      <c r="C615" s="70">
        <v>19</v>
      </c>
      <c r="D615" s="70">
        <v>7</v>
      </c>
      <c r="E615" s="70">
        <v>2022</v>
      </c>
      <c r="F615" s="70" t="s">
        <v>161</v>
      </c>
      <c r="G615" s="1064" t="s">
        <v>2365</v>
      </c>
      <c r="H615" s="70" t="s">
        <v>2366</v>
      </c>
      <c r="I615" s="148"/>
      <c r="J615" s="71">
        <v>451.2352518373857</v>
      </c>
      <c r="K615" s="71">
        <v>1.297370589513698</v>
      </c>
      <c r="L615" s="71">
        <v>7.2543510873714903</v>
      </c>
      <c r="M615" s="71">
        <v>54.966405353226307</v>
      </c>
      <c r="N615" s="71">
        <v>42.966838609607983</v>
      </c>
      <c r="O615" s="71">
        <v>45.884933093120914</v>
      </c>
      <c r="P615" s="71">
        <v>37.891647145158657</v>
      </c>
      <c r="Q615" s="71">
        <v>2.7934328968036555</v>
      </c>
      <c r="R615" s="71">
        <v>0</v>
      </c>
      <c r="S615" s="71">
        <v>8.5999861074546278</v>
      </c>
      <c r="T615" s="72"/>
      <c r="U615" s="71">
        <v>31187241</v>
      </c>
      <c r="V615" s="71">
        <v>701</v>
      </c>
      <c r="W615" s="71">
        <v>248</v>
      </c>
      <c r="X615" s="71">
        <v>16900</v>
      </c>
      <c r="Y615" s="71">
        <v>20517</v>
      </c>
      <c r="Z615" s="71">
        <v>32076</v>
      </c>
      <c r="AA615" s="71">
        <v>8279</v>
      </c>
      <c r="AB615" s="71">
        <v>47451</v>
      </c>
      <c r="AC615" s="71">
        <v>0</v>
      </c>
      <c r="AD615" s="71">
        <v>8.5999861074546278</v>
      </c>
      <c r="AE615" s="72"/>
      <c r="AF615" s="71">
        <v>197044145.38861397</v>
      </c>
      <c r="AG615" s="71">
        <v>1095181.4548928675</v>
      </c>
      <c r="AH615" s="71">
        <v>1785900.0551443603</v>
      </c>
      <c r="AI615" s="71">
        <v>106557787.50788368</v>
      </c>
      <c r="AJ615" s="71">
        <v>81523152.143286675</v>
      </c>
      <c r="AK615" s="71">
        <v>0</v>
      </c>
      <c r="AL615" s="71">
        <v>0</v>
      </c>
      <c r="AM615" s="71">
        <v>6127219.2469120407</v>
      </c>
      <c r="AN615" s="71">
        <v>0</v>
      </c>
      <c r="AO615" s="71">
        <v>0</v>
      </c>
      <c r="AP615" s="71">
        <v>394133385.79673356</v>
      </c>
      <c r="AQ615" s="72"/>
      <c r="AR615" s="71">
        <v>2106</v>
      </c>
      <c r="AS615" s="71">
        <v>881</v>
      </c>
      <c r="AT615" s="71">
        <v>0</v>
      </c>
      <c r="AU615" s="71">
        <v>0</v>
      </c>
      <c r="AV615" s="71">
        <v>0</v>
      </c>
      <c r="AW615" s="71">
        <v>0</v>
      </c>
      <c r="AX615" s="71"/>
      <c r="AY615" s="72"/>
      <c r="AZ615" s="71">
        <v>9337.1999999999844</v>
      </c>
      <c r="BA615" s="71">
        <v>82719.299999999886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2385</v>
      </c>
      <c r="B616" s="70">
        <v>119</v>
      </c>
      <c r="C616" s="70">
        <v>20</v>
      </c>
      <c r="D616" s="70">
        <v>7</v>
      </c>
      <c r="E616" s="70">
        <v>2023</v>
      </c>
      <c r="F616" s="70" t="s">
        <v>1539</v>
      </c>
      <c r="G616" s="1064" t="s">
        <v>2365</v>
      </c>
      <c r="H616" s="70" t="s">
        <v>2366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2248</v>
      </c>
      <c r="AS616" s="71">
        <v>882</v>
      </c>
      <c r="AT616" s="71">
        <v>0</v>
      </c>
      <c r="AU616" s="71">
        <v>0</v>
      </c>
      <c r="AV616" s="71">
        <v>0</v>
      </c>
      <c r="AW616" s="71">
        <v>0</v>
      </c>
      <c r="AX616" s="71"/>
      <c r="AY616" s="72"/>
      <c r="AZ616" s="71">
        <v>10151.599999999969</v>
      </c>
      <c r="BA616" s="71">
        <v>82768.799999999886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2386</v>
      </c>
      <c r="B617" s="70">
        <v>119</v>
      </c>
      <c r="C617" s="70">
        <v>21</v>
      </c>
      <c r="D617" s="70">
        <v>7</v>
      </c>
      <c r="E617" s="70">
        <v>2024</v>
      </c>
      <c r="F617" s="70" t="s">
        <v>1554</v>
      </c>
      <c r="G617" s="70" t="s">
        <v>2365</v>
      </c>
      <c r="H617" s="70" t="s">
        <v>2366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6347.1756013695394</v>
      </c>
      <c r="K618" s="71">
        <v>873.02607323857308</v>
      </c>
      <c r="L618" s="71">
        <v>561.32538079249218</v>
      </c>
      <c r="M618" s="71">
        <v>1801.2421632882499</v>
      </c>
      <c r="N618" s="71">
        <v>2756.026028398559</v>
      </c>
      <c r="O618" s="71">
        <v>1694.8995387362079</v>
      </c>
      <c r="P618" s="71">
        <v>2459.842306202353</v>
      </c>
      <c r="Q618" s="71">
        <v>152.40763323530601</v>
      </c>
      <c r="R618" s="71">
        <v>390.47509344712711</v>
      </c>
      <c r="S618" s="71">
        <v>183.29080999999999</v>
      </c>
      <c r="T618" s="72"/>
      <c r="U618" s="71">
        <v>483564334</v>
      </c>
      <c r="V618" s="71">
        <v>154387</v>
      </c>
      <c r="W618" s="71">
        <v>6097</v>
      </c>
      <c r="X618" s="71">
        <v>724072</v>
      </c>
      <c r="Y618" s="71">
        <v>707779</v>
      </c>
      <c r="Z618" s="71">
        <v>697132</v>
      </c>
      <c r="AA618" s="71">
        <v>597277</v>
      </c>
      <c r="AB618" s="71">
        <v>2474583</v>
      </c>
      <c r="AC618" s="71">
        <v>67630989</v>
      </c>
      <c r="AD618" s="71">
        <v>183.29080999999991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7504.8647865279581</v>
      </c>
      <c r="K619" s="71">
        <v>629.10499138369619</v>
      </c>
      <c r="L619" s="71">
        <v>758.91868019510423</v>
      </c>
      <c r="M619" s="71">
        <v>3820.8885779143238</v>
      </c>
      <c r="N619" s="71">
        <v>4166.0858028512621</v>
      </c>
      <c r="O619" s="71">
        <v>2742.170345009913</v>
      </c>
      <c r="P619" s="71">
        <v>2255.451127960001</v>
      </c>
      <c r="Q619" s="71">
        <v>143.661501401648</v>
      </c>
      <c r="R619" s="71">
        <v>535.87954119548749</v>
      </c>
      <c r="S619" s="71">
        <v>253.38657113065801</v>
      </c>
      <c r="T619" s="72"/>
      <c r="U619" s="71">
        <v>463778516</v>
      </c>
      <c r="V619" s="71">
        <v>129753</v>
      </c>
      <c r="W619" s="71">
        <v>8938</v>
      </c>
      <c r="X619" s="71">
        <v>643676</v>
      </c>
      <c r="Y619" s="71">
        <v>824873</v>
      </c>
      <c r="Z619" s="71">
        <v>1305180</v>
      </c>
      <c r="AA619" s="71">
        <v>448519</v>
      </c>
      <c r="AB619" s="71">
        <v>2438482</v>
      </c>
      <c r="AC619" s="71">
        <v>94759201</v>
      </c>
      <c r="AD619" s="71">
        <v>253.38657113065801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6827.1207596484901</v>
      </c>
      <c r="K621" s="71">
        <v>416.36952416479022</v>
      </c>
      <c r="L621" s="71">
        <v>654.12829915209568</v>
      </c>
      <c r="M621" s="71">
        <v>3648.1583388657118</v>
      </c>
      <c r="N621" s="71">
        <v>3825.640594683724</v>
      </c>
      <c r="O621" s="71">
        <v>2681.700453983824</v>
      </c>
      <c r="P621" s="71">
        <v>2226.6490879883099</v>
      </c>
      <c r="Q621" s="71">
        <v>150.103755634479</v>
      </c>
      <c r="R621" s="71">
        <v>306.71293322179048</v>
      </c>
      <c r="S621" s="71">
        <v>270.16337110410308</v>
      </c>
      <c r="T621" s="72"/>
      <c r="U621" s="71">
        <v>520924410</v>
      </c>
      <c r="V621" s="71">
        <v>125506</v>
      </c>
      <c r="W621" s="71">
        <v>9639</v>
      </c>
      <c r="X621" s="71">
        <v>774162</v>
      </c>
      <c r="Y621" s="71">
        <v>837457</v>
      </c>
      <c r="Z621" s="71">
        <v>1326882</v>
      </c>
      <c r="AA621" s="71">
        <v>436042</v>
      </c>
      <c r="AB621" s="71">
        <v>2413103</v>
      </c>
      <c r="AC621" s="71">
        <v>55791997</v>
      </c>
      <c r="AD621" s="71">
        <v>270.16337110410308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6273.7645918083854</v>
      </c>
      <c r="K622" s="71">
        <v>398.10467784036501</v>
      </c>
      <c r="L622" s="71">
        <v>583.52882769777227</v>
      </c>
      <c r="M622" s="71">
        <v>3749.2724060111018</v>
      </c>
      <c r="N622" s="71">
        <v>3737.5365387895449</v>
      </c>
      <c r="O622" s="71">
        <v>2608.511588226002</v>
      </c>
      <c r="P622" s="71">
        <v>2172.0896381228431</v>
      </c>
      <c r="Q622" s="71">
        <v>146.983292944878</v>
      </c>
      <c r="R622" s="71">
        <v>269.57168899916968</v>
      </c>
      <c r="S622" s="71">
        <v>258.84861956761989</v>
      </c>
      <c r="T622" s="72"/>
      <c r="U622" s="71">
        <v>519538972</v>
      </c>
      <c r="V622" s="71">
        <v>125506</v>
      </c>
      <c r="W622" s="71">
        <v>9639</v>
      </c>
      <c r="X622" s="71">
        <v>774162</v>
      </c>
      <c r="Y622" s="71">
        <v>843516</v>
      </c>
      <c r="Z622" s="71">
        <v>1335969</v>
      </c>
      <c r="AA622" s="71">
        <v>425843</v>
      </c>
      <c r="AB622" s="71">
        <v>2401803</v>
      </c>
      <c r="AC622" s="71">
        <v>50918383</v>
      </c>
      <c r="AD622" s="71">
        <v>258.84861956761989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5990.3532429010147</v>
      </c>
      <c r="K623" s="71">
        <v>316.97306112006481</v>
      </c>
      <c r="L623" s="71">
        <v>673.76814549603205</v>
      </c>
      <c r="M623" s="71">
        <v>3848.0117768356322</v>
      </c>
      <c r="N623" s="71">
        <v>3786.7265871018899</v>
      </c>
      <c r="O623" s="71">
        <v>2661.594447048908</v>
      </c>
      <c r="P623" s="71">
        <v>2067.310317154072</v>
      </c>
      <c r="Q623" s="71">
        <v>139.39428889022699</v>
      </c>
      <c r="R623" s="71">
        <v>263.13792128949842</v>
      </c>
      <c r="S623" s="71">
        <v>223.4321183774546</v>
      </c>
      <c r="T623" s="72"/>
      <c r="U623" s="71">
        <v>414479495</v>
      </c>
      <c r="V623" s="71">
        <v>119389</v>
      </c>
      <c r="W623" s="71">
        <v>16162</v>
      </c>
      <c r="X623" s="71">
        <v>821565</v>
      </c>
      <c r="Y623" s="71">
        <v>849247</v>
      </c>
      <c r="Z623" s="71">
        <v>1345501</v>
      </c>
      <c r="AA623" s="71">
        <v>416087</v>
      </c>
      <c r="AB623" s="71">
        <v>2391091</v>
      </c>
      <c r="AC623" s="71">
        <v>48489390</v>
      </c>
      <c r="AD623" s="71">
        <v>223.4321183774546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95.3</v>
      </c>
      <c r="BI623" s="71">
        <v>355.89400000000001</v>
      </c>
      <c r="BJ623" s="71">
        <v>6447.152</v>
      </c>
      <c r="BK623" s="71">
        <v>398.42200000000003</v>
      </c>
      <c r="BL623" s="71">
        <v>472.25578000000002</v>
      </c>
      <c r="BM623" s="71">
        <v>0</v>
      </c>
      <c r="BN623" s="72"/>
      <c r="BO623" s="71">
        <v>9</v>
      </c>
      <c r="BP623" s="71">
        <v>7</v>
      </c>
      <c r="BQ623" s="71">
        <v>153</v>
      </c>
      <c r="BR623" s="71">
        <v>13</v>
      </c>
      <c r="BS623" s="71">
        <v>66</v>
      </c>
      <c r="BT623" s="71">
        <v>0</v>
      </c>
      <c r="BU623"/>
      <c r="BV623" s="70">
        <v>5588.71378</v>
      </c>
      <c r="BW623" s="70">
        <v>148.047</v>
      </c>
      <c r="BX623" s="70">
        <v>1923.942</v>
      </c>
      <c r="BY623" s="70">
        <v>8.3650000000000002</v>
      </c>
      <c r="BZ623" s="70">
        <v>52.984000000000002</v>
      </c>
      <c r="CA623" s="70">
        <v>3.0960000000000001</v>
      </c>
      <c r="CB623" s="70">
        <v>34.143000000000001</v>
      </c>
      <c r="CC623" s="70">
        <v>9.7330000000000005</v>
      </c>
      <c r="CD623" s="70">
        <v>0</v>
      </c>
    </row>
    <row r="624" spans="1:82">
      <c r="A624" s="70" t="s">
        <v>2415</v>
      </c>
      <c r="B624" s="70">
        <v>517</v>
      </c>
      <c r="C624" s="70">
        <v>7</v>
      </c>
      <c r="D624" s="70">
        <v>31</v>
      </c>
      <c r="E624" s="70">
        <v>2010</v>
      </c>
      <c r="F624" s="70" t="s">
        <v>177</v>
      </c>
      <c r="G624" s="70" t="s">
        <v>2408</v>
      </c>
      <c r="H624" s="70" t="s">
        <v>2409</v>
      </c>
      <c r="I624" s="148"/>
      <c r="J624" s="71">
        <v>5901.8658489816207</v>
      </c>
      <c r="K624" s="71">
        <v>382.92548450066528</v>
      </c>
      <c r="L624" s="71">
        <v>637.65907992000427</v>
      </c>
      <c r="M624" s="71">
        <v>3753.2870190218591</v>
      </c>
      <c r="N624" s="71">
        <v>3836.0608813535309</v>
      </c>
      <c r="O624" s="71">
        <v>2663.104127293187</v>
      </c>
      <c r="P624" s="71">
        <v>2082.3081679660781</v>
      </c>
      <c r="Q624" s="71">
        <v>144.72695726423899</v>
      </c>
      <c r="R624" s="71">
        <v>264.66558757918699</v>
      </c>
      <c r="S624" s="71">
        <v>210.44342093716429</v>
      </c>
      <c r="T624" s="72"/>
      <c r="U624" s="71">
        <v>432804388</v>
      </c>
      <c r="V624" s="71">
        <v>119389</v>
      </c>
      <c r="W624" s="71">
        <v>16162</v>
      </c>
      <c r="X624" s="71">
        <v>821565</v>
      </c>
      <c r="Y624" s="71">
        <v>854420</v>
      </c>
      <c r="Z624" s="71">
        <v>1352520</v>
      </c>
      <c r="AA624" s="71">
        <v>408639</v>
      </c>
      <c r="AB624" s="71">
        <v>2378853</v>
      </c>
      <c r="AC624" s="71">
        <v>46218172</v>
      </c>
      <c r="AD624" s="71">
        <v>210.4434209371644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112.57899999999999</v>
      </c>
      <c r="BI624" s="71">
        <v>319.36</v>
      </c>
      <c r="BJ624" s="71">
        <v>6679.71</v>
      </c>
      <c r="BK624" s="71">
        <v>410.75700000000001</v>
      </c>
      <c r="BL624" s="71">
        <v>496.32900000000001</v>
      </c>
      <c r="BM624" s="71">
        <v>0</v>
      </c>
      <c r="BN624" s="72"/>
      <c r="BO624" s="71">
        <v>10</v>
      </c>
      <c r="BP624" s="71">
        <v>8</v>
      </c>
      <c r="BQ624" s="71">
        <v>166</v>
      </c>
      <c r="BR624" s="71">
        <v>13</v>
      </c>
      <c r="BS624" s="71">
        <v>66</v>
      </c>
      <c r="BT624" s="71">
        <v>0</v>
      </c>
      <c r="BU624"/>
      <c r="BV624" s="70">
        <v>5926.1909999999998</v>
      </c>
      <c r="BW624" s="70">
        <v>174.381</v>
      </c>
      <c r="BX624" s="70">
        <v>1798.904</v>
      </c>
      <c r="BY624" s="70">
        <v>12.74</v>
      </c>
      <c r="BZ624" s="70">
        <v>55.786000000000001</v>
      </c>
      <c r="CA624" s="70">
        <v>0</v>
      </c>
      <c r="CB624" s="70">
        <v>34.744</v>
      </c>
      <c r="CC624" s="70">
        <v>15.989000000000001</v>
      </c>
      <c r="CD624" s="70">
        <v>0</v>
      </c>
    </row>
    <row r="625" spans="1:82">
      <c r="A625" s="70" t="s">
        <v>2416</v>
      </c>
      <c r="B625" s="70">
        <v>518</v>
      </c>
      <c r="C625" s="70">
        <v>8</v>
      </c>
      <c r="D625" s="70">
        <v>31</v>
      </c>
      <c r="E625" s="70">
        <v>2011</v>
      </c>
      <c r="F625" s="70" t="s">
        <v>178</v>
      </c>
      <c r="G625" s="70" t="s">
        <v>2408</v>
      </c>
      <c r="H625" s="70" t="s">
        <v>2409</v>
      </c>
      <c r="I625" s="148"/>
      <c r="J625" s="71">
        <v>6853.8341955636088</v>
      </c>
      <c r="K625" s="71">
        <v>503.14689649459768</v>
      </c>
      <c r="L625" s="71">
        <v>644.06706932356803</v>
      </c>
      <c r="M625" s="71">
        <v>4381.2812604017099</v>
      </c>
      <c r="N625" s="71">
        <v>4182.4060780413683</v>
      </c>
      <c r="O625" s="71">
        <v>2634.9786758402038</v>
      </c>
      <c r="P625" s="71">
        <v>2005.3872406914809</v>
      </c>
      <c r="Q625" s="71">
        <v>165.942878714237</v>
      </c>
      <c r="R625" s="71">
        <v>272.54751984567349</v>
      </c>
      <c r="S625" s="71">
        <v>218.49164786136609</v>
      </c>
      <c r="T625" s="72"/>
      <c r="U625" s="71">
        <v>434136630</v>
      </c>
      <c r="V625" s="71">
        <v>119389</v>
      </c>
      <c r="W625" s="71">
        <v>16162</v>
      </c>
      <c r="X625" s="71">
        <v>821565</v>
      </c>
      <c r="Y625" s="71">
        <v>859516</v>
      </c>
      <c r="Z625" s="71">
        <v>1367309</v>
      </c>
      <c r="AA625" s="71">
        <v>405255</v>
      </c>
      <c r="AB625" s="71">
        <v>2364632</v>
      </c>
      <c r="AC625" s="71">
        <v>47515867</v>
      </c>
      <c r="AD625" s="71">
        <v>218.491647861366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114.021</v>
      </c>
      <c r="BI625" s="71">
        <v>335.55099999999999</v>
      </c>
      <c r="BJ625" s="71">
        <v>6807.87</v>
      </c>
      <c r="BK625" s="71">
        <v>471.286</v>
      </c>
      <c r="BL625" s="71">
        <v>467.577</v>
      </c>
      <c r="BM625" s="71">
        <v>0</v>
      </c>
      <c r="BN625" s="72"/>
      <c r="BO625" s="71">
        <v>11</v>
      </c>
      <c r="BP625" s="71">
        <v>7</v>
      </c>
      <c r="BQ625" s="71">
        <v>170</v>
      </c>
      <c r="BR625" s="71">
        <v>14</v>
      </c>
      <c r="BS625" s="71">
        <v>71</v>
      </c>
      <c r="BT625" s="71">
        <v>0</v>
      </c>
      <c r="BU625"/>
      <c r="BV625" s="70">
        <v>5825.2219999999998</v>
      </c>
      <c r="BW625" s="70">
        <v>187.005</v>
      </c>
      <c r="BX625" s="70">
        <v>2080.0160000000001</v>
      </c>
      <c r="BY625" s="70">
        <v>4.7699999999999996</v>
      </c>
      <c r="BZ625" s="70">
        <v>70.981999999999999</v>
      </c>
      <c r="CA625" s="70">
        <v>0</v>
      </c>
      <c r="CB625" s="70">
        <v>19.885000000000002</v>
      </c>
      <c r="CC625" s="70">
        <v>8.4250000000000007</v>
      </c>
      <c r="CD625" s="70">
        <v>0</v>
      </c>
    </row>
    <row r="626" spans="1:82">
      <c r="A626" s="70" t="s">
        <v>2417</v>
      </c>
      <c r="B626" s="70">
        <v>519</v>
      </c>
      <c r="C626" s="70">
        <v>9</v>
      </c>
      <c r="D626" s="70">
        <v>31</v>
      </c>
      <c r="E626" s="70">
        <v>2012</v>
      </c>
      <c r="F626" s="70" t="s">
        <v>179</v>
      </c>
      <c r="G626" s="70" t="s">
        <v>2408</v>
      </c>
      <c r="H626" s="70" t="s">
        <v>2409</v>
      </c>
      <c r="I626" s="148"/>
      <c r="J626" s="71">
        <v>6958.5314258904673</v>
      </c>
      <c r="K626" s="71">
        <v>506.23036257673442</v>
      </c>
      <c r="L626" s="71">
        <v>703.18688561376132</v>
      </c>
      <c r="M626" s="71">
        <v>4616.6637854488481</v>
      </c>
      <c r="N626" s="71">
        <v>4801.5600132636018</v>
      </c>
      <c r="O626" s="71">
        <v>2642.5177274127382</v>
      </c>
      <c r="P626" s="71">
        <v>1986.8675553823148</v>
      </c>
      <c r="Q626" s="71">
        <v>180.02680942522099</v>
      </c>
      <c r="R626" s="71">
        <v>271.30854687762411</v>
      </c>
      <c r="S626" s="71">
        <v>242.0563911568496</v>
      </c>
      <c r="T626" s="72"/>
      <c r="U626" s="71">
        <v>436645065</v>
      </c>
      <c r="V626" s="71">
        <v>119389</v>
      </c>
      <c r="W626" s="71">
        <v>16162</v>
      </c>
      <c r="X626" s="71">
        <v>821565</v>
      </c>
      <c r="Y626" s="71">
        <v>869721</v>
      </c>
      <c r="Z626" s="71">
        <v>1382097</v>
      </c>
      <c r="AA626" s="71">
        <v>399241</v>
      </c>
      <c r="AB626" s="71">
        <v>2361133</v>
      </c>
      <c r="AC626" s="71">
        <v>46074760</v>
      </c>
      <c r="AD626" s="71">
        <v>242.05639115684949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127.619</v>
      </c>
      <c r="BI626" s="71">
        <v>363.22500000000002</v>
      </c>
      <c r="BJ626" s="71">
        <v>7048.8310000000001</v>
      </c>
      <c r="BK626" s="71">
        <v>860.44600000000003</v>
      </c>
      <c r="BL626" s="71">
        <v>576.14299999999992</v>
      </c>
      <c r="BM626" s="71">
        <v>0</v>
      </c>
      <c r="BN626" s="72"/>
      <c r="BO626" s="71">
        <v>12</v>
      </c>
      <c r="BP626" s="71">
        <v>7</v>
      </c>
      <c r="BQ626" s="71">
        <v>172</v>
      </c>
      <c r="BR626" s="71">
        <v>14</v>
      </c>
      <c r="BS626" s="71">
        <v>73</v>
      </c>
      <c r="BT626" s="71">
        <v>0</v>
      </c>
      <c r="BU626"/>
      <c r="BV626" s="70">
        <v>6643.2529999999997</v>
      </c>
      <c r="BW626" s="70">
        <v>176.74700000000001</v>
      </c>
      <c r="BX626" s="70">
        <v>2046.172</v>
      </c>
      <c r="BY626" s="70">
        <v>7.4240000000000004</v>
      </c>
      <c r="BZ626" s="70">
        <v>71.070999999999998</v>
      </c>
      <c r="CA626" s="70">
        <v>0</v>
      </c>
      <c r="CB626" s="70">
        <v>20.498999999999999</v>
      </c>
      <c r="CC626" s="70">
        <v>11.098000000000001</v>
      </c>
      <c r="CD626" s="70">
        <v>0</v>
      </c>
    </row>
    <row r="627" spans="1:82">
      <c r="A627" s="70" t="s">
        <v>2418</v>
      </c>
      <c r="B627" s="70">
        <v>520</v>
      </c>
      <c r="C627" s="70">
        <v>10</v>
      </c>
      <c r="D627" s="70">
        <v>31</v>
      </c>
      <c r="E627" s="70">
        <v>2013</v>
      </c>
      <c r="F627" s="70" t="s">
        <v>180</v>
      </c>
      <c r="G627" s="70" t="s">
        <v>2408</v>
      </c>
      <c r="H627" s="70" t="s">
        <v>2409</v>
      </c>
      <c r="I627" s="148"/>
      <c r="J627" s="71">
        <v>7016.5777712594727</v>
      </c>
      <c r="K627" s="71">
        <v>436.04879100757847</v>
      </c>
      <c r="L627" s="71">
        <v>691.05766139852255</v>
      </c>
      <c r="M627" s="71">
        <v>4594.8842737675459</v>
      </c>
      <c r="N627" s="71">
        <v>4838.1803922928593</v>
      </c>
      <c r="O627" s="71">
        <v>2560.4530272297402</v>
      </c>
      <c r="P627" s="71">
        <v>1973.3136139091721</v>
      </c>
      <c r="Q627" s="71">
        <v>182.160873467887</v>
      </c>
      <c r="R627" s="71">
        <v>283.08799956473717</v>
      </c>
      <c r="S627" s="71">
        <v>220.47279442900711</v>
      </c>
      <c r="T627" s="72"/>
      <c r="U627" s="71">
        <v>440506520</v>
      </c>
      <c r="V627" s="71">
        <v>119389</v>
      </c>
      <c r="W627" s="71">
        <v>16162</v>
      </c>
      <c r="X627" s="71">
        <v>821565</v>
      </c>
      <c r="Y627" s="71">
        <v>874981</v>
      </c>
      <c r="Z627" s="71">
        <v>1398967</v>
      </c>
      <c r="AA627" s="71">
        <v>395029</v>
      </c>
      <c r="AB627" s="71">
        <v>2354872</v>
      </c>
      <c r="AC627" s="71">
        <v>46928010</v>
      </c>
      <c r="AD627" s="71">
        <v>220.47279442900711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130.43700000000001</v>
      </c>
      <c r="BI627" s="71">
        <v>359.20600000000002</v>
      </c>
      <c r="BJ627" s="71">
        <v>7290.2049999999999</v>
      </c>
      <c r="BK627" s="71">
        <v>932.46900000000005</v>
      </c>
      <c r="BL627" s="71">
        <v>570.60600000000011</v>
      </c>
      <c r="BM627" s="71">
        <v>0</v>
      </c>
      <c r="BN627" s="72"/>
      <c r="BO627" s="71">
        <v>11</v>
      </c>
      <c r="BP627" s="71">
        <v>8</v>
      </c>
      <c r="BQ627" s="71">
        <v>177</v>
      </c>
      <c r="BR627" s="71">
        <v>14</v>
      </c>
      <c r="BS627" s="71">
        <v>72</v>
      </c>
      <c r="BT627" s="71">
        <v>0</v>
      </c>
      <c r="BU627"/>
      <c r="BV627" s="70">
        <v>6893.9949999999999</v>
      </c>
      <c r="BW627" s="70">
        <v>188.27099999999999</v>
      </c>
      <c r="BX627" s="70">
        <v>2101.9430000000002</v>
      </c>
      <c r="BY627" s="70">
        <v>8.9339999999999993</v>
      </c>
      <c r="BZ627" s="70">
        <v>60.375</v>
      </c>
      <c r="CA627" s="70">
        <v>0</v>
      </c>
      <c r="CB627" s="70">
        <v>19.765999999999998</v>
      </c>
      <c r="CC627" s="70">
        <v>9.6389999999999993</v>
      </c>
      <c r="CD627" s="70">
        <v>0</v>
      </c>
    </row>
    <row r="628" spans="1:82">
      <c r="A628" s="70" t="s">
        <v>2419</v>
      </c>
      <c r="B628" s="70">
        <v>521</v>
      </c>
      <c r="C628" s="70">
        <v>11</v>
      </c>
      <c r="D628" s="70">
        <v>31</v>
      </c>
      <c r="E628" s="70">
        <v>2014</v>
      </c>
      <c r="F628" s="70" t="s">
        <v>181</v>
      </c>
      <c r="G628" s="70" t="s">
        <v>2408</v>
      </c>
      <c r="H628" s="70" t="s">
        <v>2409</v>
      </c>
      <c r="I628" s="148"/>
      <c r="J628" s="71">
        <v>6532.2661485804038</v>
      </c>
      <c r="K628" s="71">
        <v>411.69034938172513</v>
      </c>
      <c r="L628" s="71">
        <v>476.88891136119128</v>
      </c>
      <c r="M628" s="71">
        <v>4357.4779824772113</v>
      </c>
      <c r="N628" s="71">
        <v>4226.8763448048794</v>
      </c>
      <c r="O628" s="71">
        <v>2448.6498956298219</v>
      </c>
      <c r="P628" s="71">
        <v>1955.134810233071</v>
      </c>
      <c r="Q628" s="71">
        <v>173.48208982753499</v>
      </c>
      <c r="R628" s="71">
        <v>274.21509609388801</v>
      </c>
      <c r="S628" s="71">
        <v>217.3615177775927</v>
      </c>
      <c r="T628" s="72"/>
      <c r="U628" s="71">
        <v>464262422</v>
      </c>
      <c r="V628" s="71">
        <v>104152</v>
      </c>
      <c r="W628" s="71">
        <v>15220</v>
      </c>
      <c r="X628" s="71">
        <v>804996</v>
      </c>
      <c r="Y628" s="71">
        <v>880005</v>
      </c>
      <c r="Z628" s="71">
        <v>1409086</v>
      </c>
      <c r="AA628" s="71">
        <v>389366</v>
      </c>
      <c r="AB628" s="71">
        <v>2337485</v>
      </c>
      <c r="AC628" s="71">
        <v>45600067</v>
      </c>
      <c r="AD628" s="71">
        <v>217.3615177775927</v>
      </c>
      <c r="AE628" s="72"/>
      <c r="AF628" s="71"/>
      <c r="AG628" s="71"/>
      <c r="AH628" s="71"/>
      <c r="AI628" s="71"/>
      <c r="AJ628" s="71"/>
      <c r="AK628" s="71"/>
      <c r="AL628" s="71"/>
      <c r="AM628" s="71"/>
      <c r="AN628" s="71"/>
      <c r="AO628" s="71"/>
      <c r="AP628" s="71"/>
      <c r="AQ628" s="72"/>
      <c r="AR628" s="71">
        <v>12456</v>
      </c>
      <c r="AS628" s="71">
        <v>1450</v>
      </c>
      <c r="AT628" s="71">
        <v>11</v>
      </c>
      <c r="AU628" s="71">
        <v>8</v>
      </c>
      <c r="AV628" s="71">
        <v>0</v>
      </c>
      <c r="AW628" s="71">
        <v>6</v>
      </c>
      <c r="AX628" s="71"/>
      <c r="AY628" s="72"/>
      <c r="AZ628" s="71">
        <v>50612.7</v>
      </c>
      <c r="BA628" s="71">
        <v>100540.5</v>
      </c>
      <c r="BB628" s="71">
        <v>28275</v>
      </c>
      <c r="BC628" s="71">
        <v>33309.9</v>
      </c>
      <c r="BD628" s="71">
        <v>0</v>
      </c>
      <c r="BE628" s="71">
        <v>8218.5</v>
      </c>
      <c r="BF628" s="71"/>
      <c r="BG628" s="72"/>
      <c r="BH628" s="71">
        <v>111.098</v>
      </c>
      <c r="BI628" s="71">
        <v>336.96100000000001</v>
      </c>
      <c r="BJ628" s="71">
        <v>7121.8649999999998</v>
      </c>
      <c r="BK628" s="71">
        <v>847.12699999999995</v>
      </c>
      <c r="BL628" s="71">
        <v>547.28300000000013</v>
      </c>
      <c r="BM628" s="71">
        <v>0</v>
      </c>
      <c r="BN628" s="72"/>
      <c r="BO628" s="71">
        <v>11</v>
      </c>
      <c r="BP628" s="71">
        <v>9</v>
      </c>
      <c r="BQ628" s="71">
        <v>180</v>
      </c>
      <c r="BR628" s="71">
        <v>15</v>
      </c>
      <c r="BS628" s="71">
        <v>71</v>
      </c>
      <c r="BT628" s="71">
        <v>0</v>
      </c>
      <c r="BU628"/>
      <c r="BV628" s="70">
        <v>6597.8689999999997</v>
      </c>
      <c r="BW628" s="70">
        <v>207.93700000000001</v>
      </c>
      <c r="BX628" s="70">
        <v>2066.7600000000002</v>
      </c>
      <c r="BY628" s="70">
        <v>7.2510000000000003</v>
      </c>
      <c r="BZ628" s="70">
        <v>57.655000000000001</v>
      </c>
      <c r="CA628" s="70">
        <v>0</v>
      </c>
      <c r="CB628" s="70">
        <v>18.641999999999999</v>
      </c>
      <c r="CC628" s="70">
        <v>8.2200000000000006</v>
      </c>
      <c r="CD628" s="70">
        <v>0</v>
      </c>
    </row>
    <row r="629" spans="1:82">
      <c r="A629" s="70" t="s">
        <v>2420</v>
      </c>
      <c r="B629" s="70">
        <v>522</v>
      </c>
      <c r="C629" s="70">
        <v>12</v>
      </c>
      <c r="D629" s="70">
        <v>31</v>
      </c>
      <c r="E629" s="70">
        <v>2015</v>
      </c>
      <c r="F629" s="70" t="s">
        <v>182</v>
      </c>
      <c r="G629" s="70" t="s">
        <v>2408</v>
      </c>
      <c r="H629" s="70" t="s">
        <v>2409</v>
      </c>
      <c r="I629" s="148"/>
      <c r="J629" s="71">
        <v>6047.3568518612619</v>
      </c>
      <c r="K629" s="71">
        <v>416.19027789045339</v>
      </c>
      <c r="L629" s="71">
        <v>506.66759532515238</v>
      </c>
      <c r="M629" s="71">
        <v>3643.899701160869</v>
      </c>
      <c r="N629" s="71">
        <v>3974.1873601855409</v>
      </c>
      <c r="O629" s="71">
        <v>2434.7599957950765</v>
      </c>
      <c r="P629" s="71">
        <v>1927.0503345768345</v>
      </c>
      <c r="Q629" s="71">
        <v>168.51637936568599</v>
      </c>
      <c r="R629" s="71">
        <v>310.06820905456351</v>
      </c>
      <c r="S629" s="71">
        <v>228.9604386094025</v>
      </c>
      <c r="T629" s="72"/>
      <c r="U629" s="71">
        <v>477916847</v>
      </c>
      <c r="V629" s="71">
        <v>104152</v>
      </c>
      <c r="W629" s="71">
        <v>15220</v>
      </c>
      <c r="X629" s="71">
        <v>804996</v>
      </c>
      <c r="Y629" s="71">
        <v>885719</v>
      </c>
      <c r="Z629" s="71">
        <v>1414577</v>
      </c>
      <c r="AA629" s="71">
        <v>383470</v>
      </c>
      <c r="AB629" s="71">
        <v>2319435</v>
      </c>
      <c r="AC629" s="71">
        <v>53001101</v>
      </c>
      <c r="AD629" s="71">
        <v>228.9604386094025</v>
      </c>
      <c r="AE629" s="72"/>
      <c r="AF629" s="71">
        <v>5192571026.5313711</v>
      </c>
      <c r="AG629" s="71">
        <v>280426960.0642097</v>
      </c>
      <c r="AH629" s="71">
        <v>103033200.98931471</v>
      </c>
      <c r="AI629" s="71">
        <v>4848857900.4378185</v>
      </c>
      <c r="AJ629" s="71">
        <v>4855731803.7348328</v>
      </c>
      <c r="AK629" s="71"/>
      <c r="AL629" s="71"/>
      <c r="AM629" s="71">
        <v>317868837.0861147</v>
      </c>
      <c r="AN629" s="71"/>
      <c r="AO629" s="71"/>
      <c r="AP629" s="71">
        <v>15598489728.84366</v>
      </c>
      <c r="AQ629" s="72"/>
      <c r="AR629" s="71">
        <v>13789</v>
      </c>
      <c r="AS629" s="71">
        <v>2018</v>
      </c>
      <c r="AT629" s="71">
        <v>19</v>
      </c>
      <c r="AU629" s="71">
        <v>11</v>
      </c>
      <c r="AV629" s="71">
        <v>0</v>
      </c>
      <c r="AW629" s="71">
        <v>6</v>
      </c>
      <c r="AX629" s="71"/>
      <c r="AY629" s="72"/>
      <c r="AZ629" s="71">
        <v>57287.799999999981</v>
      </c>
      <c r="BA629" s="71">
        <v>159424</v>
      </c>
      <c r="BB629" s="71">
        <v>28382.1</v>
      </c>
      <c r="BC629" s="71">
        <v>33896.9</v>
      </c>
      <c r="BD629" s="71">
        <v>0</v>
      </c>
      <c r="BE629" s="71">
        <v>8218.5</v>
      </c>
      <c r="BF629" s="71"/>
      <c r="BG629" s="72"/>
      <c r="BH629" s="71">
        <v>113.46299999999999</v>
      </c>
      <c r="BI629" s="71">
        <v>352.61700000000002</v>
      </c>
      <c r="BJ629" s="71">
        <v>6686.0439999999999</v>
      </c>
      <c r="BK629" s="71">
        <v>828.42899999999997</v>
      </c>
      <c r="BL629" s="71">
        <v>611.10599999999999</v>
      </c>
      <c r="BM629" s="71">
        <v>0</v>
      </c>
      <c r="BN629" s="72"/>
      <c r="BO629" s="71">
        <v>11</v>
      </c>
      <c r="BP629" s="71">
        <v>8</v>
      </c>
      <c r="BQ629" s="71">
        <v>178</v>
      </c>
      <c r="BR629" s="71">
        <v>15</v>
      </c>
      <c r="BS629" s="71">
        <v>75</v>
      </c>
      <c r="BT629" s="71">
        <v>0</v>
      </c>
      <c r="BU629"/>
      <c r="BV629" s="70">
        <v>6344.2330000000002</v>
      </c>
      <c r="BW629" s="70">
        <v>202.006</v>
      </c>
      <c r="BX629" s="70">
        <v>1945.454</v>
      </c>
      <c r="BY629" s="70">
        <v>4.6520000000000001</v>
      </c>
      <c r="BZ629" s="70">
        <v>65.555999999999997</v>
      </c>
      <c r="CA629" s="70">
        <v>3.3450000000000002</v>
      </c>
      <c r="CB629" s="70">
        <v>20.523</v>
      </c>
      <c r="CC629" s="70">
        <v>5.89</v>
      </c>
      <c r="CD629" s="70">
        <v>0</v>
      </c>
    </row>
    <row r="630" spans="1:82">
      <c r="A630" s="70" t="s">
        <v>2421</v>
      </c>
      <c r="B630" s="70">
        <v>523</v>
      </c>
      <c r="C630" s="70">
        <v>13</v>
      </c>
      <c r="D630" s="70">
        <v>31</v>
      </c>
      <c r="E630" s="70">
        <v>2016</v>
      </c>
      <c r="F630" s="70" t="s">
        <v>155</v>
      </c>
      <c r="G630" s="70" t="s">
        <v>2408</v>
      </c>
      <c r="H630" s="70" t="s">
        <v>2409</v>
      </c>
      <c r="I630" s="148"/>
      <c r="J630" s="71">
        <v>6089.1098718298126</v>
      </c>
      <c r="K630" s="71">
        <v>354.94296718040823</v>
      </c>
      <c r="L630" s="71">
        <v>652.10067069321792</v>
      </c>
      <c r="M630" s="71">
        <v>3543.9579593679573</v>
      </c>
      <c r="N630" s="71">
        <v>3742.9261984561449</v>
      </c>
      <c r="O630" s="71">
        <v>2418.1293529546265</v>
      </c>
      <c r="P630" s="71">
        <v>1912.091712486387</v>
      </c>
      <c r="Q630" s="71">
        <v>162.51885741971071</v>
      </c>
      <c r="R630" s="71">
        <v>319.79648083867119</v>
      </c>
      <c r="S630" s="71">
        <v>211.47808142163757</v>
      </c>
      <c r="T630" s="72"/>
      <c r="U630" s="71">
        <v>469345139</v>
      </c>
      <c r="V630" s="71">
        <v>104152</v>
      </c>
      <c r="W630" s="71">
        <v>15220</v>
      </c>
      <c r="X630" s="71">
        <v>804996</v>
      </c>
      <c r="Y630" s="71">
        <v>890293</v>
      </c>
      <c r="Z630" s="71">
        <v>1422185</v>
      </c>
      <c r="AA630" s="71">
        <v>393538</v>
      </c>
      <c r="AB630" s="71">
        <v>2300923</v>
      </c>
      <c r="AC630" s="71">
        <v>54618091.016966671</v>
      </c>
      <c r="AD630" s="71">
        <v>211.4780814216376</v>
      </c>
      <c r="AE630" s="72"/>
      <c r="AF630" s="71">
        <v>5258679371.1621151</v>
      </c>
      <c r="AG630" s="71">
        <v>228751958.50197169</v>
      </c>
      <c r="AH630" s="71">
        <v>102709142.2072558</v>
      </c>
      <c r="AI630" s="71">
        <v>4968832526.9658079</v>
      </c>
      <c r="AJ630" s="71">
        <v>4397479696.6918192</v>
      </c>
      <c r="AK630" s="71"/>
      <c r="AL630" s="71"/>
      <c r="AM630" s="71">
        <v>315576827.04462522</v>
      </c>
      <c r="AN630" s="71"/>
      <c r="AO630" s="71"/>
      <c r="AP630" s="71">
        <v>15272029522.573593</v>
      </c>
      <c r="AQ630" s="72"/>
      <c r="AR630" s="71">
        <v>15049</v>
      </c>
      <c r="AS630" s="71">
        <v>2261</v>
      </c>
      <c r="AT630" s="71">
        <v>21</v>
      </c>
      <c r="AU630" s="71">
        <v>14</v>
      </c>
      <c r="AV630" s="71">
        <v>0</v>
      </c>
      <c r="AW630" s="71">
        <v>8</v>
      </c>
      <c r="AX630" s="71"/>
      <c r="AY630" s="72"/>
      <c r="AZ630" s="71">
        <v>63855.8</v>
      </c>
      <c r="BA630" s="71">
        <v>183849.4</v>
      </c>
      <c r="BB630" s="71">
        <v>27708.2</v>
      </c>
      <c r="BC630" s="71">
        <v>35009.300000000003</v>
      </c>
      <c r="BD630" s="71">
        <v>0</v>
      </c>
      <c r="BE630" s="71">
        <v>14017.5</v>
      </c>
      <c r="BF630" s="71"/>
      <c r="BG630" s="72"/>
      <c r="BH630" s="71">
        <v>113.614</v>
      </c>
      <c r="BI630" s="71">
        <v>378.73700000000002</v>
      </c>
      <c r="BJ630" s="71">
        <v>6325.0569999999998</v>
      </c>
      <c r="BK630" s="71">
        <v>848.42700000000002</v>
      </c>
      <c r="BL630" s="71">
        <v>557.67899999999997</v>
      </c>
      <c r="BM630" s="71">
        <v>0</v>
      </c>
      <c r="BN630" s="72"/>
      <c r="BO630" s="71">
        <v>11</v>
      </c>
      <c r="BP630" s="71">
        <v>9</v>
      </c>
      <c r="BQ630" s="71">
        <v>180</v>
      </c>
      <c r="BR630" s="71">
        <v>18</v>
      </c>
      <c r="BS630" s="71">
        <v>75</v>
      </c>
      <c r="BT630" s="71">
        <v>0</v>
      </c>
      <c r="BU630"/>
      <c r="BV630" s="70">
        <v>6077.9759999999997</v>
      </c>
      <c r="BW630" s="70">
        <v>110.901</v>
      </c>
      <c r="BX630" s="70">
        <v>1992.693</v>
      </c>
      <c r="BY630" s="70">
        <v>6.7329999999999997</v>
      </c>
      <c r="BZ630" s="70">
        <v>11.202</v>
      </c>
      <c r="CA630" s="70">
        <v>0</v>
      </c>
      <c r="CB630" s="70">
        <v>19.408000000000001</v>
      </c>
      <c r="CC630" s="70">
        <v>4.601</v>
      </c>
      <c r="CD630" s="70">
        <v>0</v>
      </c>
    </row>
    <row r="631" spans="1:82">
      <c r="A631" s="70" t="s">
        <v>2422</v>
      </c>
      <c r="B631" s="70">
        <v>524</v>
      </c>
      <c r="C631" s="70">
        <v>14</v>
      </c>
      <c r="D631" s="70">
        <v>31</v>
      </c>
      <c r="E631" s="70">
        <v>2017</v>
      </c>
      <c r="F631" s="70" t="s">
        <v>156</v>
      </c>
      <c r="G631" s="70" t="s">
        <v>2408</v>
      </c>
      <c r="H631" s="70" t="s">
        <v>2409</v>
      </c>
      <c r="I631" s="148"/>
      <c r="J631" s="71">
        <v>5911.469475822717</v>
      </c>
      <c r="K631" s="71">
        <v>363.14119303276539</v>
      </c>
      <c r="L631" s="71">
        <v>587.46302697071008</v>
      </c>
      <c r="M631" s="71">
        <v>3414.8071123326013</v>
      </c>
      <c r="N631" s="71">
        <v>3990.0692157683134</v>
      </c>
      <c r="O631" s="71">
        <v>2388.1997439101274</v>
      </c>
      <c r="P631" s="71">
        <v>1879.4508778049503</v>
      </c>
      <c r="Q631" s="71">
        <v>155.818433178291</v>
      </c>
      <c r="R631" s="71">
        <v>271.02376305598597</v>
      </c>
      <c r="S631" s="71">
        <v>238.03261729840875</v>
      </c>
      <c r="T631" s="72"/>
      <c r="U631" s="71">
        <v>486582702</v>
      </c>
      <c r="V631" s="71">
        <v>104152</v>
      </c>
      <c r="W631" s="71">
        <v>15220</v>
      </c>
      <c r="X631" s="71">
        <v>804996</v>
      </c>
      <c r="Y631" s="71">
        <v>895463</v>
      </c>
      <c r="Z631" s="71">
        <v>1427882</v>
      </c>
      <c r="AA631" s="71">
        <v>389286</v>
      </c>
      <c r="AB631" s="71">
        <v>2281291</v>
      </c>
      <c r="AC631" s="71">
        <v>47206644.999999993</v>
      </c>
      <c r="AD631" s="71">
        <v>238.03261729840881</v>
      </c>
      <c r="AE631" s="72"/>
      <c r="AF631" s="71">
        <v>5281188669.7103271</v>
      </c>
      <c r="AG631" s="71">
        <v>260419217.83788499</v>
      </c>
      <c r="AH631" s="71">
        <v>124361982.2031347</v>
      </c>
      <c r="AI631" s="71">
        <v>5107854098.5131788</v>
      </c>
      <c r="AJ631" s="71">
        <v>4720157176.483284</v>
      </c>
      <c r="AK631" s="71"/>
      <c r="AL631" s="71"/>
      <c r="AM631" s="71">
        <v>313373832.00486672</v>
      </c>
      <c r="AN631" s="71"/>
      <c r="AO631" s="71"/>
      <c r="AP631" s="71">
        <v>15807354976.752678</v>
      </c>
      <c r="AQ631" s="72"/>
      <c r="AR631" s="71">
        <v>16123</v>
      </c>
      <c r="AS631" s="71">
        <v>2465</v>
      </c>
      <c r="AT631" s="71">
        <v>20</v>
      </c>
      <c r="AU631" s="71">
        <v>15</v>
      </c>
      <c r="AV631" s="71">
        <v>0</v>
      </c>
      <c r="AW631" s="71">
        <v>10</v>
      </c>
      <c r="AX631" s="71"/>
      <c r="AY631" s="72"/>
      <c r="AZ631" s="71">
        <v>69458.10000000002</v>
      </c>
      <c r="BA631" s="71">
        <v>197417.7</v>
      </c>
      <c r="BB631" s="71">
        <v>27688.400000000001</v>
      </c>
      <c r="BC631" s="71">
        <v>35193.300000000003</v>
      </c>
      <c r="BD631" s="71">
        <v>0</v>
      </c>
      <c r="BE631" s="71">
        <v>23412.5</v>
      </c>
      <c r="BF631" s="71"/>
      <c r="BG631" s="72"/>
      <c r="BH631" s="71">
        <v>108.86499999999999</v>
      </c>
      <c r="BI631" s="71">
        <v>416.68599999999998</v>
      </c>
      <c r="BJ631" s="71">
        <v>6939.8950000000004</v>
      </c>
      <c r="BK631" s="71">
        <v>877.31299999999999</v>
      </c>
      <c r="BL631" s="71">
        <v>547.65499999999997</v>
      </c>
      <c r="BM631" s="71">
        <v>0</v>
      </c>
      <c r="BN631" s="72"/>
      <c r="BO631" s="71">
        <v>9</v>
      </c>
      <c r="BP631" s="71">
        <v>8</v>
      </c>
      <c r="BQ631" s="71">
        <v>179</v>
      </c>
      <c r="BR631" s="71">
        <v>18</v>
      </c>
      <c r="BS631" s="71">
        <v>75</v>
      </c>
      <c r="BT631" s="71">
        <v>0</v>
      </c>
      <c r="BU631"/>
      <c r="BV631" s="70">
        <v>6441.4319999999998</v>
      </c>
      <c r="BW631" s="70">
        <v>164.18299999999999</v>
      </c>
      <c r="BX631" s="70">
        <v>2169.3719999999998</v>
      </c>
      <c r="BY631" s="70">
        <v>12.782</v>
      </c>
      <c r="BZ631" s="70">
        <v>61.265999999999998</v>
      </c>
      <c r="CA631" s="70">
        <v>0</v>
      </c>
      <c r="CB631" s="70">
        <v>29.31</v>
      </c>
      <c r="CC631" s="70">
        <v>12.069000000000001</v>
      </c>
      <c r="CD631" s="70">
        <v>0</v>
      </c>
    </row>
    <row r="632" spans="1:82">
      <c r="A632" s="70" t="s">
        <v>2423</v>
      </c>
      <c r="B632" s="70">
        <v>525</v>
      </c>
      <c r="C632" s="70">
        <v>15</v>
      </c>
      <c r="D632" s="70">
        <v>31</v>
      </c>
      <c r="E632" s="70">
        <v>2018</v>
      </c>
      <c r="F632" s="70" t="s">
        <v>183</v>
      </c>
      <c r="G632" s="70" t="s">
        <v>2408</v>
      </c>
      <c r="H632" s="70" t="s">
        <v>2409</v>
      </c>
      <c r="I632" s="148"/>
      <c r="J632" s="71">
        <v>6140.6963751315234</v>
      </c>
      <c r="K632" s="71">
        <v>332.52150729070348</v>
      </c>
      <c r="L632" s="71">
        <v>547.3669174004973</v>
      </c>
      <c r="M632" s="71">
        <v>3332.1831614880862</v>
      </c>
      <c r="N632" s="71">
        <v>3756.4752017031064</v>
      </c>
      <c r="O632" s="71">
        <v>2346.1977255598381</v>
      </c>
      <c r="P632" s="71">
        <v>1851.4741803251191</v>
      </c>
      <c r="Q632" s="71">
        <v>143.196887283384</v>
      </c>
      <c r="R632" s="71">
        <v>266.62156913435319</v>
      </c>
      <c r="S632" s="71">
        <v>245.31119614082172</v>
      </c>
      <c r="T632" s="72"/>
      <c r="U632" s="71">
        <v>506744750</v>
      </c>
      <c r="V632" s="71">
        <v>104152</v>
      </c>
      <c r="W632" s="71">
        <v>15220</v>
      </c>
      <c r="X632" s="71">
        <v>804996</v>
      </c>
      <c r="Y632" s="71">
        <v>899853</v>
      </c>
      <c r="Z632" s="71">
        <v>1429629</v>
      </c>
      <c r="AA632" s="71">
        <v>387347</v>
      </c>
      <c r="AB632" s="71">
        <v>2259309</v>
      </c>
      <c r="AC632" s="71">
        <v>46257871</v>
      </c>
      <c r="AD632" s="71">
        <v>245.31119614082169</v>
      </c>
      <c r="AE632" s="72"/>
      <c r="AF632" s="71">
        <v>5478257324.3508606</v>
      </c>
      <c r="AG632" s="71">
        <v>228370707.45971611</v>
      </c>
      <c r="AH632" s="71">
        <v>117596003.5900383</v>
      </c>
      <c r="AI632" s="71">
        <v>4829739154.5298204</v>
      </c>
      <c r="AJ632" s="71">
        <v>4667354000.6198769</v>
      </c>
      <c r="AK632" s="71"/>
      <c r="AL632" s="71"/>
      <c r="AM632" s="71">
        <v>310996393.29082471</v>
      </c>
      <c r="AN632" s="71"/>
      <c r="AO632" s="71"/>
      <c r="AP632" s="71">
        <v>15632313583.841137</v>
      </c>
      <c r="AQ632" s="72"/>
      <c r="AR632" s="71">
        <v>17321</v>
      </c>
      <c r="AS632" s="71">
        <v>2677</v>
      </c>
      <c r="AT632" s="71">
        <v>20</v>
      </c>
      <c r="AU632" s="71">
        <v>15</v>
      </c>
      <c r="AV632" s="71">
        <v>0</v>
      </c>
      <c r="AW632" s="71">
        <v>10</v>
      </c>
      <c r="AX632" s="71"/>
      <c r="AY632" s="72"/>
      <c r="AZ632" s="71">
        <v>75735.800000000047</v>
      </c>
      <c r="BA632" s="71">
        <v>249853.7</v>
      </c>
      <c r="BB632" s="71">
        <v>27688</v>
      </c>
      <c r="BC632" s="71">
        <v>35192.9</v>
      </c>
      <c r="BD632" s="71">
        <v>0</v>
      </c>
      <c r="BE632" s="71">
        <v>23412.5</v>
      </c>
      <c r="BF632" s="71"/>
      <c r="BG632" s="72"/>
      <c r="BH632" s="71">
        <v>102.752</v>
      </c>
      <c r="BI632" s="71">
        <v>417.74700000000001</v>
      </c>
      <c r="BJ632" s="71">
        <v>6665.558</v>
      </c>
      <c r="BK632" s="71">
        <v>860.32100000000003</v>
      </c>
      <c r="BL632" s="71">
        <v>524.65600000000006</v>
      </c>
      <c r="BM632" s="71">
        <v>0</v>
      </c>
      <c r="BN632" s="72"/>
      <c r="BO632" s="71">
        <v>10</v>
      </c>
      <c r="BP632" s="71">
        <v>8</v>
      </c>
      <c r="BQ632" s="71">
        <v>179</v>
      </c>
      <c r="BR632" s="71">
        <v>19</v>
      </c>
      <c r="BS632" s="71">
        <v>71</v>
      </c>
      <c r="BT632" s="71">
        <v>0</v>
      </c>
      <c r="BU632"/>
      <c r="BV632" s="70">
        <v>6227.05</v>
      </c>
      <c r="BW632" s="70">
        <v>185.328</v>
      </c>
      <c r="BX632" s="70">
        <v>2012.8309999999999</v>
      </c>
      <c r="BY632" s="70">
        <v>45.13</v>
      </c>
      <c r="BZ632" s="70">
        <v>60.04</v>
      </c>
      <c r="CA632" s="70">
        <v>4.1260000000000003</v>
      </c>
      <c r="CB632" s="70">
        <v>26.652000000000001</v>
      </c>
      <c r="CC632" s="70">
        <v>9.8770000000000007</v>
      </c>
      <c r="CD632" s="70">
        <v>0</v>
      </c>
    </row>
    <row r="633" spans="1:82">
      <c r="A633" s="70" t="s">
        <v>2424</v>
      </c>
      <c r="B633" s="70">
        <v>526</v>
      </c>
      <c r="C633" s="70">
        <v>16</v>
      </c>
      <c r="D633" s="70">
        <v>31</v>
      </c>
      <c r="E633" s="70">
        <v>2019</v>
      </c>
      <c r="F633" s="70" t="s">
        <v>158</v>
      </c>
      <c r="G633" s="70" t="s">
        <v>2408</v>
      </c>
      <c r="H633" s="70" t="s">
        <v>2409</v>
      </c>
      <c r="I633" s="148"/>
      <c r="J633" s="71">
        <v>5654.7753233903431</v>
      </c>
      <c r="K633" s="71">
        <v>374.55419641016709</v>
      </c>
      <c r="L633" s="71">
        <v>552.51449239548458</v>
      </c>
      <c r="M633" s="71">
        <v>3380.684053936156</v>
      </c>
      <c r="N633" s="71">
        <v>3634.6900082140814</v>
      </c>
      <c r="O633" s="71">
        <v>2281.923447631109</v>
      </c>
      <c r="P633" s="71">
        <v>1771.7142403194584</v>
      </c>
      <c r="Q633" s="71">
        <v>137.98664272954699</v>
      </c>
      <c r="R633" s="71">
        <v>272.82484434860959</v>
      </c>
      <c r="S633" s="71">
        <v>241.9432146720448</v>
      </c>
      <c r="T633" s="72"/>
      <c r="U633" s="71">
        <v>495889882</v>
      </c>
      <c r="V633" s="71">
        <v>104152</v>
      </c>
      <c r="W633" s="71">
        <v>15220</v>
      </c>
      <c r="X633" s="71">
        <v>804996</v>
      </c>
      <c r="Y633" s="71">
        <v>903798</v>
      </c>
      <c r="Z633" s="71">
        <v>1428637</v>
      </c>
      <c r="AA633" s="71">
        <v>367886</v>
      </c>
      <c r="AB633" s="71">
        <v>2236042</v>
      </c>
      <c r="AC633" s="71">
        <v>48109393</v>
      </c>
      <c r="AD633" s="71">
        <v>241.9432146720448</v>
      </c>
      <c r="AE633" s="72"/>
      <c r="AF633" s="71">
        <v>4934417403.8217649</v>
      </c>
      <c r="AG633" s="71">
        <v>222535742.87878498</v>
      </c>
      <c r="AH633" s="71">
        <v>124371766.0943646</v>
      </c>
      <c r="AI633" s="71">
        <v>4987824792.436574</v>
      </c>
      <c r="AJ633" s="71">
        <v>4534146223.0680094</v>
      </c>
      <c r="AK633" s="71">
        <v>0</v>
      </c>
      <c r="AL633" s="71">
        <v>0</v>
      </c>
      <c r="AM633" s="71">
        <v>304532087.48483634</v>
      </c>
      <c r="AN633" s="71">
        <v>0</v>
      </c>
      <c r="AO633" s="71">
        <v>0</v>
      </c>
      <c r="AP633" s="71">
        <v>15107828015.784332</v>
      </c>
      <c r="AQ633" s="72"/>
      <c r="AR633" s="71">
        <v>18430</v>
      </c>
      <c r="AS633" s="71">
        <v>2889</v>
      </c>
      <c r="AT633" s="71">
        <v>21</v>
      </c>
      <c r="AU633" s="71">
        <v>19</v>
      </c>
      <c r="AV633" s="71">
        <v>0</v>
      </c>
      <c r="AW633" s="71">
        <v>11</v>
      </c>
      <c r="AX633" s="71"/>
      <c r="AY633" s="72"/>
      <c r="AZ633" s="71">
        <v>81353.800000000017</v>
      </c>
      <c r="BA633" s="71">
        <v>258738.49999999991</v>
      </c>
      <c r="BB633" s="71">
        <v>27502.400000000001</v>
      </c>
      <c r="BC633" s="71">
        <v>63540.4</v>
      </c>
      <c r="BD633" s="71">
        <v>0</v>
      </c>
      <c r="BE633" s="71">
        <v>24552.5</v>
      </c>
      <c r="BF633" s="71"/>
      <c r="BG633" s="72"/>
      <c r="BH633" s="71">
        <v>102.262</v>
      </c>
      <c r="BI633" s="71">
        <v>376.26799999999997</v>
      </c>
      <c r="BJ633" s="71">
        <v>6603.9620000000004</v>
      </c>
      <c r="BK633" s="71">
        <v>980.17499999999995</v>
      </c>
      <c r="BL633" s="71">
        <v>520.48199999999997</v>
      </c>
      <c r="BM633" s="71">
        <v>0</v>
      </c>
      <c r="BN633" s="72"/>
      <c r="BO633" s="71">
        <v>10</v>
      </c>
      <c r="BP633" s="71">
        <v>7</v>
      </c>
      <c r="BQ633" s="71">
        <v>181</v>
      </c>
      <c r="BR633" s="71">
        <v>20</v>
      </c>
      <c r="BS633" s="71">
        <v>69</v>
      </c>
      <c r="BT633" s="71">
        <v>0</v>
      </c>
      <c r="BU633"/>
      <c r="BV633" s="70">
        <v>6264.5990000000002</v>
      </c>
      <c r="BW633" s="70">
        <v>203.01300000000001</v>
      </c>
      <c r="BX633" s="70">
        <v>1991.598</v>
      </c>
      <c r="BY633" s="70">
        <v>27.42</v>
      </c>
      <c r="BZ633" s="70">
        <v>60.386000000000003</v>
      </c>
      <c r="CA633" s="70">
        <v>0</v>
      </c>
      <c r="CB633" s="70">
        <v>20.805</v>
      </c>
      <c r="CC633" s="70">
        <v>15.327999999999999</v>
      </c>
      <c r="CD633" s="70">
        <v>0</v>
      </c>
    </row>
    <row r="634" spans="1:82">
      <c r="A634" s="70" t="s">
        <v>2425</v>
      </c>
      <c r="B634" s="70">
        <v>527</v>
      </c>
      <c r="C634" s="70">
        <v>17</v>
      </c>
      <c r="D634" s="70">
        <v>31</v>
      </c>
      <c r="E634" s="70">
        <v>2020</v>
      </c>
      <c r="F634" s="70" t="s">
        <v>159</v>
      </c>
      <c r="G634" s="1064" t="s">
        <v>2408</v>
      </c>
      <c r="H634" s="70" t="s">
        <v>2409</v>
      </c>
      <c r="I634" s="148"/>
      <c r="J634" s="71">
        <v>5124.673837141213</v>
      </c>
      <c r="K634" s="71">
        <v>379.38717705930139</v>
      </c>
      <c r="L634" s="71">
        <v>632.53779890149679</v>
      </c>
      <c r="M634" s="71">
        <v>2897.8641925264806</v>
      </c>
      <c r="N634" s="71">
        <v>3410.8743722487366</v>
      </c>
      <c r="O634" s="71">
        <v>1998.9419043220714</v>
      </c>
      <c r="P634" s="71">
        <v>1654.8332983378348</v>
      </c>
      <c r="Q634" s="71">
        <v>130.500894017169</v>
      </c>
      <c r="R634" s="71">
        <v>264.1255804414493</v>
      </c>
      <c r="S634" s="71">
        <v>240.92067680467198</v>
      </c>
      <c r="T634" s="72"/>
      <c r="U634" s="71">
        <v>475325135</v>
      </c>
      <c r="V634" s="71">
        <v>95442</v>
      </c>
      <c r="W634" s="71">
        <v>18413</v>
      </c>
      <c r="X634" s="71">
        <v>780526</v>
      </c>
      <c r="Y634" s="71">
        <v>907659</v>
      </c>
      <c r="Z634" s="71">
        <v>1428390</v>
      </c>
      <c r="AA634" s="71">
        <v>365228</v>
      </c>
      <c r="AB634" s="71">
        <v>2213353</v>
      </c>
      <c r="AC634" s="71">
        <v>46821479.999999993</v>
      </c>
      <c r="AD634" s="71">
        <v>240.92067680467198</v>
      </c>
      <c r="AE634" s="72"/>
      <c r="AF634" s="71">
        <v>4591575080.0914354</v>
      </c>
      <c r="AG634" s="71">
        <v>215444238.7849215</v>
      </c>
      <c r="AH634" s="71">
        <v>146164155.3795208</v>
      </c>
      <c r="AI634" s="71">
        <v>4539996828.163661</v>
      </c>
      <c r="AJ634" s="71">
        <v>4442936133.4619865</v>
      </c>
      <c r="AK634" s="71">
        <v>0</v>
      </c>
      <c r="AL634" s="71">
        <v>0</v>
      </c>
      <c r="AM634" s="71">
        <v>288867157.36472285</v>
      </c>
      <c r="AN634" s="71">
        <v>0</v>
      </c>
      <c r="AO634" s="71">
        <v>0</v>
      </c>
      <c r="AP634" s="71">
        <v>14224983593.246248</v>
      </c>
      <c r="AQ634" s="72"/>
      <c r="AR634" s="71">
        <v>19440</v>
      </c>
      <c r="AS634" s="71">
        <v>2997</v>
      </c>
      <c r="AT634" s="71">
        <v>22</v>
      </c>
      <c r="AU634" s="71">
        <v>22</v>
      </c>
      <c r="AV634" s="71">
        <v>0</v>
      </c>
      <c r="AW634" s="71">
        <v>12</v>
      </c>
      <c r="AX634" s="71"/>
      <c r="AY634" s="72"/>
      <c r="AZ634" s="71">
        <v>86709.900000000154</v>
      </c>
      <c r="BA634" s="71">
        <v>264852.19999999972</v>
      </c>
      <c r="BB634" s="71">
        <v>27512.3</v>
      </c>
      <c r="BC634" s="71">
        <v>75890.399999999994</v>
      </c>
      <c r="BD634" s="71">
        <v>0</v>
      </c>
      <c r="BE634" s="71">
        <v>24602.400000000001</v>
      </c>
      <c r="BF634" s="71"/>
      <c r="BG634" s="72"/>
      <c r="BH634" s="71">
        <v>98.16</v>
      </c>
      <c r="BI634" s="71">
        <v>373.03699999999998</v>
      </c>
      <c r="BJ634" s="71">
        <v>6159.8429999999998</v>
      </c>
      <c r="BK634" s="71">
        <v>1057.529</v>
      </c>
      <c r="BL634" s="71">
        <v>506.05</v>
      </c>
      <c r="BM634" s="71">
        <v>0</v>
      </c>
      <c r="BN634" s="72"/>
      <c r="BO634" s="71">
        <v>9</v>
      </c>
      <c r="BP634" s="71">
        <v>7</v>
      </c>
      <c r="BQ634" s="71">
        <v>180</v>
      </c>
      <c r="BR634" s="71">
        <v>17</v>
      </c>
      <c r="BS634" s="71">
        <v>65</v>
      </c>
      <c r="BT634" s="71">
        <v>0</v>
      </c>
      <c r="BU634"/>
      <c r="BV634" s="70">
        <v>6021.1549999999997</v>
      </c>
      <c r="BW634" s="70">
        <v>182.345</v>
      </c>
      <c r="BX634" s="70">
        <v>1874.8779999999999</v>
      </c>
      <c r="BY634" s="70">
        <v>35.415999999999997</v>
      </c>
      <c r="BZ634" s="70">
        <v>53.125</v>
      </c>
      <c r="CA634" s="70">
        <v>0</v>
      </c>
      <c r="CB634" s="70">
        <v>17.440000000000001</v>
      </c>
      <c r="CC634" s="70">
        <v>10.26</v>
      </c>
      <c r="CD634" s="70">
        <v>0</v>
      </c>
    </row>
    <row r="635" spans="1:82">
      <c r="A635" s="70" t="s">
        <v>2426</v>
      </c>
      <c r="B635" s="70">
        <v>527</v>
      </c>
      <c r="C635" s="70">
        <v>18</v>
      </c>
      <c r="D635" s="70">
        <v>31</v>
      </c>
      <c r="E635" s="70">
        <v>2021</v>
      </c>
      <c r="F635" s="70" t="s">
        <v>160</v>
      </c>
      <c r="G635" s="1064" t="s">
        <v>2408</v>
      </c>
      <c r="H635" s="70" t="s">
        <v>2409</v>
      </c>
      <c r="I635" s="148"/>
      <c r="J635" s="71">
        <v>5312.3738371615264</v>
      </c>
      <c r="K635" s="71">
        <v>311.25004626402915</v>
      </c>
      <c r="L635" s="71">
        <v>460.73587614405233</v>
      </c>
      <c r="M635" s="71">
        <v>3237.6960335210829</v>
      </c>
      <c r="N635" s="71">
        <v>3148.241579230134</v>
      </c>
      <c r="O635" s="71">
        <v>1935.8196491321592</v>
      </c>
      <c r="P635" s="71">
        <v>1687.1143561325825</v>
      </c>
      <c r="Q635" s="71">
        <v>127.778374538959</v>
      </c>
      <c r="R635" s="71">
        <v>245.44521143020089</v>
      </c>
      <c r="S635" s="71">
        <v>234.57782509155757</v>
      </c>
      <c r="T635" s="72"/>
      <c r="U635" s="71">
        <v>511936621</v>
      </c>
      <c r="V635" s="71">
        <v>95442</v>
      </c>
      <c r="W635" s="71">
        <v>18413</v>
      </c>
      <c r="X635" s="71">
        <v>780526</v>
      </c>
      <c r="Y635" s="71">
        <v>910832</v>
      </c>
      <c r="Z635" s="71">
        <v>1424302</v>
      </c>
      <c r="AA635" s="71">
        <v>363085</v>
      </c>
      <c r="AB635" s="71">
        <v>2188469</v>
      </c>
      <c r="AC635" s="71">
        <v>42209818</v>
      </c>
      <c r="AD635" s="71">
        <v>234.57782509155757</v>
      </c>
      <c r="AE635" s="72"/>
      <c r="AF635" s="71">
        <v>4605841986.2135973</v>
      </c>
      <c r="AG635" s="71">
        <v>215529995.1134513</v>
      </c>
      <c r="AH635" s="71">
        <v>99682474.744567931</v>
      </c>
      <c r="AI635" s="71">
        <v>5002187817.684824</v>
      </c>
      <c r="AJ635" s="71">
        <v>3813419011.9274459</v>
      </c>
      <c r="AK635" s="71">
        <v>0</v>
      </c>
      <c r="AL635" s="71">
        <v>0</v>
      </c>
      <c r="AM635" s="71">
        <v>287266949.28685451</v>
      </c>
      <c r="AN635" s="71">
        <v>0</v>
      </c>
      <c r="AO635" s="71">
        <v>0</v>
      </c>
      <c r="AP635" s="71">
        <v>14023928234.970739</v>
      </c>
      <c r="AQ635" s="72"/>
      <c r="AR635" s="71">
        <v>20441</v>
      </c>
      <c r="AS635" s="71">
        <v>3091</v>
      </c>
      <c r="AT635" s="71">
        <v>21</v>
      </c>
      <c r="AU635" s="71">
        <v>24</v>
      </c>
      <c r="AV635" s="71">
        <v>0</v>
      </c>
      <c r="AW635" s="71">
        <v>12</v>
      </c>
      <c r="AX635" s="71"/>
      <c r="AY635" s="72"/>
      <c r="AZ635" s="71">
        <v>92297.200000001496</v>
      </c>
      <c r="BA635" s="71">
        <v>333284.90000000183</v>
      </c>
      <c r="BB635" s="71">
        <v>27508.799999999999</v>
      </c>
      <c r="BC635" s="71">
        <v>81699.399999999994</v>
      </c>
      <c r="BD635" s="71">
        <v>0</v>
      </c>
      <c r="BE635" s="71">
        <v>24602.400000000001</v>
      </c>
      <c r="BF635" s="71"/>
      <c r="BG635" s="72"/>
      <c r="BH635" s="71">
        <v>92.924000000000007</v>
      </c>
      <c r="BI635" s="71">
        <v>316.49400000000003</v>
      </c>
      <c r="BJ635" s="71">
        <v>6310.7449999999999</v>
      </c>
      <c r="BK635" s="71">
        <v>867.46799999999996</v>
      </c>
      <c r="BL635" s="71">
        <v>510.99600000000004</v>
      </c>
      <c r="BM635" s="71">
        <v>0</v>
      </c>
      <c r="BN635" s="72"/>
      <c r="BO635" s="71">
        <v>9</v>
      </c>
      <c r="BP635" s="71">
        <v>7</v>
      </c>
      <c r="BQ635" s="71">
        <v>184</v>
      </c>
      <c r="BR635" s="71">
        <v>16</v>
      </c>
      <c r="BS635" s="71">
        <v>68</v>
      </c>
      <c r="BT635" s="71">
        <v>0</v>
      </c>
      <c r="BU635"/>
      <c r="BV635" s="70">
        <v>5895.7730000000001</v>
      </c>
      <c r="BW635" s="70">
        <v>187.97800000000001</v>
      </c>
      <c r="BX635" s="70">
        <v>1901.248</v>
      </c>
      <c r="BY635" s="70">
        <v>16.126000000000001</v>
      </c>
      <c r="BZ635" s="70">
        <v>57.210999999999999</v>
      </c>
      <c r="CA635" s="70">
        <v>0</v>
      </c>
      <c r="CB635" s="70">
        <v>28.492000000000001</v>
      </c>
      <c r="CC635" s="70">
        <v>11.798999999999999</v>
      </c>
      <c r="CD635" s="70">
        <v>0</v>
      </c>
    </row>
    <row r="636" spans="1:82">
      <c r="A636" s="70" t="s">
        <v>2427</v>
      </c>
      <c r="B636" s="70">
        <v>527</v>
      </c>
      <c r="C636" s="70">
        <v>19</v>
      </c>
      <c r="D636" s="70">
        <v>31</v>
      </c>
      <c r="E636" s="70">
        <v>2022</v>
      </c>
      <c r="F636" s="70" t="s">
        <v>161</v>
      </c>
      <c r="G636" s="70" t="s">
        <v>2408</v>
      </c>
      <c r="H636" s="70" t="s">
        <v>2409</v>
      </c>
      <c r="I636" s="148"/>
      <c r="J636" s="71">
        <v>5041.361942289398</v>
      </c>
      <c r="K636" s="71">
        <v>317.86824280930415</v>
      </c>
      <c r="L636" s="71">
        <v>462.82229583674257</v>
      </c>
      <c r="M636" s="71">
        <v>3031.8575044482482</v>
      </c>
      <c r="N636" s="71">
        <v>3167.2622734344673</v>
      </c>
      <c r="O636" s="71">
        <v>2036.9871897102698</v>
      </c>
      <c r="P636" s="71">
        <v>1658.8202449567596</v>
      </c>
      <c r="Q636" s="71">
        <v>127.3889231598197</v>
      </c>
      <c r="R636" s="71">
        <v>224.43043150761039</v>
      </c>
      <c r="S636" s="71">
        <v>244.89393002210218</v>
      </c>
      <c r="T636" s="72"/>
      <c r="U636" s="71">
        <v>539833100</v>
      </c>
      <c r="V636" s="71">
        <v>95442</v>
      </c>
      <c r="W636" s="71">
        <v>18413</v>
      </c>
      <c r="X636" s="71">
        <v>780526</v>
      </c>
      <c r="Y636" s="71">
        <v>914487</v>
      </c>
      <c r="Z636" s="71">
        <v>1423962</v>
      </c>
      <c r="AA636" s="71">
        <v>362438</v>
      </c>
      <c r="AB636" s="71">
        <v>2163908</v>
      </c>
      <c r="AC636" s="71">
        <v>39080597</v>
      </c>
      <c r="AD636" s="71">
        <v>244.89393002210218</v>
      </c>
      <c r="AE636" s="72"/>
      <c r="AF636" s="71">
        <v>4618241104.8279963</v>
      </c>
      <c r="AG636" s="71">
        <v>211131462.65079188</v>
      </c>
      <c r="AH636" s="71">
        <v>120618896.79375279</v>
      </c>
      <c r="AI636" s="71">
        <v>4611543773.1034412</v>
      </c>
      <c r="AJ636" s="71">
        <v>4290910911.5409002</v>
      </c>
      <c r="AK636" s="71">
        <v>0</v>
      </c>
      <c r="AL636" s="71">
        <v>0</v>
      </c>
      <c r="AM636" s="71">
        <v>279419585.38591254</v>
      </c>
      <c r="AN636" s="71">
        <v>0</v>
      </c>
      <c r="AO636" s="71">
        <v>0</v>
      </c>
      <c r="AP636" s="71">
        <v>14131865734.302794</v>
      </c>
      <c r="AQ636" s="72"/>
      <c r="AR636" s="71">
        <v>21658</v>
      </c>
      <c r="AS636" s="71">
        <v>3194</v>
      </c>
      <c r="AT636" s="71">
        <v>22</v>
      </c>
      <c r="AU636" s="71">
        <v>29</v>
      </c>
      <c r="AV636" s="71">
        <v>0</v>
      </c>
      <c r="AW636" s="71">
        <v>13</v>
      </c>
      <c r="AX636" s="71"/>
      <c r="AY636" s="72"/>
      <c r="AZ636" s="71">
        <v>99122.600000001665</v>
      </c>
      <c r="BA636" s="71">
        <v>365313.90000000154</v>
      </c>
      <c r="BB636" s="71">
        <v>27528.6</v>
      </c>
      <c r="BC636" s="71">
        <v>123958.39999999999</v>
      </c>
      <c r="BD636" s="71">
        <v>0</v>
      </c>
      <c r="BE636" s="71">
        <v>24652.3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23228</v>
      </c>
      <c r="AS637" s="71">
        <v>3239</v>
      </c>
      <c r="AT637" s="71">
        <v>21</v>
      </c>
      <c r="AU637" s="71">
        <v>31</v>
      </c>
      <c r="AV637" s="71">
        <v>1</v>
      </c>
      <c r="AW637" s="71">
        <v>14</v>
      </c>
      <c r="AX637" s="71"/>
      <c r="AY637" s="72"/>
      <c r="AZ637" s="71">
        <v>107747.70000000014</v>
      </c>
      <c r="BA637" s="71">
        <v>368030.10000000201</v>
      </c>
      <c r="BB637" s="71">
        <v>27503.599999999999</v>
      </c>
      <c r="BC637" s="71">
        <v>126746.4</v>
      </c>
      <c r="BD637" s="71">
        <v>280</v>
      </c>
      <c r="BE637" s="71">
        <v>27017.71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1793</v>
      </c>
      <c r="B9" s="70">
        <v>1</v>
      </c>
      <c r="C9" s="70">
        <v>1</v>
      </c>
      <c r="D9" s="70">
        <v>1</v>
      </c>
      <c r="E9" s="70">
        <v>1990</v>
      </c>
      <c r="F9" s="70" t="s">
        <v>787</v>
      </c>
      <c r="G9" s="1073" t="s">
        <v>1794</v>
      </c>
      <c r="H9" s="70" t="s">
        <v>1795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1796</v>
      </c>
      <c r="B10" s="70">
        <v>2</v>
      </c>
      <c r="C10" s="70">
        <v>2</v>
      </c>
      <c r="D10" s="70">
        <v>1</v>
      </c>
      <c r="E10" s="70">
        <v>2005</v>
      </c>
      <c r="F10" s="70" t="s">
        <v>789</v>
      </c>
      <c r="G10" s="1073" t="s">
        <v>1794</v>
      </c>
      <c r="H10" s="70" t="s">
        <v>1795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1797</v>
      </c>
      <c r="B11" s="70">
        <v>3</v>
      </c>
      <c r="C11" s="70">
        <v>3</v>
      </c>
      <c r="D11" s="70">
        <v>1</v>
      </c>
      <c r="E11" s="70">
        <v>2006</v>
      </c>
      <c r="F11" s="70" t="s">
        <v>790</v>
      </c>
      <c r="G11" s="1073" t="s">
        <v>1794</v>
      </c>
      <c r="H11" s="70" t="s">
        <v>1795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1798</v>
      </c>
      <c r="B12" s="70">
        <v>4</v>
      </c>
      <c r="C12" s="70">
        <v>4</v>
      </c>
      <c r="D12" s="70">
        <v>1</v>
      </c>
      <c r="E12" s="70">
        <v>2007</v>
      </c>
      <c r="F12" s="70" t="s">
        <v>791</v>
      </c>
      <c r="G12" s="1073" t="s">
        <v>1794</v>
      </c>
      <c r="H12" s="70" t="s">
        <v>1795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1799</v>
      </c>
      <c r="B13" s="70">
        <v>5</v>
      </c>
      <c r="C13" s="70">
        <v>5</v>
      </c>
      <c r="D13" s="70">
        <v>1</v>
      </c>
      <c r="E13" s="70">
        <v>2008</v>
      </c>
      <c r="F13" s="70" t="s">
        <v>792</v>
      </c>
      <c r="G13" s="1073" t="s">
        <v>1794</v>
      </c>
      <c r="H13" s="70" t="s">
        <v>1795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1800</v>
      </c>
      <c r="B14" s="70">
        <v>6</v>
      </c>
      <c r="C14" s="70">
        <v>6</v>
      </c>
      <c r="D14" s="70">
        <v>1</v>
      </c>
      <c r="E14" s="70">
        <v>2009</v>
      </c>
      <c r="F14" s="70" t="s">
        <v>176</v>
      </c>
      <c r="G14" s="1073" t="s">
        <v>1794</v>
      </c>
      <c r="H14" s="70" t="s">
        <v>1795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9.2200000000000006</v>
      </c>
      <c r="AL14" s="73">
        <v>0</v>
      </c>
      <c r="AM14" s="73">
        <v>0</v>
      </c>
      <c r="AN14" s="73">
        <v>0</v>
      </c>
      <c r="AO14" s="73">
        <v>0</v>
      </c>
      <c r="AP14" s="73">
        <v>8.07</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3.33</v>
      </c>
      <c r="DC14" s="73">
        <v>0</v>
      </c>
      <c r="DD14" s="73">
        <v>0</v>
      </c>
      <c r="DE14" s="73">
        <v>0</v>
      </c>
      <c r="DF14" s="73">
        <v>0</v>
      </c>
      <c r="DG14" s="73">
        <v>8.07</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9.2200000000000006</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3.33</v>
      </c>
      <c r="HD14" s="73">
        <v>0</v>
      </c>
      <c r="HE14" s="73">
        <v>0</v>
      </c>
      <c r="HF14" s="73">
        <v>8.07</v>
      </c>
      <c r="HG14" s="73">
        <v>0</v>
      </c>
      <c r="HH14" s="73">
        <v>0</v>
      </c>
      <c r="HI14" s="73">
        <v>0</v>
      </c>
      <c r="HJ14" s="73">
        <v>0</v>
      </c>
      <c r="HK14" s="73">
        <v>9.2200000000000006</v>
      </c>
      <c r="HL14" s="73">
        <v>0</v>
      </c>
      <c r="HM14" s="73">
        <v>0</v>
      </c>
      <c r="HN14" s="73">
        <v>0</v>
      </c>
      <c r="HO14" s="73">
        <v>0</v>
      </c>
      <c r="HP14" s="73">
        <v>0</v>
      </c>
      <c r="HQ14" s="73">
        <v>0</v>
      </c>
      <c r="HR14" s="73">
        <v>0</v>
      </c>
      <c r="HS14" s="73">
        <v>0</v>
      </c>
      <c r="HT14" s="73">
        <v>0</v>
      </c>
      <c r="HU14" s="73">
        <v>0</v>
      </c>
      <c r="HV14" s="73">
        <v>0</v>
      </c>
      <c r="HW14" s="73">
        <v>0</v>
      </c>
      <c r="HX14" s="73">
        <v>0</v>
      </c>
      <c r="HY14" s="73">
        <v>3.33</v>
      </c>
      <c r="HZ14" s="73">
        <v>0</v>
      </c>
      <c r="IA14" s="73">
        <v>8.07</v>
      </c>
      <c r="IB14" s="73">
        <v>0</v>
      </c>
      <c r="IC14" s="73">
        <v>0</v>
      </c>
      <c r="ID14" s="73">
        <v>0</v>
      </c>
      <c r="IE14" s="73">
        <v>0</v>
      </c>
      <c r="IF14" s="73">
        <v>9.2200000000000006</v>
      </c>
      <c r="IG14" s="73">
        <v>8.07</v>
      </c>
      <c r="IH14" s="73">
        <v>0</v>
      </c>
      <c r="II14" s="73">
        <v>0</v>
      </c>
      <c r="IJ14" s="73">
        <v>0</v>
      </c>
      <c r="IK14" s="73">
        <v>0</v>
      </c>
      <c r="IL14" s="73">
        <v>0</v>
      </c>
      <c r="IM14" s="73">
        <v>0</v>
      </c>
      <c r="IN14" s="73">
        <v>0</v>
      </c>
      <c r="IO14" s="73">
        <v>0</v>
      </c>
      <c r="IP14" s="73">
        <v>0</v>
      </c>
      <c r="IQ14" s="73">
        <v>0</v>
      </c>
      <c r="IR14" s="73">
        <v>0</v>
      </c>
      <c r="IS14" s="73">
        <v>0</v>
      </c>
      <c r="IT14" s="73">
        <v>3.33</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2</v>
      </c>
      <c r="JY14" s="71">
        <v>0</v>
      </c>
      <c r="JZ14" s="71">
        <v>0</v>
      </c>
      <c r="KA14" s="71">
        <v>0</v>
      </c>
      <c r="KB14" s="71">
        <v>0</v>
      </c>
      <c r="KC14" s="71">
        <v>3</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1</v>
      </c>
      <c r="MP14" s="71">
        <v>0</v>
      </c>
      <c r="MQ14" s="71">
        <v>0</v>
      </c>
      <c r="MR14" s="71">
        <v>0</v>
      </c>
      <c r="MS14" s="71">
        <v>0</v>
      </c>
      <c r="MT14" s="71">
        <v>3</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2</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1</v>
      </c>
      <c r="QQ14" s="71">
        <v>0</v>
      </c>
      <c r="QR14" s="71">
        <v>0</v>
      </c>
      <c r="QS14" s="71">
        <v>3</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1</v>
      </c>
      <c r="RM14" s="71">
        <v>0</v>
      </c>
      <c r="RN14" s="71">
        <v>3</v>
      </c>
      <c r="RO14" s="71">
        <v>0</v>
      </c>
      <c r="RP14" s="71">
        <v>0</v>
      </c>
      <c r="RQ14" s="71">
        <v>0</v>
      </c>
      <c r="RR14" s="71">
        <v>0</v>
      </c>
      <c r="RS14" s="71">
        <v>2</v>
      </c>
      <c r="RT14" s="71">
        <v>3</v>
      </c>
      <c r="RU14" s="71">
        <v>0</v>
      </c>
      <c r="RV14" s="71">
        <v>0</v>
      </c>
      <c r="RW14" s="71">
        <v>0</v>
      </c>
      <c r="RX14" s="71">
        <v>0</v>
      </c>
      <c r="RY14" s="71">
        <v>0</v>
      </c>
      <c r="RZ14" s="71">
        <v>0</v>
      </c>
      <c r="SA14" s="71">
        <v>0</v>
      </c>
      <c r="SB14" s="71">
        <v>0</v>
      </c>
      <c r="SC14" s="71">
        <v>0</v>
      </c>
      <c r="SD14" s="71">
        <v>0</v>
      </c>
      <c r="SE14" s="71">
        <v>0</v>
      </c>
      <c r="SF14" s="71">
        <v>0</v>
      </c>
      <c r="SG14" s="71">
        <v>1</v>
      </c>
      <c r="SH14" s="71">
        <v>0</v>
      </c>
    </row>
    <row r="15" spans="1:503">
      <c r="A15" s="16" t="s">
        <v>1801</v>
      </c>
      <c r="B15" s="70">
        <v>7</v>
      </c>
      <c r="C15" s="70">
        <v>7</v>
      </c>
      <c r="D15" s="70">
        <v>1</v>
      </c>
      <c r="E15" s="70">
        <v>2010</v>
      </c>
      <c r="F15" s="70" t="s">
        <v>177</v>
      </c>
      <c r="G15" s="1073" t="s">
        <v>1794</v>
      </c>
      <c r="H15" s="70" t="s">
        <v>1795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10.124000000000001</v>
      </c>
      <c r="AL15" s="73">
        <v>0</v>
      </c>
      <c r="AM15" s="73">
        <v>0</v>
      </c>
      <c r="AN15" s="73">
        <v>0</v>
      </c>
      <c r="AO15" s="73">
        <v>0</v>
      </c>
      <c r="AP15" s="73">
        <v>6.82</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5.1429999999999998</v>
      </c>
      <c r="DC15" s="73">
        <v>0</v>
      </c>
      <c r="DD15" s="73">
        <v>0</v>
      </c>
      <c r="DE15" s="73">
        <v>0</v>
      </c>
      <c r="DF15" s="73">
        <v>0</v>
      </c>
      <c r="DG15" s="73">
        <v>6.82</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10.124000000000001</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5.1429999999999998</v>
      </c>
      <c r="HD15" s="73">
        <v>0</v>
      </c>
      <c r="HE15" s="73">
        <v>0</v>
      </c>
      <c r="HF15" s="73">
        <v>6.82</v>
      </c>
      <c r="HG15" s="73">
        <v>0</v>
      </c>
      <c r="HH15" s="73">
        <v>0</v>
      </c>
      <c r="HI15" s="73">
        <v>0</v>
      </c>
      <c r="HJ15" s="73">
        <v>0</v>
      </c>
      <c r="HK15" s="73">
        <v>10.124000000000001</v>
      </c>
      <c r="HL15" s="73">
        <v>0</v>
      </c>
      <c r="HM15" s="73">
        <v>0</v>
      </c>
      <c r="HN15" s="73">
        <v>0</v>
      </c>
      <c r="HO15" s="73">
        <v>0</v>
      </c>
      <c r="HP15" s="73">
        <v>0</v>
      </c>
      <c r="HQ15" s="73">
        <v>0</v>
      </c>
      <c r="HR15" s="73">
        <v>0</v>
      </c>
      <c r="HS15" s="73">
        <v>0</v>
      </c>
      <c r="HT15" s="73">
        <v>0</v>
      </c>
      <c r="HU15" s="73">
        <v>0</v>
      </c>
      <c r="HV15" s="73">
        <v>0</v>
      </c>
      <c r="HW15" s="73">
        <v>0</v>
      </c>
      <c r="HX15" s="73">
        <v>0</v>
      </c>
      <c r="HY15" s="73">
        <v>5.1429999999999998</v>
      </c>
      <c r="HZ15" s="73">
        <v>0</v>
      </c>
      <c r="IA15" s="73">
        <v>6.82</v>
      </c>
      <c r="IB15" s="73">
        <v>0</v>
      </c>
      <c r="IC15" s="73">
        <v>0</v>
      </c>
      <c r="ID15" s="73">
        <v>0</v>
      </c>
      <c r="IE15" s="73">
        <v>0</v>
      </c>
      <c r="IF15" s="73">
        <v>10.124000000000001</v>
      </c>
      <c r="IG15" s="73">
        <v>6.82</v>
      </c>
      <c r="IH15" s="73">
        <v>0</v>
      </c>
      <c r="II15" s="73">
        <v>0</v>
      </c>
      <c r="IJ15" s="73">
        <v>0</v>
      </c>
      <c r="IK15" s="73">
        <v>0</v>
      </c>
      <c r="IL15" s="73">
        <v>0</v>
      </c>
      <c r="IM15" s="73">
        <v>0</v>
      </c>
      <c r="IN15" s="73">
        <v>0</v>
      </c>
      <c r="IO15" s="73">
        <v>0</v>
      </c>
      <c r="IP15" s="73">
        <v>0</v>
      </c>
      <c r="IQ15" s="73">
        <v>0</v>
      </c>
      <c r="IR15" s="73">
        <v>0</v>
      </c>
      <c r="IS15" s="73">
        <v>0</v>
      </c>
      <c r="IT15" s="73">
        <v>5.1429999999999998</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2</v>
      </c>
      <c r="JY15" s="71">
        <v>0</v>
      </c>
      <c r="JZ15" s="71">
        <v>0</v>
      </c>
      <c r="KA15" s="71">
        <v>0</v>
      </c>
      <c r="KB15" s="71">
        <v>0</v>
      </c>
      <c r="KC15" s="71">
        <v>2</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2</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2</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2</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1</v>
      </c>
      <c r="RM15" s="71">
        <v>0</v>
      </c>
      <c r="RN15" s="71">
        <v>2</v>
      </c>
      <c r="RO15" s="71">
        <v>0</v>
      </c>
      <c r="RP15" s="71">
        <v>0</v>
      </c>
      <c r="RQ15" s="71">
        <v>0</v>
      </c>
      <c r="RR15" s="71">
        <v>0</v>
      </c>
      <c r="RS15" s="71">
        <v>2</v>
      </c>
      <c r="RT15" s="71">
        <v>2</v>
      </c>
      <c r="RU15" s="71">
        <v>0</v>
      </c>
      <c r="RV15" s="71">
        <v>0</v>
      </c>
      <c r="RW15" s="71">
        <v>0</v>
      </c>
      <c r="RX15" s="71">
        <v>0</v>
      </c>
      <c r="RY15" s="71">
        <v>0</v>
      </c>
      <c r="RZ15" s="71">
        <v>0</v>
      </c>
      <c r="SA15" s="71">
        <v>0</v>
      </c>
      <c r="SB15" s="71">
        <v>0</v>
      </c>
      <c r="SC15" s="71">
        <v>0</v>
      </c>
      <c r="SD15" s="71">
        <v>0</v>
      </c>
      <c r="SE15" s="71">
        <v>0</v>
      </c>
      <c r="SF15" s="71">
        <v>0</v>
      </c>
      <c r="SG15" s="71">
        <v>1</v>
      </c>
      <c r="SH15" s="71">
        <v>0</v>
      </c>
    </row>
    <row r="16" spans="1:503">
      <c r="A16" s="16" t="s">
        <v>1802</v>
      </c>
      <c r="B16" s="70">
        <v>8</v>
      </c>
      <c r="C16" s="70">
        <v>8</v>
      </c>
      <c r="D16" s="70">
        <v>1</v>
      </c>
      <c r="E16" s="70">
        <v>2011</v>
      </c>
      <c r="F16" s="70" t="s">
        <v>178</v>
      </c>
      <c r="G16" s="1073" t="s">
        <v>1794</v>
      </c>
      <c r="H16" s="70" t="s">
        <v>1795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9.2469999999999999</v>
      </c>
      <c r="AL16" s="73">
        <v>0</v>
      </c>
      <c r="AM16" s="73">
        <v>0</v>
      </c>
      <c r="AN16" s="73">
        <v>0</v>
      </c>
      <c r="AO16" s="73">
        <v>0</v>
      </c>
      <c r="AP16" s="73">
        <v>8.516</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4.34</v>
      </c>
      <c r="CO16" s="73">
        <v>0</v>
      </c>
      <c r="CP16" s="73">
        <v>0</v>
      </c>
      <c r="CQ16" s="73">
        <v>0</v>
      </c>
      <c r="CR16" s="73">
        <v>0</v>
      </c>
      <c r="CS16" s="73">
        <v>0</v>
      </c>
      <c r="CT16" s="73">
        <v>0</v>
      </c>
      <c r="CU16" s="73">
        <v>0</v>
      </c>
      <c r="CV16" s="73">
        <v>0</v>
      </c>
      <c r="CW16" s="73">
        <v>0</v>
      </c>
      <c r="CX16" s="73">
        <v>0</v>
      </c>
      <c r="CY16" s="73">
        <v>0</v>
      </c>
      <c r="CZ16" s="73">
        <v>0</v>
      </c>
      <c r="DA16" s="73">
        <v>0</v>
      </c>
      <c r="DB16" s="73">
        <v>4.0759999999999996</v>
      </c>
      <c r="DC16" s="73">
        <v>0</v>
      </c>
      <c r="DD16" s="73">
        <v>0</v>
      </c>
      <c r="DE16" s="73">
        <v>0</v>
      </c>
      <c r="DF16" s="73">
        <v>0</v>
      </c>
      <c r="DG16" s="73">
        <v>8.516</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9.2469999999999999</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4.34</v>
      </c>
      <c r="GP16" s="73">
        <v>0</v>
      </c>
      <c r="GQ16" s="73">
        <v>0</v>
      </c>
      <c r="GR16" s="73">
        <v>0</v>
      </c>
      <c r="GS16" s="73">
        <v>0</v>
      </c>
      <c r="GT16" s="73">
        <v>0</v>
      </c>
      <c r="GU16" s="73">
        <v>0</v>
      </c>
      <c r="GV16" s="73">
        <v>0</v>
      </c>
      <c r="GW16" s="73">
        <v>0</v>
      </c>
      <c r="GX16" s="73">
        <v>0</v>
      </c>
      <c r="GY16" s="73">
        <v>0</v>
      </c>
      <c r="GZ16" s="73">
        <v>0</v>
      </c>
      <c r="HA16" s="73">
        <v>0</v>
      </c>
      <c r="HB16" s="73">
        <v>0</v>
      </c>
      <c r="HC16" s="73">
        <v>4.0759999999999996</v>
      </c>
      <c r="HD16" s="73">
        <v>0</v>
      </c>
      <c r="HE16" s="73">
        <v>0</v>
      </c>
      <c r="HF16" s="73">
        <v>8.516</v>
      </c>
      <c r="HG16" s="73">
        <v>0</v>
      </c>
      <c r="HH16" s="73">
        <v>0</v>
      </c>
      <c r="HI16" s="73">
        <v>0</v>
      </c>
      <c r="HJ16" s="73">
        <v>0</v>
      </c>
      <c r="HK16" s="73">
        <v>9.2469999999999999</v>
      </c>
      <c r="HL16" s="73">
        <v>0</v>
      </c>
      <c r="HM16" s="73">
        <v>0</v>
      </c>
      <c r="HN16" s="73">
        <v>0</v>
      </c>
      <c r="HO16" s="73">
        <v>0</v>
      </c>
      <c r="HP16" s="73">
        <v>0</v>
      </c>
      <c r="HQ16" s="73">
        <v>0</v>
      </c>
      <c r="HR16" s="73">
        <v>0</v>
      </c>
      <c r="HS16" s="73">
        <v>0</v>
      </c>
      <c r="HT16" s="73">
        <v>0</v>
      </c>
      <c r="HU16" s="73">
        <v>0</v>
      </c>
      <c r="HV16" s="73">
        <v>4.34</v>
      </c>
      <c r="HW16" s="73">
        <v>0</v>
      </c>
      <c r="HX16" s="73">
        <v>0</v>
      </c>
      <c r="HY16" s="73">
        <v>4.0759999999999996</v>
      </c>
      <c r="HZ16" s="73">
        <v>0</v>
      </c>
      <c r="IA16" s="73">
        <v>8.516</v>
      </c>
      <c r="IB16" s="73">
        <v>0</v>
      </c>
      <c r="IC16" s="73">
        <v>0</v>
      </c>
      <c r="ID16" s="73">
        <v>0</v>
      </c>
      <c r="IE16" s="73">
        <v>0</v>
      </c>
      <c r="IF16" s="73">
        <v>9.2469999999999999</v>
      </c>
      <c r="IG16" s="73">
        <v>8.516</v>
      </c>
      <c r="IH16" s="73">
        <v>0</v>
      </c>
      <c r="II16" s="73">
        <v>0</v>
      </c>
      <c r="IJ16" s="73">
        <v>0</v>
      </c>
      <c r="IK16" s="73">
        <v>0</v>
      </c>
      <c r="IL16" s="73">
        <v>0</v>
      </c>
      <c r="IM16" s="73">
        <v>0</v>
      </c>
      <c r="IN16" s="73">
        <v>0</v>
      </c>
      <c r="IO16" s="73">
        <v>0</v>
      </c>
      <c r="IP16" s="73">
        <v>0</v>
      </c>
      <c r="IQ16" s="73">
        <v>4.34</v>
      </c>
      <c r="IR16" s="73">
        <v>0</v>
      </c>
      <c r="IS16" s="73">
        <v>0</v>
      </c>
      <c r="IT16" s="73">
        <v>4.0759999999999996</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2</v>
      </c>
      <c r="JY16" s="71">
        <v>0</v>
      </c>
      <c r="JZ16" s="71">
        <v>0</v>
      </c>
      <c r="KA16" s="71">
        <v>0</v>
      </c>
      <c r="KB16" s="71">
        <v>0</v>
      </c>
      <c r="KC16" s="71">
        <v>3</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1</v>
      </c>
      <c r="MP16" s="71">
        <v>0</v>
      </c>
      <c r="MQ16" s="71">
        <v>0</v>
      </c>
      <c r="MR16" s="71">
        <v>0</v>
      </c>
      <c r="MS16" s="71">
        <v>0</v>
      </c>
      <c r="MT16" s="71">
        <v>3</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2</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1</v>
      </c>
      <c r="QQ16" s="71">
        <v>0</v>
      </c>
      <c r="QR16" s="71">
        <v>0</v>
      </c>
      <c r="QS16" s="71">
        <v>3</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1</v>
      </c>
      <c r="RJ16" s="71">
        <v>0</v>
      </c>
      <c r="RK16" s="71">
        <v>0</v>
      </c>
      <c r="RL16" s="71">
        <v>1</v>
      </c>
      <c r="RM16" s="71">
        <v>0</v>
      </c>
      <c r="RN16" s="71">
        <v>3</v>
      </c>
      <c r="RO16" s="71">
        <v>0</v>
      </c>
      <c r="RP16" s="71">
        <v>0</v>
      </c>
      <c r="RQ16" s="71">
        <v>0</v>
      </c>
      <c r="RR16" s="71">
        <v>0</v>
      </c>
      <c r="RS16" s="71">
        <v>2</v>
      </c>
      <c r="RT16" s="71">
        <v>3</v>
      </c>
      <c r="RU16" s="71">
        <v>0</v>
      </c>
      <c r="RV16" s="71">
        <v>0</v>
      </c>
      <c r="RW16" s="71">
        <v>0</v>
      </c>
      <c r="RX16" s="71">
        <v>0</v>
      </c>
      <c r="RY16" s="71">
        <v>0</v>
      </c>
      <c r="RZ16" s="71">
        <v>0</v>
      </c>
      <c r="SA16" s="71">
        <v>0</v>
      </c>
      <c r="SB16" s="71">
        <v>0</v>
      </c>
      <c r="SC16" s="71">
        <v>0</v>
      </c>
      <c r="SD16" s="71">
        <v>1</v>
      </c>
      <c r="SE16" s="71">
        <v>0</v>
      </c>
      <c r="SF16" s="71">
        <v>0</v>
      </c>
      <c r="SG16" s="71">
        <v>1</v>
      </c>
      <c r="SH16" s="71">
        <v>0</v>
      </c>
    </row>
    <row r="17" spans="1:502">
      <c r="A17" s="16" t="s">
        <v>1803</v>
      </c>
      <c r="B17" s="70">
        <v>9</v>
      </c>
      <c r="C17" s="70">
        <v>9</v>
      </c>
      <c r="D17" s="70">
        <v>1</v>
      </c>
      <c r="E17" s="70">
        <v>2012</v>
      </c>
      <c r="F17" s="70" t="s">
        <v>179</v>
      </c>
      <c r="G17" s="1073" t="s">
        <v>1794</v>
      </c>
      <c r="H17" s="70" t="s">
        <v>1795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9.9550000000000001</v>
      </c>
      <c r="AL17" s="73">
        <v>0</v>
      </c>
      <c r="AM17" s="73">
        <v>0</v>
      </c>
      <c r="AN17" s="73">
        <v>0</v>
      </c>
      <c r="AO17" s="73">
        <v>0</v>
      </c>
      <c r="AP17" s="73">
        <v>8.5519999999999996</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5.835</v>
      </c>
      <c r="CO17" s="73">
        <v>0</v>
      </c>
      <c r="CP17" s="73">
        <v>0</v>
      </c>
      <c r="CQ17" s="73">
        <v>0</v>
      </c>
      <c r="CR17" s="73">
        <v>0</v>
      </c>
      <c r="CS17" s="73">
        <v>0</v>
      </c>
      <c r="CT17" s="73">
        <v>0</v>
      </c>
      <c r="CU17" s="73">
        <v>0</v>
      </c>
      <c r="CV17" s="73">
        <v>0</v>
      </c>
      <c r="CW17" s="73">
        <v>0</v>
      </c>
      <c r="CX17" s="73">
        <v>0</v>
      </c>
      <c r="CY17" s="73">
        <v>0</v>
      </c>
      <c r="CZ17" s="73">
        <v>0</v>
      </c>
      <c r="DA17" s="73">
        <v>0</v>
      </c>
      <c r="DB17" s="73">
        <v>5.8140000000000001</v>
      </c>
      <c r="DC17" s="73">
        <v>0</v>
      </c>
      <c r="DD17" s="73">
        <v>0</v>
      </c>
      <c r="DE17" s="73">
        <v>0</v>
      </c>
      <c r="DF17" s="73">
        <v>0</v>
      </c>
      <c r="DG17" s="73">
        <v>8.5519999999999996</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9.9550000000000001</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5.835</v>
      </c>
      <c r="GP17" s="73">
        <v>0</v>
      </c>
      <c r="GQ17" s="73">
        <v>0</v>
      </c>
      <c r="GR17" s="73">
        <v>0</v>
      </c>
      <c r="GS17" s="73">
        <v>0</v>
      </c>
      <c r="GT17" s="73">
        <v>0</v>
      </c>
      <c r="GU17" s="73">
        <v>0</v>
      </c>
      <c r="GV17" s="73">
        <v>0</v>
      </c>
      <c r="GW17" s="73">
        <v>0</v>
      </c>
      <c r="GX17" s="73">
        <v>0</v>
      </c>
      <c r="GY17" s="73">
        <v>0</v>
      </c>
      <c r="GZ17" s="73">
        <v>0</v>
      </c>
      <c r="HA17" s="73">
        <v>0</v>
      </c>
      <c r="HB17" s="73">
        <v>0</v>
      </c>
      <c r="HC17" s="73">
        <v>5.8140000000000001</v>
      </c>
      <c r="HD17" s="73">
        <v>0</v>
      </c>
      <c r="HE17" s="73">
        <v>0</v>
      </c>
      <c r="HF17" s="73">
        <v>8.5519999999999996</v>
      </c>
      <c r="HG17" s="73">
        <v>0</v>
      </c>
      <c r="HH17" s="73">
        <v>0</v>
      </c>
      <c r="HI17" s="73">
        <v>0</v>
      </c>
      <c r="HJ17" s="73">
        <v>0</v>
      </c>
      <c r="HK17" s="73">
        <v>9.9550000000000001</v>
      </c>
      <c r="HL17" s="73">
        <v>0</v>
      </c>
      <c r="HM17" s="73">
        <v>0</v>
      </c>
      <c r="HN17" s="73">
        <v>0</v>
      </c>
      <c r="HO17" s="73">
        <v>0</v>
      </c>
      <c r="HP17" s="73">
        <v>0</v>
      </c>
      <c r="HQ17" s="73">
        <v>0</v>
      </c>
      <c r="HR17" s="73">
        <v>0</v>
      </c>
      <c r="HS17" s="73">
        <v>0</v>
      </c>
      <c r="HT17" s="73">
        <v>0</v>
      </c>
      <c r="HU17" s="73">
        <v>0</v>
      </c>
      <c r="HV17" s="73">
        <v>5.835</v>
      </c>
      <c r="HW17" s="73">
        <v>0</v>
      </c>
      <c r="HX17" s="73">
        <v>0</v>
      </c>
      <c r="HY17" s="73">
        <v>5.8140000000000001</v>
      </c>
      <c r="HZ17" s="73">
        <v>0</v>
      </c>
      <c r="IA17" s="73">
        <v>8.5519999999999996</v>
      </c>
      <c r="IB17" s="73">
        <v>0</v>
      </c>
      <c r="IC17" s="73">
        <v>0</v>
      </c>
      <c r="ID17" s="73">
        <v>0</v>
      </c>
      <c r="IE17" s="73">
        <v>0</v>
      </c>
      <c r="IF17" s="73">
        <v>9.9550000000000001</v>
      </c>
      <c r="IG17" s="73">
        <v>8.5519999999999996</v>
      </c>
      <c r="IH17" s="73">
        <v>0</v>
      </c>
      <c r="II17" s="73">
        <v>0</v>
      </c>
      <c r="IJ17" s="73">
        <v>0</v>
      </c>
      <c r="IK17" s="73">
        <v>0</v>
      </c>
      <c r="IL17" s="73">
        <v>0</v>
      </c>
      <c r="IM17" s="73">
        <v>0</v>
      </c>
      <c r="IN17" s="73">
        <v>0</v>
      </c>
      <c r="IO17" s="73">
        <v>0</v>
      </c>
      <c r="IP17" s="73">
        <v>0</v>
      </c>
      <c r="IQ17" s="73">
        <v>5.835</v>
      </c>
      <c r="IR17" s="73">
        <v>0</v>
      </c>
      <c r="IS17" s="73">
        <v>0</v>
      </c>
      <c r="IT17" s="73">
        <v>5.8140000000000001</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2</v>
      </c>
      <c r="JY17" s="71">
        <v>0</v>
      </c>
      <c r="JZ17" s="71">
        <v>0</v>
      </c>
      <c r="KA17" s="71">
        <v>0</v>
      </c>
      <c r="KB17" s="71">
        <v>0</v>
      </c>
      <c r="KC17" s="71">
        <v>3</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1</v>
      </c>
      <c r="MP17" s="71">
        <v>0</v>
      </c>
      <c r="MQ17" s="71">
        <v>0</v>
      </c>
      <c r="MR17" s="71">
        <v>0</v>
      </c>
      <c r="MS17" s="71">
        <v>0</v>
      </c>
      <c r="MT17" s="71">
        <v>3</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2</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1</v>
      </c>
      <c r="QQ17" s="71">
        <v>0</v>
      </c>
      <c r="QR17" s="71">
        <v>0</v>
      </c>
      <c r="QS17" s="71">
        <v>3</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1</v>
      </c>
      <c r="RJ17" s="71">
        <v>0</v>
      </c>
      <c r="RK17" s="71">
        <v>0</v>
      </c>
      <c r="RL17" s="71">
        <v>1</v>
      </c>
      <c r="RM17" s="71">
        <v>0</v>
      </c>
      <c r="RN17" s="71">
        <v>3</v>
      </c>
      <c r="RO17" s="71">
        <v>0</v>
      </c>
      <c r="RP17" s="71">
        <v>0</v>
      </c>
      <c r="RQ17" s="71">
        <v>0</v>
      </c>
      <c r="RR17" s="71">
        <v>0</v>
      </c>
      <c r="RS17" s="71">
        <v>2</v>
      </c>
      <c r="RT17" s="71">
        <v>3</v>
      </c>
      <c r="RU17" s="71">
        <v>0</v>
      </c>
      <c r="RV17" s="71">
        <v>0</v>
      </c>
      <c r="RW17" s="71">
        <v>0</v>
      </c>
      <c r="RX17" s="71">
        <v>0</v>
      </c>
      <c r="RY17" s="71">
        <v>0</v>
      </c>
      <c r="RZ17" s="71">
        <v>0</v>
      </c>
      <c r="SA17" s="71">
        <v>0</v>
      </c>
      <c r="SB17" s="71">
        <v>0</v>
      </c>
      <c r="SC17" s="71">
        <v>0</v>
      </c>
      <c r="SD17" s="71">
        <v>1</v>
      </c>
      <c r="SE17" s="71">
        <v>0</v>
      </c>
      <c r="SF17" s="71">
        <v>0</v>
      </c>
      <c r="SG17" s="71">
        <v>1</v>
      </c>
      <c r="SH17" s="71">
        <v>0</v>
      </c>
    </row>
    <row r="18" spans="1:502">
      <c r="A18" s="16" t="s">
        <v>1804</v>
      </c>
      <c r="B18" s="70">
        <v>10</v>
      </c>
      <c r="C18" s="70">
        <v>10</v>
      </c>
      <c r="D18" s="70">
        <v>1</v>
      </c>
      <c r="E18" s="70">
        <v>2013</v>
      </c>
      <c r="F18" s="70" t="s">
        <v>180</v>
      </c>
      <c r="G18" s="1073" t="s">
        <v>1794</v>
      </c>
      <c r="H18" s="70" t="s">
        <v>1795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10.712999999999999</v>
      </c>
      <c r="AL18" s="73">
        <v>0</v>
      </c>
      <c r="AM18" s="73">
        <v>0</v>
      </c>
      <c r="AN18" s="73">
        <v>0</v>
      </c>
      <c r="AO18" s="73">
        <v>0</v>
      </c>
      <c r="AP18" s="73">
        <v>43.607999999999997</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5.9409999999999998</v>
      </c>
      <c r="CO18" s="73">
        <v>0</v>
      </c>
      <c r="CP18" s="73">
        <v>0</v>
      </c>
      <c r="CQ18" s="73">
        <v>0</v>
      </c>
      <c r="CR18" s="73">
        <v>0</v>
      </c>
      <c r="CS18" s="73">
        <v>0</v>
      </c>
      <c r="CT18" s="73">
        <v>0</v>
      </c>
      <c r="CU18" s="73">
        <v>0</v>
      </c>
      <c r="CV18" s="73">
        <v>0</v>
      </c>
      <c r="CW18" s="73">
        <v>0</v>
      </c>
      <c r="CX18" s="73">
        <v>0</v>
      </c>
      <c r="CY18" s="73">
        <v>0</v>
      </c>
      <c r="CZ18" s="73">
        <v>0</v>
      </c>
      <c r="DA18" s="73">
        <v>0</v>
      </c>
      <c r="DB18" s="73">
        <v>6.5350000000000001</v>
      </c>
      <c r="DC18" s="73">
        <v>0</v>
      </c>
      <c r="DD18" s="73">
        <v>0</v>
      </c>
      <c r="DE18" s="73">
        <v>0</v>
      </c>
      <c r="DF18" s="73">
        <v>0</v>
      </c>
      <c r="DG18" s="73">
        <v>43.607999999999997</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10.712999999999999</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5.9409999999999998</v>
      </c>
      <c r="GP18" s="73">
        <v>0</v>
      </c>
      <c r="GQ18" s="73">
        <v>0</v>
      </c>
      <c r="GR18" s="73">
        <v>0</v>
      </c>
      <c r="GS18" s="73">
        <v>0</v>
      </c>
      <c r="GT18" s="73">
        <v>0</v>
      </c>
      <c r="GU18" s="73">
        <v>0</v>
      </c>
      <c r="GV18" s="73">
        <v>0</v>
      </c>
      <c r="GW18" s="73">
        <v>0</v>
      </c>
      <c r="GX18" s="73">
        <v>0</v>
      </c>
      <c r="GY18" s="73">
        <v>0</v>
      </c>
      <c r="GZ18" s="73">
        <v>0</v>
      </c>
      <c r="HA18" s="73">
        <v>0</v>
      </c>
      <c r="HB18" s="73">
        <v>0</v>
      </c>
      <c r="HC18" s="73">
        <v>6.5350000000000001</v>
      </c>
      <c r="HD18" s="73">
        <v>0</v>
      </c>
      <c r="HE18" s="73">
        <v>0</v>
      </c>
      <c r="HF18" s="73">
        <v>43.607999999999997</v>
      </c>
      <c r="HG18" s="73">
        <v>0</v>
      </c>
      <c r="HH18" s="73">
        <v>0</v>
      </c>
      <c r="HI18" s="73">
        <v>0</v>
      </c>
      <c r="HJ18" s="73">
        <v>0</v>
      </c>
      <c r="HK18" s="73">
        <v>10.712999999999999</v>
      </c>
      <c r="HL18" s="73">
        <v>0</v>
      </c>
      <c r="HM18" s="73">
        <v>0</v>
      </c>
      <c r="HN18" s="73">
        <v>0</v>
      </c>
      <c r="HO18" s="73">
        <v>0</v>
      </c>
      <c r="HP18" s="73">
        <v>0</v>
      </c>
      <c r="HQ18" s="73">
        <v>0</v>
      </c>
      <c r="HR18" s="73">
        <v>0</v>
      </c>
      <c r="HS18" s="73">
        <v>0</v>
      </c>
      <c r="HT18" s="73">
        <v>0</v>
      </c>
      <c r="HU18" s="73">
        <v>0</v>
      </c>
      <c r="HV18" s="73">
        <v>5.9409999999999998</v>
      </c>
      <c r="HW18" s="73">
        <v>0</v>
      </c>
      <c r="HX18" s="73">
        <v>0</v>
      </c>
      <c r="HY18" s="73">
        <v>6.5350000000000001</v>
      </c>
      <c r="HZ18" s="73">
        <v>0</v>
      </c>
      <c r="IA18" s="73">
        <v>43.607999999999997</v>
      </c>
      <c r="IB18" s="73">
        <v>0</v>
      </c>
      <c r="IC18" s="73">
        <v>0</v>
      </c>
      <c r="ID18" s="73">
        <v>0</v>
      </c>
      <c r="IE18" s="73">
        <v>0</v>
      </c>
      <c r="IF18" s="73">
        <v>10.712999999999999</v>
      </c>
      <c r="IG18" s="73">
        <v>43.607999999999997</v>
      </c>
      <c r="IH18" s="73">
        <v>0</v>
      </c>
      <c r="II18" s="73">
        <v>0</v>
      </c>
      <c r="IJ18" s="73">
        <v>0</v>
      </c>
      <c r="IK18" s="73">
        <v>0</v>
      </c>
      <c r="IL18" s="73">
        <v>0</v>
      </c>
      <c r="IM18" s="73">
        <v>0</v>
      </c>
      <c r="IN18" s="73">
        <v>0</v>
      </c>
      <c r="IO18" s="73">
        <v>0</v>
      </c>
      <c r="IP18" s="73">
        <v>0</v>
      </c>
      <c r="IQ18" s="73">
        <v>5.9409999999999998</v>
      </c>
      <c r="IR18" s="73">
        <v>0</v>
      </c>
      <c r="IS18" s="73">
        <v>0</v>
      </c>
      <c r="IT18" s="73">
        <v>6.5350000000000001</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2</v>
      </c>
      <c r="JY18" s="71">
        <v>0</v>
      </c>
      <c r="JZ18" s="71">
        <v>0</v>
      </c>
      <c r="KA18" s="71">
        <v>0</v>
      </c>
      <c r="KB18" s="71">
        <v>0</v>
      </c>
      <c r="KC18" s="71">
        <v>3</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1</v>
      </c>
      <c r="MP18" s="71">
        <v>0</v>
      </c>
      <c r="MQ18" s="71">
        <v>0</v>
      </c>
      <c r="MR18" s="71">
        <v>0</v>
      </c>
      <c r="MS18" s="71">
        <v>0</v>
      </c>
      <c r="MT18" s="71">
        <v>3</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2</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1</v>
      </c>
      <c r="QQ18" s="71">
        <v>0</v>
      </c>
      <c r="QR18" s="71">
        <v>0</v>
      </c>
      <c r="QS18" s="71">
        <v>3</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1</v>
      </c>
      <c r="RJ18" s="71">
        <v>0</v>
      </c>
      <c r="RK18" s="71">
        <v>0</v>
      </c>
      <c r="RL18" s="71">
        <v>1</v>
      </c>
      <c r="RM18" s="71">
        <v>0</v>
      </c>
      <c r="RN18" s="71">
        <v>3</v>
      </c>
      <c r="RO18" s="71">
        <v>0</v>
      </c>
      <c r="RP18" s="71">
        <v>0</v>
      </c>
      <c r="RQ18" s="71">
        <v>0</v>
      </c>
      <c r="RR18" s="71">
        <v>0</v>
      </c>
      <c r="RS18" s="71">
        <v>2</v>
      </c>
      <c r="RT18" s="71">
        <v>3</v>
      </c>
      <c r="RU18" s="71">
        <v>0</v>
      </c>
      <c r="RV18" s="71">
        <v>0</v>
      </c>
      <c r="RW18" s="71">
        <v>0</v>
      </c>
      <c r="RX18" s="71">
        <v>0</v>
      </c>
      <c r="RY18" s="71">
        <v>0</v>
      </c>
      <c r="RZ18" s="71">
        <v>0</v>
      </c>
      <c r="SA18" s="71">
        <v>0</v>
      </c>
      <c r="SB18" s="71">
        <v>0</v>
      </c>
      <c r="SC18" s="71">
        <v>0</v>
      </c>
      <c r="SD18" s="71">
        <v>1</v>
      </c>
      <c r="SE18" s="71">
        <v>0</v>
      </c>
      <c r="SF18" s="71">
        <v>0</v>
      </c>
      <c r="SG18" s="71">
        <v>1</v>
      </c>
      <c r="SH18" s="71">
        <v>0</v>
      </c>
    </row>
    <row r="19" spans="1:502">
      <c r="A19" s="16" t="s">
        <v>1805</v>
      </c>
      <c r="B19" s="70">
        <v>11</v>
      </c>
      <c r="C19" s="70">
        <v>11</v>
      </c>
      <c r="D19" s="70">
        <v>1</v>
      </c>
      <c r="E19" s="70">
        <v>2014</v>
      </c>
      <c r="F19" s="70" t="s">
        <v>181</v>
      </c>
      <c r="G19" s="1073" t="s">
        <v>1794</v>
      </c>
      <c r="H19" s="70" t="s">
        <v>1795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10.346</v>
      </c>
      <c r="AL19" s="73">
        <v>0</v>
      </c>
      <c r="AM19" s="73">
        <v>0</v>
      </c>
      <c r="AN19" s="73">
        <v>0</v>
      </c>
      <c r="AO19" s="73">
        <v>0</v>
      </c>
      <c r="AP19" s="73">
        <v>8.8559999999999999</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5.6349999999999998</v>
      </c>
      <c r="CO19" s="73">
        <v>0</v>
      </c>
      <c r="CP19" s="73">
        <v>0</v>
      </c>
      <c r="CQ19" s="73">
        <v>0</v>
      </c>
      <c r="CR19" s="73">
        <v>0</v>
      </c>
      <c r="CS19" s="73">
        <v>0</v>
      </c>
      <c r="CT19" s="73">
        <v>0</v>
      </c>
      <c r="CU19" s="73">
        <v>0</v>
      </c>
      <c r="CV19" s="73">
        <v>0</v>
      </c>
      <c r="CW19" s="73">
        <v>0</v>
      </c>
      <c r="CX19" s="73">
        <v>0</v>
      </c>
      <c r="CY19" s="73">
        <v>0</v>
      </c>
      <c r="CZ19" s="73">
        <v>0</v>
      </c>
      <c r="DA19" s="73">
        <v>0</v>
      </c>
      <c r="DB19" s="73">
        <v>6.3940000000000001</v>
      </c>
      <c r="DC19" s="73">
        <v>0</v>
      </c>
      <c r="DD19" s="73">
        <v>0</v>
      </c>
      <c r="DE19" s="73">
        <v>0</v>
      </c>
      <c r="DF19" s="73">
        <v>0</v>
      </c>
      <c r="DG19" s="73">
        <v>8.8559999999999999</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10.346</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5.6349999999999998</v>
      </c>
      <c r="GP19" s="73">
        <v>0</v>
      </c>
      <c r="GQ19" s="73">
        <v>0</v>
      </c>
      <c r="GR19" s="73">
        <v>0</v>
      </c>
      <c r="GS19" s="73">
        <v>0</v>
      </c>
      <c r="GT19" s="73">
        <v>0</v>
      </c>
      <c r="GU19" s="73">
        <v>0</v>
      </c>
      <c r="GV19" s="73">
        <v>0</v>
      </c>
      <c r="GW19" s="73">
        <v>0</v>
      </c>
      <c r="GX19" s="73">
        <v>0</v>
      </c>
      <c r="GY19" s="73">
        <v>0</v>
      </c>
      <c r="GZ19" s="73">
        <v>0</v>
      </c>
      <c r="HA19" s="73">
        <v>0</v>
      </c>
      <c r="HB19" s="73">
        <v>0</v>
      </c>
      <c r="HC19" s="73">
        <v>6.3940000000000001</v>
      </c>
      <c r="HD19" s="73">
        <v>0</v>
      </c>
      <c r="HE19" s="73">
        <v>0</v>
      </c>
      <c r="HF19" s="73">
        <v>8.8559999999999999</v>
      </c>
      <c r="HG19" s="73">
        <v>0</v>
      </c>
      <c r="HH19" s="73">
        <v>0</v>
      </c>
      <c r="HI19" s="73">
        <v>0</v>
      </c>
      <c r="HJ19" s="73">
        <v>0</v>
      </c>
      <c r="HK19" s="73">
        <v>10.346</v>
      </c>
      <c r="HL19" s="73">
        <v>0</v>
      </c>
      <c r="HM19" s="73">
        <v>0</v>
      </c>
      <c r="HN19" s="73">
        <v>0</v>
      </c>
      <c r="HO19" s="73">
        <v>0</v>
      </c>
      <c r="HP19" s="73">
        <v>0</v>
      </c>
      <c r="HQ19" s="73">
        <v>0</v>
      </c>
      <c r="HR19" s="73">
        <v>0</v>
      </c>
      <c r="HS19" s="73">
        <v>0</v>
      </c>
      <c r="HT19" s="73">
        <v>0</v>
      </c>
      <c r="HU19" s="73">
        <v>0</v>
      </c>
      <c r="HV19" s="73">
        <v>5.6349999999999998</v>
      </c>
      <c r="HW19" s="73">
        <v>0</v>
      </c>
      <c r="HX19" s="73">
        <v>0</v>
      </c>
      <c r="HY19" s="73">
        <v>6.3940000000000001</v>
      </c>
      <c r="HZ19" s="73">
        <v>0</v>
      </c>
      <c r="IA19" s="73">
        <v>8.8559999999999999</v>
      </c>
      <c r="IB19" s="73">
        <v>0</v>
      </c>
      <c r="IC19" s="73">
        <v>0</v>
      </c>
      <c r="ID19" s="73">
        <v>0</v>
      </c>
      <c r="IE19" s="73">
        <v>0</v>
      </c>
      <c r="IF19" s="73">
        <v>10.346</v>
      </c>
      <c r="IG19" s="73">
        <v>8.8559999999999999</v>
      </c>
      <c r="IH19" s="73">
        <v>0</v>
      </c>
      <c r="II19" s="73">
        <v>0</v>
      </c>
      <c r="IJ19" s="73">
        <v>0</v>
      </c>
      <c r="IK19" s="73">
        <v>0</v>
      </c>
      <c r="IL19" s="73">
        <v>0</v>
      </c>
      <c r="IM19" s="73">
        <v>0</v>
      </c>
      <c r="IN19" s="73">
        <v>0</v>
      </c>
      <c r="IO19" s="73">
        <v>0</v>
      </c>
      <c r="IP19" s="73">
        <v>0</v>
      </c>
      <c r="IQ19" s="73">
        <v>5.6349999999999998</v>
      </c>
      <c r="IR19" s="73">
        <v>0</v>
      </c>
      <c r="IS19" s="73">
        <v>0</v>
      </c>
      <c r="IT19" s="73">
        <v>6.3940000000000001</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2</v>
      </c>
      <c r="JY19" s="71">
        <v>0</v>
      </c>
      <c r="JZ19" s="71">
        <v>0</v>
      </c>
      <c r="KA19" s="71">
        <v>0</v>
      </c>
      <c r="KB19" s="71">
        <v>0</v>
      </c>
      <c r="KC19" s="71">
        <v>3</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3</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2</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3</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1</v>
      </c>
      <c r="RJ19" s="71">
        <v>0</v>
      </c>
      <c r="RK19" s="71">
        <v>0</v>
      </c>
      <c r="RL19" s="71">
        <v>1</v>
      </c>
      <c r="RM19" s="71">
        <v>0</v>
      </c>
      <c r="RN19" s="71">
        <v>3</v>
      </c>
      <c r="RO19" s="71">
        <v>0</v>
      </c>
      <c r="RP19" s="71">
        <v>0</v>
      </c>
      <c r="RQ19" s="71">
        <v>0</v>
      </c>
      <c r="RR19" s="71">
        <v>0</v>
      </c>
      <c r="RS19" s="71">
        <v>2</v>
      </c>
      <c r="RT19" s="71">
        <v>3</v>
      </c>
      <c r="RU19" s="71">
        <v>0</v>
      </c>
      <c r="RV19" s="71">
        <v>0</v>
      </c>
      <c r="RW19" s="71">
        <v>0</v>
      </c>
      <c r="RX19" s="71">
        <v>0</v>
      </c>
      <c r="RY19" s="71">
        <v>0</v>
      </c>
      <c r="RZ19" s="71">
        <v>0</v>
      </c>
      <c r="SA19" s="71">
        <v>0</v>
      </c>
      <c r="SB19" s="71">
        <v>0</v>
      </c>
      <c r="SC19" s="71">
        <v>0</v>
      </c>
      <c r="SD19" s="71">
        <v>1</v>
      </c>
      <c r="SE19" s="71">
        <v>0</v>
      </c>
      <c r="SF19" s="71">
        <v>0</v>
      </c>
      <c r="SG19" s="71">
        <v>1</v>
      </c>
      <c r="SH19" s="71">
        <v>0</v>
      </c>
    </row>
    <row r="20" spans="1:502">
      <c r="A20" s="16" t="s">
        <v>1806</v>
      </c>
      <c r="B20" s="70">
        <v>12</v>
      </c>
      <c r="C20" s="70">
        <v>12</v>
      </c>
      <c r="D20" s="70">
        <v>1</v>
      </c>
      <c r="E20" s="70">
        <v>2015</v>
      </c>
      <c r="F20" s="70" t="s">
        <v>182</v>
      </c>
      <c r="G20" s="1073" t="s">
        <v>1794</v>
      </c>
      <c r="H20" s="70" t="s">
        <v>1795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7.133</v>
      </c>
      <c r="AL20" s="73">
        <v>0</v>
      </c>
      <c r="AM20" s="73">
        <v>0</v>
      </c>
      <c r="AN20" s="73">
        <v>0</v>
      </c>
      <c r="AO20" s="73">
        <v>0</v>
      </c>
      <c r="AP20" s="73">
        <v>30.402999999999999</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5.5110000000000001</v>
      </c>
      <c r="CO20" s="73">
        <v>0</v>
      </c>
      <c r="CP20" s="73">
        <v>0</v>
      </c>
      <c r="CQ20" s="73">
        <v>0</v>
      </c>
      <c r="CR20" s="73">
        <v>0</v>
      </c>
      <c r="CS20" s="73">
        <v>0</v>
      </c>
      <c r="CT20" s="73">
        <v>0</v>
      </c>
      <c r="CU20" s="73">
        <v>0</v>
      </c>
      <c r="CV20" s="73">
        <v>0</v>
      </c>
      <c r="CW20" s="73">
        <v>0</v>
      </c>
      <c r="CX20" s="73">
        <v>0</v>
      </c>
      <c r="CY20" s="73">
        <v>0</v>
      </c>
      <c r="CZ20" s="73">
        <v>0</v>
      </c>
      <c r="DA20" s="73">
        <v>0</v>
      </c>
      <c r="DB20" s="73">
        <v>6.1029999999999998</v>
      </c>
      <c r="DC20" s="73">
        <v>0</v>
      </c>
      <c r="DD20" s="73">
        <v>0</v>
      </c>
      <c r="DE20" s="73">
        <v>0</v>
      </c>
      <c r="DF20" s="73">
        <v>0</v>
      </c>
      <c r="DG20" s="73">
        <v>30.402999999999999</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7.133</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5.5110000000000001</v>
      </c>
      <c r="GP20" s="73">
        <v>0</v>
      </c>
      <c r="GQ20" s="73">
        <v>0</v>
      </c>
      <c r="GR20" s="73">
        <v>0</v>
      </c>
      <c r="GS20" s="73">
        <v>0</v>
      </c>
      <c r="GT20" s="73">
        <v>0</v>
      </c>
      <c r="GU20" s="73">
        <v>0</v>
      </c>
      <c r="GV20" s="73">
        <v>0</v>
      </c>
      <c r="GW20" s="73">
        <v>0</v>
      </c>
      <c r="GX20" s="73">
        <v>0</v>
      </c>
      <c r="GY20" s="73">
        <v>0</v>
      </c>
      <c r="GZ20" s="73">
        <v>0</v>
      </c>
      <c r="HA20" s="73">
        <v>0</v>
      </c>
      <c r="HB20" s="73">
        <v>0</v>
      </c>
      <c r="HC20" s="73">
        <v>6.1029999999999998</v>
      </c>
      <c r="HD20" s="73">
        <v>0</v>
      </c>
      <c r="HE20" s="73">
        <v>0</v>
      </c>
      <c r="HF20" s="73">
        <v>30.402999999999999</v>
      </c>
      <c r="HG20" s="73">
        <v>0</v>
      </c>
      <c r="HH20" s="73">
        <v>0</v>
      </c>
      <c r="HI20" s="73">
        <v>0</v>
      </c>
      <c r="HJ20" s="73">
        <v>0</v>
      </c>
      <c r="HK20" s="73">
        <v>7.133</v>
      </c>
      <c r="HL20" s="73">
        <v>0</v>
      </c>
      <c r="HM20" s="73">
        <v>0</v>
      </c>
      <c r="HN20" s="73">
        <v>0</v>
      </c>
      <c r="HO20" s="73">
        <v>0</v>
      </c>
      <c r="HP20" s="73">
        <v>0</v>
      </c>
      <c r="HQ20" s="73">
        <v>0</v>
      </c>
      <c r="HR20" s="73">
        <v>0</v>
      </c>
      <c r="HS20" s="73">
        <v>0</v>
      </c>
      <c r="HT20" s="73">
        <v>0</v>
      </c>
      <c r="HU20" s="73">
        <v>0</v>
      </c>
      <c r="HV20" s="73">
        <v>5.5110000000000001</v>
      </c>
      <c r="HW20" s="73">
        <v>0</v>
      </c>
      <c r="HX20" s="73">
        <v>0</v>
      </c>
      <c r="HY20" s="73">
        <v>6.1029999999999998</v>
      </c>
      <c r="HZ20" s="73">
        <v>0</v>
      </c>
      <c r="IA20" s="73">
        <v>30.402999999999999</v>
      </c>
      <c r="IB20" s="73">
        <v>0</v>
      </c>
      <c r="IC20" s="73">
        <v>0</v>
      </c>
      <c r="ID20" s="73">
        <v>0</v>
      </c>
      <c r="IE20" s="73">
        <v>0</v>
      </c>
      <c r="IF20" s="73">
        <v>7.133</v>
      </c>
      <c r="IG20" s="73">
        <v>30.402999999999999</v>
      </c>
      <c r="IH20" s="73">
        <v>0</v>
      </c>
      <c r="II20" s="73">
        <v>0</v>
      </c>
      <c r="IJ20" s="73">
        <v>0</v>
      </c>
      <c r="IK20" s="73">
        <v>0</v>
      </c>
      <c r="IL20" s="73">
        <v>0</v>
      </c>
      <c r="IM20" s="73">
        <v>0</v>
      </c>
      <c r="IN20" s="73">
        <v>0</v>
      </c>
      <c r="IO20" s="73">
        <v>0</v>
      </c>
      <c r="IP20" s="73">
        <v>0</v>
      </c>
      <c r="IQ20" s="73">
        <v>5.5110000000000001</v>
      </c>
      <c r="IR20" s="73">
        <v>0</v>
      </c>
      <c r="IS20" s="73">
        <v>0</v>
      </c>
      <c r="IT20" s="73">
        <v>6.1029999999999998</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2</v>
      </c>
      <c r="JY20" s="71">
        <v>0</v>
      </c>
      <c r="JZ20" s="71">
        <v>0</v>
      </c>
      <c r="KA20" s="71">
        <v>0</v>
      </c>
      <c r="KB20" s="71">
        <v>0</v>
      </c>
      <c r="KC20" s="71">
        <v>3</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1</v>
      </c>
      <c r="MP20" s="71">
        <v>0</v>
      </c>
      <c r="MQ20" s="71">
        <v>0</v>
      </c>
      <c r="MR20" s="71">
        <v>0</v>
      </c>
      <c r="MS20" s="71">
        <v>0</v>
      </c>
      <c r="MT20" s="71">
        <v>3</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2</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1</v>
      </c>
      <c r="QQ20" s="71">
        <v>0</v>
      </c>
      <c r="QR20" s="71">
        <v>0</v>
      </c>
      <c r="QS20" s="71">
        <v>3</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1</v>
      </c>
      <c r="RJ20" s="71">
        <v>0</v>
      </c>
      <c r="RK20" s="71">
        <v>0</v>
      </c>
      <c r="RL20" s="71">
        <v>1</v>
      </c>
      <c r="RM20" s="71">
        <v>0</v>
      </c>
      <c r="RN20" s="71">
        <v>3</v>
      </c>
      <c r="RO20" s="71">
        <v>0</v>
      </c>
      <c r="RP20" s="71">
        <v>0</v>
      </c>
      <c r="RQ20" s="71">
        <v>0</v>
      </c>
      <c r="RR20" s="71">
        <v>0</v>
      </c>
      <c r="RS20" s="71">
        <v>2</v>
      </c>
      <c r="RT20" s="71">
        <v>3</v>
      </c>
      <c r="RU20" s="71">
        <v>0</v>
      </c>
      <c r="RV20" s="71">
        <v>0</v>
      </c>
      <c r="RW20" s="71">
        <v>0</v>
      </c>
      <c r="RX20" s="71">
        <v>0</v>
      </c>
      <c r="RY20" s="71">
        <v>0</v>
      </c>
      <c r="RZ20" s="71">
        <v>0</v>
      </c>
      <c r="SA20" s="71">
        <v>0</v>
      </c>
      <c r="SB20" s="71">
        <v>0</v>
      </c>
      <c r="SC20" s="71">
        <v>0</v>
      </c>
      <c r="SD20" s="71">
        <v>1</v>
      </c>
      <c r="SE20" s="71">
        <v>0</v>
      </c>
      <c r="SF20" s="71">
        <v>0</v>
      </c>
      <c r="SG20" s="71">
        <v>1</v>
      </c>
      <c r="SH20" s="71">
        <v>0</v>
      </c>
    </row>
    <row r="21" spans="1:502">
      <c r="A21" s="16" t="s">
        <v>1807</v>
      </c>
      <c r="B21" s="70">
        <v>13</v>
      </c>
      <c r="C21" s="70">
        <v>13</v>
      </c>
      <c r="D21" s="70">
        <v>1</v>
      </c>
      <c r="E21" s="70">
        <v>2016</v>
      </c>
      <c r="F21" s="70" t="s">
        <v>155</v>
      </c>
      <c r="G21" s="1073" t="s">
        <v>1794</v>
      </c>
      <c r="H21" s="70" t="s">
        <v>1795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5.6669999999999998</v>
      </c>
      <c r="AL21" s="73">
        <v>0</v>
      </c>
      <c r="AM21" s="73">
        <v>0</v>
      </c>
      <c r="AN21" s="73">
        <v>0</v>
      </c>
      <c r="AO21" s="73">
        <v>0</v>
      </c>
      <c r="AP21" s="73">
        <v>8.5380000000000003</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5.4390000000000001</v>
      </c>
      <c r="CO21" s="73">
        <v>0</v>
      </c>
      <c r="CP21" s="73">
        <v>0</v>
      </c>
      <c r="CQ21" s="73">
        <v>0</v>
      </c>
      <c r="CR21" s="73">
        <v>0</v>
      </c>
      <c r="CS21" s="73">
        <v>0</v>
      </c>
      <c r="CT21" s="73">
        <v>0</v>
      </c>
      <c r="CU21" s="73">
        <v>0</v>
      </c>
      <c r="CV21" s="73">
        <v>0</v>
      </c>
      <c r="CW21" s="73">
        <v>0</v>
      </c>
      <c r="CX21" s="73">
        <v>0</v>
      </c>
      <c r="CY21" s="73">
        <v>0</v>
      </c>
      <c r="CZ21" s="73">
        <v>0</v>
      </c>
      <c r="DA21" s="73">
        <v>0</v>
      </c>
      <c r="DB21" s="73">
        <v>5.9960000000000004</v>
      </c>
      <c r="DC21" s="73">
        <v>0</v>
      </c>
      <c r="DD21" s="73">
        <v>0</v>
      </c>
      <c r="DE21" s="73">
        <v>0</v>
      </c>
      <c r="DF21" s="73">
        <v>0</v>
      </c>
      <c r="DG21" s="73">
        <v>8.5380000000000003</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5.6669999999999998</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5.4390000000000001</v>
      </c>
      <c r="GP21" s="73">
        <v>0</v>
      </c>
      <c r="GQ21" s="73">
        <v>0</v>
      </c>
      <c r="GR21" s="73">
        <v>0</v>
      </c>
      <c r="GS21" s="73">
        <v>0</v>
      </c>
      <c r="GT21" s="73">
        <v>0</v>
      </c>
      <c r="GU21" s="73">
        <v>0</v>
      </c>
      <c r="GV21" s="73">
        <v>0</v>
      </c>
      <c r="GW21" s="73">
        <v>0</v>
      </c>
      <c r="GX21" s="73">
        <v>0</v>
      </c>
      <c r="GY21" s="73">
        <v>0</v>
      </c>
      <c r="GZ21" s="73">
        <v>0</v>
      </c>
      <c r="HA21" s="73">
        <v>0</v>
      </c>
      <c r="HB21" s="73">
        <v>0</v>
      </c>
      <c r="HC21" s="73">
        <v>5.9960000000000004</v>
      </c>
      <c r="HD21" s="73">
        <v>0</v>
      </c>
      <c r="HE21" s="73">
        <v>0</v>
      </c>
      <c r="HF21" s="73">
        <v>8.5380000000000003</v>
      </c>
      <c r="HG21" s="73">
        <v>0</v>
      </c>
      <c r="HH21" s="73">
        <v>0</v>
      </c>
      <c r="HI21" s="73">
        <v>0</v>
      </c>
      <c r="HJ21" s="73">
        <v>0</v>
      </c>
      <c r="HK21" s="73">
        <v>5.6669999999999998</v>
      </c>
      <c r="HL21" s="73">
        <v>0</v>
      </c>
      <c r="HM21" s="73">
        <v>0</v>
      </c>
      <c r="HN21" s="73">
        <v>0</v>
      </c>
      <c r="HO21" s="73">
        <v>0</v>
      </c>
      <c r="HP21" s="73">
        <v>0</v>
      </c>
      <c r="HQ21" s="73">
        <v>0</v>
      </c>
      <c r="HR21" s="73">
        <v>0</v>
      </c>
      <c r="HS21" s="73">
        <v>0</v>
      </c>
      <c r="HT21" s="73">
        <v>0</v>
      </c>
      <c r="HU21" s="73">
        <v>0</v>
      </c>
      <c r="HV21" s="73">
        <v>5.4390000000000001</v>
      </c>
      <c r="HW21" s="73">
        <v>0</v>
      </c>
      <c r="HX21" s="73">
        <v>0</v>
      </c>
      <c r="HY21" s="73">
        <v>5.9960000000000004</v>
      </c>
      <c r="HZ21" s="73">
        <v>0</v>
      </c>
      <c r="IA21" s="73">
        <v>8.5380000000000003</v>
      </c>
      <c r="IB21" s="73">
        <v>0</v>
      </c>
      <c r="IC21" s="73">
        <v>0</v>
      </c>
      <c r="ID21" s="73">
        <v>0</v>
      </c>
      <c r="IE21" s="73">
        <v>0</v>
      </c>
      <c r="IF21" s="73">
        <v>5.6669999999999998</v>
      </c>
      <c r="IG21" s="73">
        <v>8.5380000000000003</v>
      </c>
      <c r="IH21" s="73">
        <v>0</v>
      </c>
      <c r="II21" s="73">
        <v>0</v>
      </c>
      <c r="IJ21" s="73">
        <v>0</v>
      </c>
      <c r="IK21" s="73">
        <v>0</v>
      </c>
      <c r="IL21" s="73">
        <v>0</v>
      </c>
      <c r="IM21" s="73">
        <v>0</v>
      </c>
      <c r="IN21" s="73">
        <v>0</v>
      </c>
      <c r="IO21" s="73">
        <v>0</v>
      </c>
      <c r="IP21" s="73">
        <v>0</v>
      </c>
      <c r="IQ21" s="73">
        <v>5.4390000000000001</v>
      </c>
      <c r="IR21" s="73">
        <v>0</v>
      </c>
      <c r="IS21" s="73">
        <v>0</v>
      </c>
      <c r="IT21" s="73">
        <v>5.9960000000000004</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3</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1</v>
      </c>
      <c r="MP21" s="71">
        <v>0</v>
      </c>
      <c r="MQ21" s="71">
        <v>0</v>
      </c>
      <c r="MR21" s="71">
        <v>0</v>
      </c>
      <c r="MS21" s="71">
        <v>0</v>
      </c>
      <c r="MT21" s="71">
        <v>3</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1</v>
      </c>
      <c r="QQ21" s="71">
        <v>0</v>
      </c>
      <c r="QR21" s="71">
        <v>0</v>
      </c>
      <c r="QS21" s="71">
        <v>3</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1</v>
      </c>
      <c r="RJ21" s="71">
        <v>0</v>
      </c>
      <c r="RK21" s="71">
        <v>0</v>
      </c>
      <c r="RL21" s="71">
        <v>1</v>
      </c>
      <c r="RM21" s="71">
        <v>0</v>
      </c>
      <c r="RN21" s="71">
        <v>3</v>
      </c>
      <c r="RO21" s="71">
        <v>0</v>
      </c>
      <c r="RP21" s="71">
        <v>0</v>
      </c>
      <c r="RQ21" s="71">
        <v>0</v>
      </c>
      <c r="RR21" s="71">
        <v>0</v>
      </c>
      <c r="RS21" s="71">
        <v>1</v>
      </c>
      <c r="RT21" s="71">
        <v>3</v>
      </c>
      <c r="RU21" s="71">
        <v>0</v>
      </c>
      <c r="RV21" s="71">
        <v>0</v>
      </c>
      <c r="RW21" s="71">
        <v>0</v>
      </c>
      <c r="RX21" s="71">
        <v>0</v>
      </c>
      <c r="RY21" s="71">
        <v>0</v>
      </c>
      <c r="RZ21" s="71">
        <v>0</v>
      </c>
      <c r="SA21" s="71">
        <v>0</v>
      </c>
      <c r="SB21" s="71">
        <v>0</v>
      </c>
      <c r="SC21" s="71">
        <v>0</v>
      </c>
      <c r="SD21" s="71">
        <v>1</v>
      </c>
      <c r="SE21" s="71">
        <v>0</v>
      </c>
      <c r="SF21" s="71">
        <v>0</v>
      </c>
      <c r="SG21" s="71">
        <v>1</v>
      </c>
      <c r="SH21" s="71">
        <v>0</v>
      </c>
    </row>
    <row r="22" spans="1:502">
      <c r="A22" s="16" t="s">
        <v>1808</v>
      </c>
      <c r="B22" s="70">
        <v>14</v>
      </c>
      <c r="C22" s="70">
        <v>14</v>
      </c>
      <c r="D22" s="70">
        <v>1</v>
      </c>
      <c r="E22" s="70">
        <v>2017</v>
      </c>
      <c r="F22" s="70" t="s">
        <v>156</v>
      </c>
      <c r="G22" s="1073" t="s">
        <v>1794</v>
      </c>
      <c r="H22" s="70" t="s">
        <v>1795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4.4889999999999999</v>
      </c>
      <c r="AL22" s="73">
        <v>0</v>
      </c>
      <c r="AM22" s="73">
        <v>0</v>
      </c>
      <c r="AN22" s="73">
        <v>0</v>
      </c>
      <c r="AO22" s="73">
        <v>0</v>
      </c>
      <c r="AP22" s="73">
        <v>8.6069999999999993</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4.3339999999999996</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8.6069999999999993</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4.4889999999999999</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4.3339999999999996</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8.6069999999999993</v>
      </c>
      <c r="HG22" s="73">
        <v>0</v>
      </c>
      <c r="HH22" s="73">
        <v>0</v>
      </c>
      <c r="HI22" s="73">
        <v>0</v>
      </c>
      <c r="HJ22" s="73">
        <v>0</v>
      </c>
      <c r="HK22" s="73">
        <v>4.4889999999999999</v>
      </c>
      <c r="HL22" s="73">
        <v>0</v>
      </c>
      <c r="HM22" s="73">
        <v>0</v>
      </c>
      <c r="HN22" s="73">
        <v>0</v>
      </c>
      <c r="HO22" s="73">
        <v>0</v>
      </c>
      <c r="HP22" s="73">
        <v>0</v>
      </c>
      <c r="HQ22" s="73">
        <v>0</v>
      </c>
      <c r="HR22" s="73">
        <v>0</v>
      </c>
      <c r="HS22" s="73">
        <v>0</v>
      </c>
      <c r="HT22" s="73">
        <v>0</v>
      </c>
      <c r="HU22" s="73">
        <v>0</v>
      </c>
      <c r="HV22" s="73">
        <v>4.3339999999999996</v>
      </c>
      <c r="HW22" s="73">
        <v>0</v>
      </c>
      <c r="HX22" s="73">
        <v>0</v>
      </c>
      <c r="HY22" s="73">
        <v>0</v>
      </c>
      <c r="HZ22" s="73">
        <v>0</v>
      </c>
      <c r="IA22" s="73">
        <v>8.6069999999999993</v>
      </c>
      <c r="IB22" s="73">
        <v>0</v>
      </c>
      <c r="IC22" s="73">
        <v>0</v>
      </c>
      <c r="ID22" s="73">
        <v>0</v>
      </c>
      <c r="IE22" s="73">
        <v>0</v>
      </c>
      <c r="IF22" s="73">
        <v>4.4889999999999999</v>
      </c>
      <c r="IG22" s="73">
        <v>8.6069999999999993</v>
      </c>
      <c r="IH22" s="73">
        <v>0</v>
      </c>
      <c r="II22" s="73">
        <v>0</v>
      </c>
      <c r="IJ22" s="73">
        <v>0</v>
      </c>
      <c r="IK22" s="73">
        <v>0</v>
      </c>
      <c r="IL22" s="73">
        <v>0</v>
      </c>
      <c r="IM22" s="73">
        <v>0</v>
      </c>
      <c r="IN22" s="73">
        <v>0</v>
      </c>
      <c r="IO22" s="73">
        <v>0</v>
      </c>
      <c r="IP22" s="73">
        <v>0</v>
      </c>
      <c r="IQ22" s="73">
        <v>4.3339999999999996</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1</v>
      </c>
      <c r="JY22" s="71">
        <v>0</v>
      </c>
      <c r="JZ22" s="71">
        <v>0</v>
      </c>
      <c r="KA22" s="71">
        <v>0</v>
      </c>
      <c r="KB22" s="71">
        <v>0</v>
      </c>
      <c r="KC22" s="71">
        <v>3</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1</v>
      </c>
      <c r="MP22" s="71">
        <v>0</v>
      </c>
      <c r="MQ22" s="71">
        <v>0</v>
      </c>
      <c r="MR22" s="71">
        <v>0</v>
      </c>
      <c r="MS22" s="71">
        <v>0</v>
      </c>
      <c r="MT22" s="71">
        <v>3</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1</v>
      </c>
      <c r="QQ22" s="71">
        <v>0</v>
      </c>
      <c r="QR22" s="71">
        <v>0</v>
      </c>
      <c r="QS22" s="71">
        <v>3</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1</v>
      </c>
      <c r="RJ22" s="71">
        <v>0</v>
      </c>
      <c r="RK22" s="71">
        <v>0</v>
      </c>
      <c r="RL22" s="71">
        <v>1</v>
      </c>
      <c r="RM22" s="71">
        <v>0</v>
      </c>
      <c r="RN22" s="71">
        <v>3</v>
      </c>
      <c r="RO22" s="71">
        <v>0</v>
      </c>
      <c r="RP22" s="71">
        <v>0</v>
      </c>
      <c r="RQ22" s="71">
        <v>0</v>
      </c>
      <c r="RR22" s="71">
        <v>0</v>
      </c>
      <c r="RS22" s="71">
        <v>1</v>
      </c>
      <c r="RT22" s="71">
        <v>3</v>
      </c>
      <c r="RU22" s="71">
        <v>0</v>
      </c>
      <c r="RV22" s="71">
        <v>0</v>
      </c>
      <c r="RW22" s="71">
        <v>0</v>
      </c>
      <c r="RX22" s="71">
        <v>0</v>
      </c>
      <c r="RY22" s="71">
        <v>0</v>
      </c>
      <c r="RZ22" s="71">
        <v>0</v>
      </c>
      <c r="SA22" s="71">
        <v>0</v>
      </c>
      <c r="SB22" s="71">
        <v>0</v>
      </c>
      <c r="SC22" s="71">
        <v>0</v>
      </c>
      <c r="SD22" s="71">
        <v>1</v>
      </c>
      <c r="SE22" s="71">
        <v>0</v>
      </c>
      <c r="SF22" s="71">
        <v>0</v>
      </c>
      <c r="SG22" s="71">
        <v>1</v>
      </c>
      <c r="SH22" s="71">
        <v>0</v>
      </c>
    </row>
    <row r="23" spans="1:502">
      <c r="A23" s="16" t="s">
        <v>1809</v>
      </c>
      <c r="B23" s="70">
        <v>15</v>
      </c>
      <c r="C23" s="70">
        <v>15</v>
      </c>
      <c r="D23" s="70">
        <v>1</v>
      </c>
      <c r="E23" s="70">
        <v>2018</v>
      </c>
      <c r="F23" s="70" t="s">
        <v>183</v>
      </c>
      <c r="G23" s="1073" t="s">
        <v>1794</v>
      </c>
      <c r="H23" s="70" t="s">
        <v>1795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3.8490000000000002</v>
      </c>
      <c r="AL23" s="73">
        <v>0</v>
      </c>
      <c r="AM23" s="73">
        <v>0</v>
      </c>
      <c r="AN23" s="73">
        <v>0</v>
      </c>
      <c r="AO23" s="73">
        <v>0</v>
      </c>
      <c r="AP23" s="73">
        <v>8.4179999999999993</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5.0759999999999996</v>
      </c>
      <c r="CO23" s="73">
        <v>0</v>
      </c>
      <c r="CP23" s="73">
        <v>0</v>
      </c>
      <c r="CQ23" s="73">
        <v>0</v>
      </c>
      <c r="CR23" s="73">
        <v>0</v>
      </c>
      <c r="CS23" s="73">
        <v>0</v>
      </c>
      <c r="CT23" s="73">
        <v>0</v>
      </c>
      <c r="CU23" s="73">
        <v>0</v>
      </c>
      <c r="CV23" s="73">
        <v>0</v>
      </c>
      <c r="CW23" s="73">
        <v>0</v>
      </c>
      <c r="CX23" s="73">
        <v>0</v>
      </c>
      <c r="CY23" s="73">
        <v>0</v>
      </c>
      <c r="CZ23" s="73">
        <v>0</v>
      </c>
      <c r="DA23" s="73">
        <v>0</v>
      </c>
      <c r="DB23" s="73">
        <v>6.0629999999999997</v>
      </c>
      <c r="DC23" s="73">
        <v>0</v>
      </c>
      <c r="DD23" s="73">
        <v>0</v>
      </c>
      <c r="DE23" s="73">
        <v>0</v>
      </c>
      <c r="DF23" s="73">
        <v>0</v>
      </c>
      <c r="DG23" s="73">
        <v>8.4179999999999993</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3.8490000000000002</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5.0759999999999996</v>
      </c>
      <c r="GP23" s="73">
        <v>0</v>
      </c>
      <c r="GQ23" s="73">
        <v>0</v>
      </c>
      <c r="GR23" s="73">
        <v>0</v>
      </c>
      <c r="GS23" s="73">
        <v>0</v>
      </c>
      <c r="GT23" s="73">
        <v>0</v>
      </c>
      <c r="GU23" s="73">
        <v>0</v>
      </c>
      <c r="GV23" s="73">
        <v>0</v>
      </c>
      <c r="GW23" s="73">
        <v>0</v>
      </c>
      <c r="GX23" s="73">
        <v>0</v>
      </c>
      <c r="GY23" s="73">
        <v>0</v>
      </c>
      <c r="GZ23" s="73">
        <v>0</v>
      </c>
      <c r="HA23" s="73">
        <v>0</v>
      </c>
      <c r="HB23" s="73">
        <v>0</v>
      </c>
      <c r="HC23" s="73">
        <v>6.0629999999999997</v>
      </c>
      <c r="HD23" s="73">
        <v>0</v>
      </c>
      <c r="HE23" s="73">
        <v>0</v>
      </c>
      <c r="HF23" s="73">
        <v>8.4179999999999993</v>
      </c>
      <c r="HG23" s="73">
        <v>0</v>
      </c>
      <c r="HH23" s="73">
        <v>0</v>
      </c>
      <c r="HI23" s="73">
        <v>0</v>
      </c>
      <c r="HJ23" s="73">
        <v>0</v>
      </c>
      <c r="HK23" s="73">
        <v>3.8490000000000002</v>
      </c>
      <c r="HL23" s="73">
        <v>0</v>
      </c>
      <c r="HM23" s="73">
        <v>0</v>
      </c>
      <c r="HN23" s="73">
        <v>0</v>
      </c>
      <c r="HO23" s="73">
        <v>0</v>
      </c>
      <c r="HP23" s="73">
        <v>0</v>
      </c>
      <c r="HQ23" s="73">
        <v>0</v>
      </c>
      <c r="HR23" s="73">
        <v>0</v>
      </c>
      <c r="HS23" s="73">
        <v>0</v>
      </c>
      <c r="HT23" s="73">
        <v>0</v>
      </c>
      <c r="HU23" s="73">
        <v>0</v>
      </c>
      <c r="HV23" s="73">
        <v>5.0759999999999996</v>
      </c>
      <c r="HW23" s="73">
        <v>0</v>
      </c>
      <c r="HX23" s="73">
        <v>0</v>
      </c>
      <c r="HY23" s="73">
        <v>6.0629999999999997</v>
      </c>
      <c r="HZ23" s="73">
        <v>0</v>
      </c>
      <c r="IA23" s="73">
        <v>8.4179999999999993</v>
      </c>
      <c r="IB23" s="73">
        <v>0</v>
      </c>
      <c r="IC23" s="73">
        <v>0</v>
      </c>
      <c r="ID23" s="73">
        <v>0</v>
      </c>
      <c r="IE23" s="73">
        <v>0</v>
      </c>
      <c r="IF23" s="73">
        <v>3.8490000000000002</v>
      </c>
      <c r="IG23" s="73">
        <v>8.4179999999999993</v>
      </c>
      <c r="IH23" s="73">
        <v>0</v>
      </c>
      <c r="II23" s="73">
        <v>0</v>
      </c>
      <c r="IJ23" s="73">
        <v>0</v>
      </c>
      <c r="IK23" s="73">
        <v>0</v>
      </c>
      <c r="IL23" s="73">
        <v>0</v>
      </c>
      <c r="IM23" s="73">
        <v>0</v>
      </c>
      <c r="IN23" s="73">
        <v>0</v>
      </c>
      <c r="IO23" s="73">
        <v>0</v>
      </c>
      <c r="IP23" s="73">
        <v>0</v>
      </c>
      <c r="IQ23" s="73">
        <v>5.0759999999999996</v>
      </c>
      <c r="IR23" s="73">
        <v>0</v>
      </c>
      <c r="IS23" s="73">
        <v>0</v>
      </c>
      <c r="IT23" s="73">
        <v>6.0629999999999997</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1</v>
      </c>
      <c r="JY23" s="71">
        <v>0</v>
      </c>
      <c r="JZ23" s="71">
        <v>0</v>
      </c>
      <c r="KA23" s="71">
        <v>0</v>
      </c>
      <c r="KB23" s="71">
        <v>0</v>
      </c>
      <c r="KC23" s="71">
        <v>3</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1</v>
      </c>
      <c r="MP23" s="71">
        <v>0</v>
      </c>
      <c r="MQ23" s="71">
        <v>0</v>
      </c>
      <c r="MR23" s="71">
        <v>0</v>
      </c>
      <c r="MS23" s="71">
        <v>0</v>
      </c>
      <c r="MT23" s="71">
        <v>3</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1</v>
      </c>
      <c r="QQ23" s="71">
        <v>0</v>
      </c>
      <c r="QR23" s="71">
        <v>0</v>
      </c>
      <c r="QS23" s="71">
        <v>3</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1</v>
      </c>
      <c r="RJ23" s="71">
        <v>0</v>
      </c>
      <c r="RK23" s="71">
        <v>0</v>
      </c>
      <c r="RL23" s="71">
        <v>1</v>
      </c>
      <c r="RM23" s="71">
        <v>0</v>
      </c>
      <c r="RN23" s="71">
        <v>3</v>
      </c>
      <c r="RO23" s="71">
        <v>0</v>
      </c>
      <c r="RP23" s="71">
        <v>0</v>
      </c>
      <c r="RQ23" s="71">
        <v>0</v>
      </c>
      <c r="RR23" s="71">
        <v>0</v>
      </c>
      <c r="RS23" s="71">
        <v>1</v>
      </c>
      <c r="RT23" s="71">
        <v>3</v>
      </c>
      <c r="RU23" s="71">
        <v>0</v>
      </c>
      <c r="RV23" s="71">
        <v>0</v>
      </c>
      <c r="RW23" s="71">
        <v>0</v>
      </c>
      <c r="RX23" s="71">
        <v>0</v>
      </c>
      <c r="RY23" s="71">
        <v>0</v>
      </c>
      <c r="RZ23" s="71">
        <v>0</v>
      </c>
      <c r="SA23" s="71">
        <v>0</v>
      </c>
      <c r="SB23" s="71">
        <v>0</v>
      </c>
      <c r="SC23" s="71">
        <v>0</v>
      </c>
      <c r="SD23" s="71">
        <v>1</v>
      </c>
      <c r="SE23" s="71">
        <v>0</v>
      </c>
      <c r="SF23" s="71">
        <v>0</v>
      </c>
      <c r="SG23" s="71">
        <v>1</v>
      </c>
      <c r="SH23" s="71">
        <v>0</v>
      </c>
    </row>
    <row r="24" spans="1:502">
      <c r="A24" s="16" t="s">
        <v>1810</v>
      </c>
      <c r="B24" s="70">
        <v>16</v>
      </c>
      <c r="C24" s="70">
        <v>16</v>
      </c>
      <c r="D24" s="70">
        <v>1</v>
      </c>
      <c r="E24" s="70">
        <v>2019</v>
      </c>
      <c r="F24" s="70" t="s">
        <v>158</v>
      </c>
      <c r="G24" s="1073" t="s">
        <v>1794</v>
      </c>
      <c r="H24" s="70" t="s">
        <v>1795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3.2330000000000001</v>
      </c>
      <c r="AL24" s="73">
        <v>0</v>
      </c>
      <c r="AM24" s="73">
        <v>0</v>
      </c>
      <c r="AN24" s="73">
        <v>0</v>
      </c>
      <c r="AO24" s="73">
        <v>0</v>
      </c>
      <c r="AP24" s="73">
        <v>8.2870000000000008</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4.9690000000000003</v>
      </c>
      <c r="CO24" s="73">
        <v>0</v>
      </c>
      <c r="CP24" s="73">
        <v>0</v>
      </c>
      <c r="CQ24" s="73">
        <v>0</v>
      </c>
      <c r="CR24" s="73">
        <v>0</v>
      </c>
      <c r="CS24" s="73">
        <v>0</v>
      </c>
      <c r="CT24" s="73">
        <v>0</v>
      </c>
      <c r="CU24" s="73">
        <v>0</v>
      </c>
      <c r="CV24" s="73">
        <v>0</v>
      </c>
      <c r="CW24" s="73">
        <v>0</v>
      </c>
      <c r="CX24" s="73">
        <v>0</v>
      </c>
      <c r="CY24" s="73">
        <v>0</v>
      </c>
      <c r="CZ24" s="73">
        <v>0</v>
      </c>
      <c r="DA24" s="73">
        <v>0</v>
      </c>
      <c r="DB24" s="73">
        <v>5.1779999999999999</v>
      </c>
      <c r="DC24" s="73">
        <v>0</v>
      </c>
      <c r="DD24" s="73">
        <v>0</v>
      </c>
      <c r="DE24" s="73">
        <v>0</v>
      </c>
      <c r="DF24" s="73">
        <v>0</v>
      </c>
      <c r="DG24" s="73">
        <v>8.2870000000000008</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3.2330000000000001</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4.9690000000000003</v>
      </c>
      <c r="GP24" s="73">
        <v>0</v>
      </c>
      <c r="GQ24" s="73">
        <v>0</v>
      </c>
      <c r="GR24" s="73">
        <v>0</v>
      </c>
      <c r="GS24" s="73">
        <v>0</v>
      </c>
      <c r="GT24" s="73">
        <v>0</v>
      </c>
      <c r="GU24" s="73">
        <v>0</v>
      </c>
      <c r="GV24" s="73">
        <v>0</v>
      </c>
      <c r="GW24" s="73">
        <v>0</v>
      </c>
      <c r="GX24" s="73">
        <v>0</v>
      </c>
      <c r="GY24" s="73">
        <v>0</v>
      </c>
      <c r="GZ24" s="73">
        <v>0</v>
      </c>
      <c r="HA24" s="73">
        <v>0</v>
      </c>
      <c r="HB24" s="73">
        <v>0</v>
      </c>
      <c r="HC24" s="73">
        <v>5.1779999999999999</v>
      </c>
      <c r="HD24" s="73">
        <v>0</v>
      </c>
      <c r="HE24" s="73">
        <v>0</v>
      </c>
      <c r="HF24" s="73">
        <v>8.2870000000000008</v>
      </c>
      <c r="HG24" s="73">
        <v>0</v>
      </c>
      <c r="HH24" s="73">
        <v>0</v>
      </c>
      <c r="HI24" s="73">
        <v>0</v>
      </c>
      <c r="HJ24" s="73">
        <v>0</v>
      </c>
      <c r="HK24" s="73">
        <v>3.2330000000000001</v>
      </c>
      <c r="HL24" s="73">
        <v>0</v>
      </c>
      <c r="HM24" s="73">
        <v>0</v>
      </c>
      <c r="HN24" s="73">
        <v>0</v>
      </c>
      <c r="HO24" s="73">
        <v>0</v>
      </c>
      <c r="HP24" s="73">
        <v>0</v>
      </c>
      <c r="HQ24" s="73">
        <v>0</v>
      </c>
      <c r="HR24" s="73">
        <v>0</v>
      </c>
      <c r="HS24" s="73">
        <v>0</v>
      </c>
      <c r="HT24" s="73">
        <v>0</v>
      </c>
      <c r="HU24" s="73">
        <v>0</v>
      </c>
      <c r="HV24" s="73">
        <v>4.9690000000000003</v>
      </c>
      <c r="HW24" s="73">
        <v>0</v>
      </c>
      <c r="HX24" s="73">
        <v>0</v>
      </c>
      <c r="HY24" s="73">
        <v>5.1779999999999999</v>
      </c>
      <c r="HZ24" s="73">
        <v>0</v>
      </c>
      <c r="IA24" s="73">
        <v>8.2870000000000008</v>
      </c>
      <c r="IB24" s="73">
        <v>0</v>
      </c>
      <c r="IC24" s="73">
        <v>0</v>
      </c>
      <c r="ID24" s="73">
        <v>0</v>
      </c>
      <c r="IE24" s="73">
        <v>0</v>
      </c>
      <c r="IF24" s="73">
        <v>3.2330000000000001</v>
      </c>
      <c r="IG24" s="73">
        <v>8.2870000000000008</v>
      </c>
      <c r="IH24" s="73">
        <v>0</v>
      </c>
      <c r="II24" s="73">
        <v>0</v>
      </c>
      <c r="IJ24" s="73">
        <v>0</v>
      </c>
      <c r="IK24" s="73">
        <v>0</v>
      </c>
      <c r="IL24" s="73">
        <v>0</v>
      </c>
      <c r="IM24" s="73">
        <v>0</v>
      </c>
      <c r="IN24" s="73">
        <v>0</v>
      </c>
      <c r="IO24" s="73">
        <v>0</v>
      </c>
      <c r="IP24" s="73">
        <v>0</v>
      </c>
      <c r="IQ24" s="73">
        <v>4.9690000000000003</v>
      </c>
      <c r="IR24" s="73">
        <v>0</v>
      </c>
      <c r="IS24" s="73">
        <v>0</v>
      </c>
      <c r="IT24" s="73">
        <v>5.1779999999999999</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1</v>
      </c>
      <c r="JY24" s="71">
        <v>0</v>
      </c>
      <c r="JZ24" s="71">
        <v>0</v>
      </c>
      <c r="KA24" s="71">
        <v>0</v>
      </c>
      <c r="KB24" s="71">
        <v>0</v>
      </c>
      <c r="KC24" s="71">
        <v>3</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1</v>
      </c>
      <c r="MP24" s="71">
        <v>0</v>
      </c>
      <c r="MQ24" s="71">
        <v>0</v>
      </c>
      <c r="MR24" s="71">
        <v>0</v>
      </c>
      <c r="MS24" s="71">
        <v>0</v>
      </c>
      <c r="MT24" s="71">
        <v>3</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1</v>
      </c>
      <c r="QQ24" s="71">
        <v>0</v>
      </c>
      <c r="QR24" s="71">
        <v>0</v>
      </c>
      <c r="QS24" s="71">
        <v>3</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1</v>
      </c>
      <c r="RJ24" s="71">
        <v>0</v>
      </c>
      <c r="RK24" s="71">
        <v>0</v>
      </c>
      <c r="RL24" s="71">
        <v>1</v>
      </c>
      <c r="RM24" s="71">
        <v>0</v>
      </c>
      <c r="RN24" s="71">
        <v>3</v>
      </c>
      <c r="RO24" s="71">
        <v>0</v>
      </c>
      <c r="RP24" s="71">
        <v>0</v>
      </c>
      <c r="RQ24" s="71">
        <v>0</v>
      </c>
      <c r="RR24" s="71">
        <v>0</v>
      </c>
      <c r="RS24" s="71">
        <v>1</v>
      </c>
      <c r="RT24" s="71">
        <v>3</v>
      </c>
      <c r="RU24" s="71">
        <v>0</v>
      </c>
      <c r="RV24" s="71">
        <v>0</v>
      </c>
      <c r="RW24" s="71">
        <v>0</v>
      </c>
      <c r="RX24" s="71">
        <v>0</v>
      </c>
      <c r="RY24" s="71">
        <v>0</v>
      </c>
      <c r="RZ24" s="71">
        <v>0</v>
      </c>
      <c r="SA24" s="71">
        <v>0</v>
      </c>
      <c r="SB24" s="71">
        <v>0</v>
      </c>
      <c r="SC24" s="71">
        <v>0</v>
      </c>
      <c r="SD24" s="71">
        <v>1</v>
      </c>
      <c r="SE24" s="71">
        <v>0</v>
      </c>
      <c r="SF24" s="71">
        <v>0</v>
      </c>
      <c r="SG24" s="71">
        <v>1</v>
      </c>
      <c r="SH24" s="71">
        <v>0</v>
      </c>
    </row>
    <row r="25" spans="1:502">
      <c r="A25" s="16" t="s">
        <v>1811</v>
      </c>
      <c r="B25" s="70">
        <v>17</v>
      </c>
      <c r="C25" s="70">
        <v>17</v>
      </c>
      <c r="D25" s="70">
        <v>1</v>
      </c>
      <c r="E25" s="70">
        <v>2020</v>
      </c>
      <c r="F25" s="70" t="s">
        <v>159</v>
      </c>
      <c r="G25" s="1073" t="s">
        <v>1794</v>
      </c>
      <c r="H25" s="70" t="s">
        <v>1795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8.1470000000000002</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5.0339999999999998</v>
      </c>
      <c r="CO25" s="73">
        <v>0</v>
      </c>
      <c r="CP25" s="73">
        <v>0</v>
      </c>
      <c r="CQ25" s="73">
        <v>0</v>
      </c>
      <c r="CR25" s="73">
        <v>0</v>
      </c>
      <c r="CS25" s="73">
        <v>0</v>
      </c>
      <c r="CT25" s="73">
        <v>0</v>
      </c>
      <c r="CU25" s="73">
        <v>0</v>
      </c>
      <c r="CV25" s="73">
        <v>0</v>
      </c>
      <c r="CW25" s="73">
        <v>0</v>
      </c>
      <c r="CX25" s="73">
        <v>0</v>
      </c>
      <c r="CY25" s="73">
        <v>0</v>
      </c>
      <c r="CZ25" s="73">
        <v>0</v>
      </c>
      <c r="DA25" s="73">
        <v>0</v>
      </c>
      <c r="DB25" s="73">
        <v>5.6980000000000004</v>
      </c>
      <c r="DC25" s="73">
        <v>0</v>
      </c>
      <c r="DD25" s="73">
        <v>0</v>
      </c>
      <c r="DE25" s="73">
        <v>0</v>
      </c>
      <c r="DF25" s="73">
        <v>0</v>
      </c>
      <c r="DG25" s="73">
        <v>8.1470000000000002</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5.0339999999999998</v>
      </c>
      <c r="GP25" s="73">
        <v>0</v>
      </c>
      <c r="GQ25" s="73">
        <v>0</v>
      </c>
      <c r="GR25" s="73">
        <v>0</v>
      </c>
      <c r="GS25" s="73">
        <v>0</v>
      </c>
      <c r="GT25" s="73">
        <v>0</v>
      </c>
      <c r="GU25" s="73">
        <v>0</v>
      </c>
      <c r="GV25" s="73">
        <v>0</v>
      </c>
      <c r="GW25" s="73">
        <v>0</v>
      </c>
      <c r="GX25" s="73">
        <v>0</v>
      </c>
      <c r="GY25" s="73">
        <v>0</v>
      </c>
      <c r="GZ25" s="73">
        <v>0</v>
      </c>
      <c r="HA25" s="73">
        <v>0</v>
      </c>
      <c r="HB25" s="73">
        <v>0</v>
      </c>
      <c r="HC25" s="73">
        <v>5.6980000000000004</v>
      </c>
      <c r="HD25" s="73">
        <v>0</v>
      </c>
      <c r="HE25" s="73">
        <v>0</v>
      </c>
      <c r="HF25" s="73">
        <v>8.1470000000000002</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5.0339999999999998</v>
      </c>
      <c r="HW25" s="73">
        <v>0</v>
      </c>
      <c r="HX25" s="73">
        <v>0</v>
      </c>
      <c r="HY25" s="73">
        <v>5.6980000000000004</v>
      </c>
      <c r="HZ25" s="73">
        <v>0</v>
      </c>
      <c r="IA25" s="73">
        <v>8.1470000000000002</v>
      </c>
      <c r="IB25" s="73">
        <v>0</v>
      </c>
      <c r="IC25" s="73">
        <v>0</v>
      </c>
      <c r="ID25" s="73">
        <v>0</v>
      </c>
      <c r="IE25" s="73">
        <v>0</v>
      </c>
      <c r="IF25" s="73">
        <v>0</v>
      </c>
      <c r="IG25" s="73">
        <v>8.1470000000000002</v>
      </c>
      <c r="IH25" s="73">
        <v>0</v>
      </c>
      <c r="II25" s="73">
        <v>0</v>
      </c>
      <c r="IJ25" s="73">
        <v>0</v>
      </c>
      <c r="IK25" s="73">
        <v>0</v>
      </c>
      <c r="IL25" s="73">
        <v>0</v>
      </c>
      <c r="IM25" s="73">
        <v>0</v>
      </c>
      <c r="IN25" s="73">
        <v>0</v>
      </c>
      <c r="IO25" s="73">
        <v>0</v>
      </c>
      <c r="IP25" s="73">
        <v>0</v>
      </c>
      <c r="IQ25" s="73">
        <v>5.0339999999999998</v>
      </c>
      <c r="IR25" s="73">
        <v>0</v>
      </c>
      <c r="IS25" s="73">
        <v>0</v>
      </c>
      <c r="IT25" s="73">
        <v>5.6980000000000004</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3</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1</v>
      </c>
      <c r="MP25" s="71">
        <v>0</v>
      </c>
      <c r="MQ25" s="71">
        <v>0</v>
      </c>
      <c r="MR25" s="71">
        <v>0</v>
      </c>
      <c r="MS25" s="71">
        <v>0</v>
      </c>
      <c r="MT25" s="71">
        <v>3</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1</v>
      </c>
      <c r="QQ25" s="71">
        <v>0</v>
      </c>
      <c r="QR25" s="71">
        <v>0</v>
      </c>
      <c r="QS25" s="71">
        <v>3</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1</v>
      </c>
      <c r="RJ25" s="71">
        <v>0</v>
      </c>
      <c r="RK25" s="71">
        <v>0</v>
      </c>
      <c r="RL25" s="71">
        <v>1</v>
      </c>
      <c r="RM25" s="71">
        <v>0</v>
      </c>
      <c r="RN25" s="71">
        <v>3</v>
      </c>
      <c r="RO25" s="71">
        <v>0</v>
      </c>
      <c r="RP25" s="71">
        <v>0</v>
      </c>
      <c r="RQ25" s="71">
        <v>0</v>
      </c>
      <c r="RR25" s="71">
        <v>0</v>
      </c>
      <c r="RS25" s="71">
        <v>0</v>
      </c>
      <c r="RT25" s="71">
        <v>3</v>
      </c>
      <c r="RU25" s="71">
        <v>0</v>
      </c>
      <c r="RV25" s="71">
        <v>0</v>
      </c>
      <c r="RW25" s="71">
        <v>0</v>
      </c>
      <c r="RX25" s="71">
        <v>0</v>
      </c>
      <c r="RY25" s="71">
        <v>0</v>
      </c>
      <c r="RZ25" s="71">
        <v>0</v>
      </c>
      <c r="SA25" s="71">
        <v>0</v>
      </c>
      <c r="SB25" s="71">
        <v>0</v>
      </c>
      <c r="SC25" s="71">
        <v>0</v>
      </c>
      <c r="SD25" s="71">
        <v>1</v>
      </c>
      <c r="SE25" s="71">
        <v>0</v>
      </c>
      <c r="SF25" s="71">
        <v>0</v>
      </c>
      <c r="SG25" s="71">
        <v>1</v>
      </c>
      <c r="SH25" s="71">
        <v>0</v>
      </c>
    </row>
    <row r="26" spans="1:502">
      <c r="A26" s="16" t="s">
        <v>1812</v>
      </c>
      <c r="B26" s="70">
        <v>18</v>
      </c>
      <c r="C26" s="70">
        <v>18</v>
      </c>
      <c r="D26" s="70">
        <v>1</v>
      </c>
      <c r="E26" s="70">
        <v>2021</v>
      </c>
      <c r="F26" s="70" t="s">
        <v>160</v>
      </c>
      <c r="G26" s="1073" t="s">
        <v>1794</v>
      </c>
      <c r="H26" s="70" t="s">
        <v>1795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11.189</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4.8140000000000001</v>
      </c>
      <c r="CO26" s="73">
        <v>0</v>
      </c>
      <c r="CP26" s="73">
        <v>0</v>
      </c>
      <c r="CQ26" s="73">
        <v>0</v>
      </c>
      <c r="CR26" s="73">
        <v>0</v>
      </c>
      <c r="CS26" s="73">
        <v>0</v>
      </c>
      <c r="CT26" s="73">
        <v>0</v>
      </c>
      <c r="CU26" s="73">
        <v>0</v>
      </c>
      <c r="CV26" s="73">
        <v>0</v>
      </c>
      <c r="CW26" s="73">
        <v>0</v>
      </c>
      <c r="CX26" s="73">
        <v>0</v>
      </c>
      <c r="CY26" s="73">
        <v>0</v>
      </c>
      <c r="CZ26" s="73">
        <v>0</v>
      </c>
      <c r="DA26" s="73">
        <v>0</v>
      </c>
      <c r="DB26" s="73">
        <v>0.96599999999999997</v>
      </c>
      <c r="DC26" s="73">
        <v>0</v>
      </c>
      <c r="DD26" s="73">
        <v>0</v>
      </c>
      <c r="DE26" s="73">
        <v>0</v>
      </c>
      <c r="DF26" s="73">
        <v>0</v>
      </c>
      <c r="DG26" s="73">
        <v>11.189</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4.8140000000000001</v>
      </c>
      <c r="GP26" s="73">
        <v>0</v>
      </c>
      <c r="GQ26" s="73">
        <v>0</v>
      </c>
      <c r="GR26" s="73">
        <v>0</v>
      </c>
      <c r="GS26" s="73">
        <v>0</v>
      </c>
      <c r="GT26" s="73">
        <v>0</v>
      </c>
      <c r="GU26" s="73">
        <v>0</v>
      </c>
      <c r="GV26" s="73">
        <v>0</v>
      </c>
      <c r="GW26" s="73">
        <v>0</v>
      </c>
      <c r="GX26" s="73">
        <v>0</v>
      </c>
      <c r="GY26" s="73">
        <v>0</v>
      </c>
      <c r="GZ26" s="73">
        <v>0</v>
      </c>
      <c r="HA26" s="73">
        <v>0</v>
      </c>
      <c r="HB26" s="73">
        <v>0</v>
      </c>
      <c r="HC26" s="73">
        <v>0.96599999999999997</v>
      </c>
      <c r="HD26" s="73">
        <v>0</v>
      </c>
      <c r="HE26" s="73">
        <v>0</v>
      </c>
      <c r="HF26" s="73">
        <v>11.189</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4.8140000000000001</v>
      </c>
      <c r="HW26" s="73">
        <v>0</v>
      </c>
      <c r="HX26" s="73">
        <v>0</v>
      </c>
      <c r="HY26" s="73">
        <v>0.96599999999999997</v>
      </c>
      <c r="HZ26" s="73">
        <v>0</v>
      </c>
      <c r="IA26" s="73">
        <v>11.189</v>
      </c>
      <c r="IB26" s="73">
        <v>0</v>
      </c>
      <c r="IC26" s="73">
        <v>0</v>
      </c>
      <c r="ID26" s="73">
        <v>0</v>
      </c>
      <c r="IE26" s="73">
        <v>0</v>
      </c>
      <c r="IF26" s="73">
        <v>0</v>
      </c>
      <c r="IG26" s="73">
        <v>11.189</v>
      </c>
      <c r="IH26" s="73">
        <v>0</v>
      </c>
      <c r="II26" s="73">
        <v>0</v>
      </c>
      <c r="IJ26" s="73">
        <v>0</v>
      </c>
      <c r="IK26" s="73">
        <v>0</v>
      </c>
      <c r="IL26" s="73">
        <v>0</v>
      </c>
      <c r="IM26" s="73">
        <v>0</v>
      </c>
      <c r="IN26" s="73">
        <v>0</v>
      </c>
      <c r="IO26" s="73">
        <v>0</v>
      </c>
      <c r="IP26" s="73">
        <v>0</v>
      </c>
      <c r="IQ26" s="73">
        <v>4.8140000000000001</v>
      </c>
      <c r="IR26" s="73">
        <v>0</v>
      </c>
      <c r="IS26" s="73">
        <v>0</v>
      </c>
      <c r="IT26" s="73">
        <v>0.96599999999999997</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3</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1</v>
      </c>
      <c r="MP26" s="71">
        <v>0</v>
      </c>
      <c r="MQ26" s="71">
        <v>0</v>
      </c>
      <c r="MR26" s="71">
        <v>0</v>
      </c>
      <c r="MS26" s="71">
        <v>0</v>
      </c>
      <c r="MT26" s="71">
        <v>3</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1</v>
      </c>
      <c r="QQ26" s="71">
        <v>0</v>
      </c>
      <c r="QR26" s="71">
        <v>0</v>
      </c>
      <c r="QS26" s="71">
        <v>3</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1</v>
      </c>
      <c r="RJ26" s="71">
        <v>0</v>
      </c>
      <c r="RK26" s="71">
        <v>0</v>
      </c>
      <c r="RL26" s="71">
        <v>1</v>
      </c>
      <c r="RM26" s="71">
        <v>0</v>
      </c>
      <c r="RN26" s="71">
        <v>3</v>
      </c>
      <c r="RO26" s="71">
        <v>0</v>
      </c>
      <c r="RP26" s="71">
        <v>0</v>
      </c>
      <c r="RQ26" s="71">
        <v>0</v>
      </c>
      <c r="RR26" s="71">
        <v>0</v>
      </c>
      <c r="RS26" s="71">
        <v>0</v>
      </c>
      <c r="RT26" s="71">
        <v>3</v>
      </c>
      <c r="RU26" s="71">
        <v>0</v>
      </c>
      <c r="RV26" s="71">
        <v>0</v>
      </c>
      <c r="RW26" s="71">
        <v>0</v>
      </c>
      <c r="RX26" s="71">
        <v>0</v>
      </c>
      <c r="RY26" s="71">
        <v>0</v>
      </c>
      <c r="RZ26" s="71">
        <v>0</v>
      </c>
      <c r="SA26" s="71">
        <v>0</v>
      </c>
      <c r="SB26" s="71">
        <v>0</v>
      </c>
      <c r="SC26" s="71">
        <v>0</v>
      </c>
      <c r="SD26" s="71">
        <v>1</v>
      </c>
      <c r="SE26" s="71">
        <v>0</v>
      </c>
      <c r="SF26" s="71">
        <v>0</v>
      </c>
      <c r="SG26" s="71">
        <v>1</v>
      </c>
      <c r="SH26" s="71">
        <v>0</v>
      </c>
    </row>
    <row r="27" spans="1:502">
      <c r="A27" s="16" t="s">
        <v>1813</v>
      </c>
      <c r="B27" s="70">
        <v>19</v>
      </c>
      <c r="C27" s="70">
        <v>19</v>
      </c>
      <c r="D27" s="70">
        <v>1</v>
      </c>
      <c r="E27" s="70">
        <v>2022</v>
      </c>
      <c r="F27" s="70" t="s">
        <v>161</v>
      </c>
      <c r="G27" s="1073" t="s">
        <v>1794</v>
      </c>
      <c r="H27" s="70" t="s">
        <v>1795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1814</v>
      </c>
      <c r="B28" s="70">
        <v>20</v>
      </c>
      <c r="C28" s="70">
        <v>20</v>
      </c>
      <c r="D28" s="70">
        <v>1</v>
      </c>
      <c r="E28" s="70">
        <v>2023</v>
      </c>
      <c r="F28" s="70" t="s">
        <v>1539</v>
      </c>
      <c r="G28" s="1073" t="s">
        <v>1794</v>
      </c>
      <c r="H28" s="70" t="s">
        <v>1795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1815</v>
      </c>
      <c r="B29" s="70">
        <v>21</v>
      </c>
      <c r="C29" s="70">
        <v>21</v>
      </c>
      <c r="D29" s="70">
        <v>1</v>
      </c>
      <c r="E29" s="70">
        <v>2024</v>
      </c>
      <c r="F29" s="70" t="s">
        <v>1554</v>
      </c>
      <c r="G29" s="1073" t="s">
        <v>1794</v>
      </c>
      <c r="H29" s="70" t="s">
        <v>1795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2430</v>
      </c>
      <c r="B30" s="70">
        <v>22</v>
      </c>
      <c r="C30" s="70">
        <v>22</v>
      </c>
      <c r="D30" s="70">
        <v>1</v>
      </c>
      <c r="E30" s="70">
        <v>2025</v>
      </c>
      <c r="F30" s="70" t="s">
        <v>1560</v>
      </c>
      <c r="G30" s="1073" t="s">
        <v>1794</v>
      </c>
      <c r="H30" s="70" t="s">
        <v>1795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2431</v>
      </c>
      <c r="B31" s="70">
        <v>23</v>
      </c>
      <c r="C31" s="70">
        <v>23</v>
      </c>
      <c r="D31" s="70">
        <v>1</v>
      </c>
      <c r="E31" s="70">
        <v>2026</v>
      </c>
      <c r="F31" s="70" t="s">
        <v>1561</v>
      </c>
      <c r="G31" s="1073" t="s">
        <v>1794</v>
      </c>
      <c r="H31" s="70" t="s">
        <v>1795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2432</v>
      </c>
      <c r="B32" s="70">
        <v>24</v>
      </c>
      <c r="C32" s="70">
        <v>24</v>
      </c>
      <c r="D32" s="70">
        <v>1</v>
      </c>
      <c r="E32" s="70">
        <v>2027</v>
      </c>
      <c r="F32" s="70" t="s">
        <v>1562</v>
      </c>
      <c r="G32" s="1073" t="s">
        <v>1794</v>
      </c>
      <c r="H32" s="70" t="s">
        <v>1795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2433</v>
      </c>
      <c r="B33" s="70">
        <v>25</v>
      </c>
      <c r="C33" s="70">
        <v>25</v>
      </c>
      <c r="D33" s="70">
        <v>1</v>
      </c>
      <c r="E33" s="70">
        <v>2028</v>
      </c>
      <c r="F33" s="70" t="s">
        <v>1563</v>
      </c>
      <c r="G33" s="1073" t="s">
        <v>1794</v>
      </c>
      <c r="H33" s="70" t="s">
        <v>1795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2434</v>
      </c>
      <c r="B34" s="70">
        <v>26</v>
      </c>
      <c r="C34" s="70">
        <v>26</v>
      </c>
      <c r="D34" s="70">
        <v>1</v>
      </c>
      <c r="E34" s="70">
        <v>2029</v>
      </c>
      <c r="F34" s="70" t="s">
        <v>1564</v>
      </c>
      <c r="G34" s="1073" t="s">
        <v>1794</v>
      </c>
      <c r="H34" s="70" t="s">
        <v>1795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2435</v>
      </c>
      <c r="B35" s="70">
        <v>27</v>
      </c>
      <c r="C35" s="70">
        <v>27</v>
      </c>
      <c r="D35" s="70">
        <v>1</v>
      </c>
      <c r="E35" s="70">
        <v>2030</v>
      </c>
      <c r="F35" s="70" t="s">
        <v>1565</v>
      </c>
      <c r="G35" s="1073" t="s">
        <v>1794</v>
      </c>
      <c r="H35" s="70" t="s">
        <v>1795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2390</v>
      </c>
      <c r="B10" s="70">
        <v>2</v>
      </c>
      <c r="C10" s="70">
        <v>18</v>
      </c>
      <c r="D10" s="70">
        <v>2</v>
      </c>
      <c r="E10" s="70">
        <v>2024</v>
      </c>
      <c r="F10" s="70" t="s">
        <v>1554</v>
      </c>
      <c r="G10" s="1073" t="s">
        <v>2387</v>
      </c>
      <c r="H10" s="70" t="s">
        <v>2388</v>
      </c>
      <c r="I10" s="1066"/>
      <c r="J10" s="73">
        <v>259310.99999999997</v>
      </c>
      <c r="K10" s="71">
        <v>292059354</v>
      </c>
      <c r="L10" s="71">
        <v>843412</v>
      </c>
      <c r="M10" s="71">
        <v>951676731</v>
      </c>
      <c r="N10" s="71">
        <v>31100</v>
      </c>
      <c r="O10" s="71">
        <v>68476188</v>
      </c>
      <c r="P10" s="71">
        <v>4489</v>
      </c>
      <c r="Q10" s="71">
        <v>25180859</v>
      </c>
      <c r="R10" s="71">
        <v>0</v>
      </c>
      <c r="S10" s="71">
        <v>0</v>
      </c>
      <c r="T10" s="71">
        <v>0</v>
      </c>
      <c r="U10" s="71">
        <v>364</v>
      </c>
      <c r="V10" s="71">
        <v>2936</v>
      </c>
      <c r="W10" s="71">
        <v>0</v>
      </c>
      <c r="X10" s="71">
        <v>2232539</v>
      </c>
      <c r="Y10" s="71">
        <v>18003307</v>
      </c>
      <c r="Z10" s="71">
        <v>1357628978</v>
      </c>
      <c r="AA10" s="71">
        <v>907323565.00000012</v>
      </c>
      <c r="AB10" s="71">
        <v>3307794962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1703</v>
      </c>
      <c r="B11" s="70">
        <v>3</v>
      </c>
      <c r="C11" s="70">
        <v>18</v>
      </c>
      <c r="D11" s="70">
        <v>3</v>
      </c>
      <c r="E11" s="70">
        <v>2024</v>
      </c>
      <c r="F11" s="70" t="s">
        <v>1554</v>
      </c>
      <c r="G11" s="1073" t="s">
        <v>1700</v>
      </c>
      <c r="H11" s="70" t="s">
        <v>1701</v>
      </c>
      <c r="I11" s="1066"/>
      <c r="J11" s="73">
        <v>83858</v>
      </c>
      <c r="K11" s="71">
        <v>94184540</v>
      </c>
      <c r="L11" s="71">
        <v>112862</v>
      </c>
      <c r="M11" s="71">
        <v>127058172</v>
      </c>
      <c r="N11" s="71">
        <v>918100</v>
      </c>
      <c r="O11" s="71">
        <v>2130986376.0000002</v>
      </c>
      <c r="P11" s="71">
        <v>69723</v>
      </c>
      <c r="Q11" s="71">
        <v>391124667</v>
      </c>
      <c r="R11" s="71">
        <v>0</v>
      </c>
      <c r="S11" s="71">
        <v>0</v>
      </c>
      <c r="T11" s="71">
        <v>0</v>
      </c>
      <c r="U11" s="71">
        <v>0</v>
      </c>
      <c r="V11" s="71">
        <v>59</v>
      </c>
      <c r="W11" s="71">
        <v>0</v>
      </c>
      <c r="X11" s="71">
        <v>0</v>
      </c>
      <c r="Y11" s="71">
        <v>360807</v>
      </c>
      <c r="Z11" s="71">
        <v>2743714562</v>
      </c>
      <c r="AA11" s="71">
        <v>57063777.000000007</v>
      </c>
      <c r="AB11" s="71">
        <v>690187823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1695</v>
      </c>
      <c r="B12" s="70">
        <v>4</v>
      </c>
      <c r="C12" s="70">
        <v>18</v>
      </c>
      <c r="D12" s="70">
        <v>4</v>
      </c>
      <c r="E12" s="70">
        <v>2024</v>
      </c>
      <c r="F12" s="70" t="s">
        <v>1554</v>
      </c>
      <c r="G12" s="1073" t="s">
        <v>1692</v>
      </c>
      <c r="H12" s="70" t="s">
        <v>1693</v>
      </c>
      <c r="I12" s="1066"/>
      <c r="J12" s="73">
        <v>3651</v>
      </c>
      <c r="K12" s="71">
        <v>4119006.0000000005</v>
      </c>
      <c r="L12" s="71">
        <v>769</v>
      </c>
      <c r="M12" s="71">
        <v>869969.00000000012</v>
      </c>
      <c r="N12" s="71">
        <v>41000</v>
      </c>
      <c r="O12" s="71">
        <v>91170358.999999985</v>
      </c>
      <c r="P12" s="71">
        <v>0</v>
      </c>
      <c r="Q12" s="71">
        <v>0</v>
      </c>
      <c r="R12" s="71">
        <v>0</v>
      </c>
      <c r="S12" s="71">
        <v>0</v>
      </c>
      <c r="T12" s="71">
        <v>0</v>
      </c>
      <c r="U12" s="71">
        <v>0</v>
      </c>
      <c r="V12" s="71">
        <v>0</v>
      </c>
      <c r="W12" s="71">
        <v>0</v>
      </c>
      <c r="X12" s="71">
        <v>0</v>
      </c>
      <c r="Y12" s="71">
        <v>0</v>
      </c>
      <c r="Z12" s="71">
        <v>96159333.999999985</v>
      </c>
      <c r="AA12" s="71">
        <v>1968131.9999999998</v>
      </c>
      <c r="AB12" s="71">
        <v>18577299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38382</v>
      </c>
      <c r="K13" s="71">
        <v>44825862</v>
      </c>
      <c r="L13" s="71">
        <v>83576</v>
      </c>
      <c r="M13" s="71">
        <v>97831790</v>
      </c>
      <c r="N13" s="71">
        <v>25500</v>
      </c>
      <c r="O13" s="71">
        <v>46325233</v>
      </c>
      <c r="P13" s="71">
        <v>0</v>
      </c>
      <c r="Q13" s="71">
        <v>0</v>
      </c>
      <c r="R13" s="71">
        <v>0</v>
      </c>
      <c r="S13" s="71">
        <v>0</v>
      </c>
      <c r="T13" s="71">
        <v>85</v>
      </c>
      <c r="U13" s="71">
        <v>37</v>
      </c>
      <c r="V13" s="71">
        <v>1906</v>
      </c>
      <c r="W13" s="71">
        <v>594278</v>
      </c>
      <c r="X13" s="71">
        <v>224186</v>
      </c>
      <c r="Y13" s="71">
        <v>11687592</v>
      </c>
      <c r="Z13" s="71">
        <v>201488941</v>
      </c>
      <c r="AA13" s="71">
        <v>19223523</v>
      </c>
      <c r="AB13" s="71">
        <v>252322539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2394</v>
      </c>
      <c r="B14" s="70">
        <v>6</v>
      </c>
      <c r="C14" s="70">
        <v>18</v>
      </c>
      <c r="D14" s="70">
        <v>6</v>
      </c>
      <c r="E14" s="70">
        <v>2024</v>
      </c>
      <c r="F14" s="70" t="s">
        <v>1554</v>
      </c>
      <c r="G14" s="1073" t="s">
        <v>2391</v>
      </c>
      <c r="H14" s="70" t="s">
        <v>2392</v>
      </c>
      <c r="I14" s="1066"/>
      <c r="J14" s="73">
        <v>267644</v>
      </c>
      <c r="K14" s="71">
        <v>314906095</v>
      </c>
      <c r="L14" s="71">
        <v>176352</v>
      </c>
      <c r="M14" s="71">
        <v>207607102.00000003</v>
      </c>
      <c r="N14" s="71">
        <v>467100</v>
      </c>
      <c r="O14" s="71">
        <v>958306152</v>
      </c>
      <c r="P14" s="71">
        <v>46396</v>
      </c>
      <c r="Q14" s="71">
        <v>256203605.00000003</v>
      </c>
      <c r="R14" s="71">
        <v>0</v>
      </c>
      <c r="S14" s="71">
        <v>0</v>
      </c>
      <c r="T14" s="71">
        <v>9038</v>
      </c>
      <c r="U14" s="71">
        <v>794</v>
      </c>
      <c r="V14" s="71">
        <v>511</v>
      </c>
      <c r="W14" s="71">
        <v>63333468</v>
      </c>
      <c r="X14" s="71">
        <v>4868317</v>
      </c>
      <c r="Y14" s="71">
        <v>3131735</v>
      </c>
      <c r="Z14" s="71">
        <v>1808356474</v>
      </c>
      <c r="AA14" s="71">
        <v>667757350</v>
      </c>
      <c r="AB14" s="71">
        <v>2674190761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2406</v>
      </c>
      <c r="B15" s="70">
        <v>7</v>
      </c>
      <c r="C15" s="70">
        <v>18</v>
      </c>
      <c r="D15" s="70">
        <v>7</v>
      </c>
      <c r="E15" s="70">
        <v>2024</v>
      </c>
      <c r="F15" s="70" t="s">
        <v>1554</v>
      </c>
      <c r="G15" s="1073" t="s">
        <v>2403</v>
      </c>
      <c r="H15" s="70" t="s">
        <v>2404</v>
      </c>
      <c r="I15" s="1066"/>
      <c r="J15" s="73">
        <v>197148</v>
      </c>
      <c r="K15" s="71">
        <v>228164607</v>
      </c>
      <c r="L15" s="71">
        <v>452695</v>
      </c>
      <c r="M15" s="71">
        <v>524570410.00000006</v>
      </c>
      <c r="N15" s="71">
        <v>144800</v>
      </c>
      <c r="O15" s="71">
        <v>319976941</v>
      </c>
      <c r="P15" s="71">
        <v>97991</v>
      </c>
      <c r="Q15" s="71">
        <v>587302662</v>
      </c>
      <c r="R15" s="71">
        <v>37</v>
      </c>
      <c r="S15" s="71">
        <v>259369.00000000003</v>
      </c>
      <c r="T15" s="71">
        <v>0</v>
      </c>
      <c r="U15" s="71">
        <v>110</v>
      </c>
      <c r="V15" s="71">
        <v>2305</v>
      </c>
      <c r="W15" s="71">
        <v>0</v>
      </c>
      <c r="X15" s="71">
        <v>676481.99999999988</v>
      </c>
      <c r="Y15" s="71">
        <v>14136468</v>
      </c>
      <c r="Z15" s="71">
        <v>1675086939.1142597</v>
      </c>
      <c r="AA15" s="71">
        <v>821311819</v>
      </c>
      <c r="AB15" s="71">
        <v>2409741015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2402</v>
      </c>
      <c r="B16" s="70">
        <v>8</v>
      </c>
      <c r="C16" s="70">
        <v>18</v>
      </c>
      <c r="D16" s="70">
        <v>8</v>
      </c>
      <c r="E16" s="70">
        <v>2024</v>
      </c>
      <c r="F16" s="70" t="s">
        <v>1554</v>
      </c>
      <c r="G16" s="1073" t="s">
        <v>2399</v>
      </c>
      <c r="H16" s="70" t="s">
        <v>2400</v>
      </c>
      <c r="I16" s="1066"/>
      <c r="J16" s="73">
        <v>168513</v>
      </c>
      <c r="K16" s="71">
        <v>194996262</v>
      </c>
      <c r="L16" s="71">
        <v>440773</v>
      </c>
      <c r="M16" s="71">
        <v>510898719.99999994</v>
      </c>
      <c r="N16" s="71">
        <v>1000</v>
      </c>
      <c r="O16" s="71">
        <v>1617957</v>
      </c>
      <c r="P16" s="71">
        <v>1402</v>
      </c>
      <c r="Q16" s="71">
        <v>7998229</v>
      </c>
      <c r="R16" s="71">
        <v>0</v>
      </c>
      <c r="S16" s="71">
        <v>0</v>
      </c>
      <c r="T16" s="71">
        <v>695</v>
      </c>
      <c r="U16" s="71">
        <v>6993</v>
      </c>
      <c r="V16" s="71">
        <v>11461</v>
      </c>
      <c r="W16" s="71">
        <v>4363407.0000000009</v>
      </c>
      <c r="X16" s="71">
        <v>42883038</v>
      </c>
      <c r="Y16" s="71">
        <v>70278607.000000015</v>
      </c>
      <c r="Z16" s="71">
        <v>833036220.00000024</v>
      </c>
      <c r="AA16" s="71">
        <v>576259115</v>
      </c>
      <c r="AB16" s="71">
        <v>1762448725.9999998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1639</v>
      </c>
      <c r="B17" s="70">
        <v>9</v>
      </c>
      <c r="C17" s="70">
        <v>18</v>
      </c>
      <c r="D17" s="70">
        <v>9</v>
      </c>
      <c r="E17" s="70">
        <v>2024</v>
      </c>
      <c r="F17" s="70" t="s">
        <v>1554</v>
      </c>
      <c r="G17" s="1073" t="s">
        <v>1636</v>
      </c>
      <c r="H17" s="70" t="s">
        <v>1637</v>
      </c>
      <c r="I17" s="1066"/>
      <c r="J17" s="73">
        <v>493459</v>
      </c>
      <c r="K17" s="71">
        <v>562552707.99999988</v>
      </c>
      <c r="L17" s="71">
        <v>697210</v>
      </c>
      <c r="M17" s="71">
        <v>796384444</v>
      </c>
      <c r="N17" s="71">
        <v>201200</v>
      </c>
      <c r="O17" s="71">
        <v>373801698</v>
      </c>
      <c r="P17" s="71">
        <v>2734</v>
      </c>
      <c r="Q17" s="71">
        <v>15787475</v>
      </c>
      <c r="R17" s="71">
        <v>0</v>
      </c>
      <c r="S17" s="71">
        <v>0</v>
      </c>
      <c r="T17" s="71">
        <v>53391</v>
      </c>
      <c r="U17" s="71">
        <v>12697</v>
      </c>
      <c r="V17" s="71">
        <v>24459</v>
      </c>
      <c r="W17" s="71">
        <v>370063965.00000006</v>
      </c>
      <c r="X17" s="71">
        <v>77858249</v>
      </c>
      <c r="Y17" s="71">
        <v>149984549.99999997</v>
      </c>
      <c r="Z17" s="71">
        <v>2346433089</v>
      </c>
      <c r="AA17" s="71">
        <v>960813826</v>
      </c>
      <c r="AB17" s="71">
        <v>4430249728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1663</v>
      </c>
      <c r="B18" s="70">
        <v>10</v>
      </c>
      <c r="C18" s="70">
        <v>18</v>
      </c>
      <c r="D18" s="70">
        <v>10</v>
      </c>
      <c r="E18" s="70">
        <v>2024</v>
      </c>
      <c r="F18" s="70" t="s">
        <v>1554</v>
      </c>
      <c r="G18" s="1073" t="s">
        <v>1660</v>
      </c>
      <c r="H18" s="70" t="s">
        <v>1661</v>
      </c>
      <c r="I18" s="1066"/>
      <c r="J18" s="73">
        <v>141154</v>
      </c>
      <c r="K18" s="71">
        <v>159976828</v>
      </c>
      <c r="L18" s="71">
        <v>93819</v>
      </c>
      <c r="M18" s="71">
        <v>106530781</v>
      </c>
      <c r="N18" s="71">
        <v>61900</v>
      </c>
      <c r="O18" s="71">
        <v>132011055</v>
      </c>
      <c r="P18" s="71">
        <v>989</v>
      </c>
      <c r="Q18" s="71">
        <v>5557771</v>
      </c>
      <c r="R18" s="71">
        <v>0</v>
      </c>
      <c r="S18" s="71">
        <v>0</v>
      </c>
      <c r="T18" s="71">
        <v>0</v>
      </c>
      <c r="U18" s="71">
        <v>0</v>
      </c>
      <c r="V18" s="71">
        <v>14</v>
      </c>
      <c r="W18" s="71">
        <v>0</v>
      </c>
      <c r="X18" s="71">
        <v>0</v>
      </c>
      <c r="Y18" s="71">
        <v>83395</v>
      </c>
      <c r="Z18" s="71">
        <v>404159830</v>
      </c>
      <c r="AA18" s="71">
        <v>369031174</v>
      </c>
      <c r="AB18" s="71">
        <v>1648521857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1687</v>
      </c>
      <c r="B19" s="70">
        <v>11</v>
      </c>
      <c r="C19" s="70">
        <v>18</v>
      </c>
      <c r="D19" s="70">
        <v>11</v>
      </c>
      <c r="E19" s="70">
        <v>2024</v>
      </c>
      <c r="F19" s="70" t="s">
        <v>1554</v>
      </c>
      <c r="G19" s="1073" t="s">
        <v>1684</v>
      </c>
      <c r="H19" s="70" t="s">
        <v>1685</v>
      </c>
      <c r="I19" s="1066"/>
      <c r="J19" s="73">
        <v>35539</v>
      </c>
      <c r="K19" s="71">
        <v>41672073</v>
      </c>
      <c r="L19" s="71">
        <v>136527</v>
      </c>
      <c r="M19" s="71">
        <v>160329568</v>
      </c>
      <c r="N19" s="71">
        <v>1900</v>
      </c>
      <c r="O19" s="71">
        <v>3260195</v>
      </c>
      <c r="P19" s="71">
        <v>0</v>
      </c>
      <c r="Q19" s="71">
        <v>0</v>
      </c>
      <c r="R19" s="71">
        <v>0</v>
      </c>
      <c r="S19" s="71">
        <v>0</v>
      </c>
      <c r="T19" s="71">
        <v>0</v>
      </c>
      <c r="U19" s="71">
        <v>0</v>
      </c>
      <c r="V19" s="71">
        <v>1584</v>
      </c>
      <c r="W19" s="71">
        <v>0</v>
      </c>
      <c r="X19" s="71">
        <v>0</v>
      </c>
      <c r="Y19" s="71">
        <v>9714805</v>
      </c>
      <c r="Z19" s="71">
        <v>214976641.00000003</v>
      </c>
      <c r="AA19" s="71">
        <v>25677273</v>
      </c>
      <c r="AB19" s="71">
        <v>279934069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1667</v>
      </c>
      <c r="B20" s="70">
        <v>12</v>
      </c>
      <c r="C20" s="70">
        <v>18</v>
      </c>
      <c r="D20" s="70">
        <v>12</v>
      </c>
      <c r="E20" s="70">
        <v>2024</v>
      </c>
      <c r="F20" s="70" t="s">
        <v>1554</v>
      </c>
      <c r="G20" s="1073" t="s">
        <v>1664</v>
      </c>
      <c r="H20" s="70" t="s">
        <v>1665</v>
      </c>
      <c r="I20" s="1066"/>
      <c r="J20" s="73">
        <v>281932</v>
      </c>
      <c r="K20" s="71">
        <v>316741505</v>
      </c>
      <c r="L20" s="71">
        <v>711955</v>
      </c>
      <c r="M20" s="71">
        <v>801291895.00000012</v>
      </c>
      <c r="N20" s="71">
        <v>213700</v>
      </c>
      <c r="O20" s="71">
        <v>499122874</v>
      </c>
      <c r="P20" s="71">
        <v>17175</v>
      </c>
      <c r="Q20" s="71">
        <v>96346170</v>
      </c>
      <c r="R20" s="71">
        <v>0</v>
      </c>
      <c r="S20" s="71">
        <v>0</v>
      </c>
      <c r="T20" s="71">
        <v>0</v>
      </c>
      <c r="U20" s="71">
        <v>0</v>
      </c>
      <c r="V20" s="71">
        <v>461</v>
      </c>
      <c r="W20" s="71">
        <v>0</v>
      </c>
      <c r="X20" s="71">
        <v>0</v>
      </c>
      <c r="Y20" s="71">
        <v>2829304.9999999995</v>
      </c>
      <c r="Z20" s="71">
        <v>1716331748.9999998</v>
      </c>
      <c r="AA20" s="71">
        <v>912396309.99999988</v>
      </c>
      <c r="AB20" s="71">
        <v>3548813148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1815</v>
      </c>
      <c r="B21" s="70">
        <v>13</v>
      </c>
      <c r="C21" s="70">
        <v>18</v>
      </c>
      <c r="D21" s="70">
        <v>13</v>
      </c>
      <c r="E21" s="70">
        <v>2024</v>
      </c>
      <c r="F21" s="70" t="s">
        <v>1554</v>
      </c>
      <c r="G21" s="1073" t="s">
        <v>1794</v>
      </c>
      <c r="H21" s="70" t="s">
        <v>1795</v>
      </c>
      <c r="I21" s="1066"/>
      <c r="J21" s="73">
        <v>537620</v>
      </c>
      <c r="K21" s="71">
        <v>671648309</v>
      </c>
      <c r="L21" s="71">
        <v>1447812</v>
      </c>
      <c r="M21" s="71">
        <v>1811551647</v>
      </c>
      <c r="N21" s="71">
        <v>1045800</v>
      </c>
      <c r="O21" s="71">
        <v>2442735010.9999995</v>
      </c>
      <c r="P21" s="71">
        <v>20373</v>
      </c>
      <c r="Q21" s="71">
        <v>120815141</v>
      </c>
      <c r="R21" s="71">
        <v>0</v>
      </c>
      <c r="S21" s="71">
        <v>0</v>
      </c>
      <c r="T21" s="71">
        <v>0</v>
      </c>
      <c r="U21" s="71">
        <v>0</v>
      </c>
      <c r="V21" s="71">
        <v>0</v>
      </c>
      <c r="W21" s="71">
        <v>0</v>
      </c>
      <c r="X21" s="71">
        <v>0</v>
      </c>
      <c r="Y21" s="71">
        <v>0</v>
      </c>
      <c r="Z21" s="71">
        <v>5046750107.999999</v>
      </c>
      <c r="AA21" s="71">
        <v>992389785</v>
      </c>
      <c r="AB21" s="71">
        <v>4019455954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1719</v>
      </c>
      <c r="B22" s="70">
        <v>14</v>
      </c>
      <c r="C22" s="70">
        <v>18</v>
      </c>
      <c r="D22" s="70">
        <v>14</v>
      </c>
      <c r="E22" s="70">
        <v>2024</v>
      </c>
      <c r="F22" s="70" t="s">
        <v>1554</v>
      </c>
      <c r="G22" s="1073" t="s">
        <v>1716</v>
      </c>
      <c r="H22" s="70" t="s">
        <v>1717</v>
      </c>
      <c r="I22" s="1066"/>
      <c r="J22" s="73">
        <v>540928</v>
      </c>
      <c r="K22" s="71">
        <v>616331781</v>
      </c>
      <c r="L22" s="71">
        <v>762936</v>
      </c>
      <c r="M22" s="71">
        <v>870974061</v>
      </c>
      <c r="N22" s="71">
        <v>163300</v>
      </c>
      <c r="O22" s="71">
        <v>359894906</v>
      </c>
      <c r="P22" s="71">
        <v>4958</v>
      </c>
      <c r="Q22" s="71">
        <v>27638765</v>
      </c>
      <c r="R22" s="71">
        <v>0</v>
      </c>
      <c r="S22" s="71">
        <v>0</v>
      </c>
      <c r="T22" s="71">
        <v>0</v>
      </c>
      <c r="U22" s="71">
        <v>0</v>
      </c>
      <c r="V22" s="71">
        <v>1105</v>
      </c>
      <c r="W22" s="71">
        <v>0</v>
      </c>
      <c r="X22" s="71">
        <v>0</v>
      </c>
      <c r="Y22" s="71">
        <v>6778068</v>
      </c>
      <c r="Z22" s="71">
        <v>1881617581</v>
      </c>
      <c r="AA22" s="71">
        <v>1683516517</v>
      </c>
      <c r="AB22" s="71">
        <v>6155858906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1715</v>
      </c>
      <c r="B23" s="70">
        <v>15</v>
      </c>
      <c r="C23" s="70">
        <v>18</v>
      </c>
      <c r="D23" s="70">
        <v>15</v>
      </c>
      <c r="E23" s="70">
        <v>2024</v>
      </c>
      <c r="F23" s="70" t="s">
        <v>1554</v>
      </c>
      <c r="G23" s="1073" t="s">
        <v>1712</v>
      </c>
      <c r="H23" s="70" t="s">
        <v>1713</v>
      </c>
      <c r="I23" s="1066"/>
      <c r="J23" s="73">
        <v>547335</v>
      </c>
      <c r="K23" s="71">
        <v>605137579.00000012</v>
      </c>
      <c r="L23" s="71">
        <v>2421114</v>
      </c>
      <c r="M23" s="71">
        <v>2682485970</v>
      </c>
      <c r="N23" s="71">
        <v>187600</v>
      </c>
      <c r="O23" s="71">
        <v>384578614</v>
      </c>
      <c r="P23" s="71">
        <v>47182</v>
      </c>
      <c r="Q23" s="71">
        <v>297172093</v>
      </c>
      <c r="R23" s="71">
        <v>0</v>
      </c>
      <c r="S23" s="71">
        <v>0</v>
      </c>
      <c r="T23" s="71">
        <v>1129</v>
      </c>
      <c r="U23" s="71">
        <v>613</v>
      </c>
      <c r="V23" s="71">
        <v>4141</v>
      </c>
      <c r="W23" s="71">
        <v>7725598</v>
      </c>
      <c r="X23" s="71">
        <v>3756218</v>
      </c>
      <c r="Y23" s="71">
        <v>25389914</v>
      </c>
      <c r="Z23" s="71">
        <v>4006245986.0000005</v>
      </c>
      <c r="AA23" s="71">
        <v>1603763102</v>
      </c>
      <c r="AB23" s="71">
        <v>6086174112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1647</v>
      </c>
      <c r="B24" s="70">
        <v>16</v>
      </c>
      <c r="C24" s="70">
        <v>18</v>
      </c>
      <c r="D24" s="70">
        <v>16</v>
      </c>
      <c r="E24" s="70">
        <v>2024</v>
      </c>
      <c r="F24" s="70" t="s">
        <v>1554</v>
      </c>
      <c r="G24" s="1073" t="s">
        <v>1644</v>
      </c>
      <c r="H24" s="70" t="s">
        <v>1645</v>
      </c>
      <c r="I24" s="1066"/>
      <c r="J24" s="73">
        <v>1039517</v>
      </c>
      <c r="K24" s="71">
        <v>1228898737.9999998</v>
      </c>
      <c r="L24" s="71">
        <v>2880529</v>
      </c>
      <c r="M24" s="71">
        <v>3407751452</v>
      </c>
      <c r="N24" s="71">
        <v>403100</v>
      </c>
      <c r="O24" s="71">
        <v>783089700</v>
      </c>
      <c r="P24" s="71">
        <v>38184</v>
      </c>
      <c r="Q24" s="71">
        <v>214800217</v>
      </c>
      <c r="R24" s="71">
        <v>0</v>
      </c>
      <c r="S24" s="71">
        <v>0</v>
      </c>
      <c r="T24" s="71">
        <v>143059</v>
      </c>
      <c r="U24" s="71">
        <v>7665</v>
      </c>
      <c r="V24" s="71">
        <v>13971</v>
      </c>
      <c r="W24" s="71">
        <v>1002153421</v>
      </c>
      <c r="X24" s="71">
        <v>47003497</v>
      </c>
      <c r="Y24" s="71">
        <v>85671153</v>
      </c>
      <c r="Z24" s="71">
        <v>6769368178</v>
      </c>
      <c r="AA24" s="71">
        <v>3000695360</v>
      </c>
      <c r="AB24" s="71">
        <v>10716733751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1683</v>
      </c>
      <c r="B25" s="70">
        <v>17</v>
      </c>
      <c r="C25" s="70">
        <v>18</v>
      </c>
      <c r="D25" s="70">
        <v>17</v>
      </c>
      <c r="E25" s="70">
        <v>2024</v>
      </c>
      <c r="F25" s="70" t="s">
        <v>1554</v>
      </c>
      <c r="G25" s="1073" t="s">
        <v>1680</v>
      </c>
      <c r="H25" s="70" t="s">
        <v>1681</v>
      </c>
      <c r="I25" s="1066"/>
      <c r="J25" s="73">
        <v>125936</v>
      </c>
      <c r="K25" s="71">
        <v>142504023</v>
      </c>
      <c r="L25" s="71">
        <v>231679</v>
      </c>
      <c r="M25" s="71">
        <v>262510664.99999997</v>
      </c>
      <c r="N25" s="71">
        <v>200</v>
      </c>
      <c r="O25" s="71">
        <v>323591</v>
      </c>
      <c r="P25" s="71">
        <v>0</v>
      </c>
      <c r="Q25" s="71">
        <v>0</v>
      </c>
      <c r="R25" s="71">
        <v>0</v>
      </c>
      <c r="S25" s="71">
        <v>0</v>
      </c>
      <c r="T25" s="71">
        <v>0</v>
      </c>
      <c r="U25" s="71">
        <v>0</v>
      </c>
      <c r="V25" s="71">
        <v>1951</v>
      </c>
      <c r="W25" s="71">
        <v>0</v>
      </c>
      <c r="X25" s="71">
        <v>0</v>
      </c>
      <c r="Y25" s="71">
        <v>11962551</v>
      </c>
      <c r="Z25" s="71">
        <v>417300830</v>
      </c>
      <c r="AA25" s="71">
        <v>376707404</v>
      </c>
      <c r="AB25" s="71">
        <v>1383910294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1691</v>
      </c>
      <c r="B26" s="70">
        <v>18</v>
      </c>
      <c r="C26" s="70">
        <v>18</v>
      </c>
      <c r="D26" s="70">
        <v>18</v>
      </c>
      <c r="E26" s="70">
        <v>2024</v>
      </c>
      <c r="F26" s="70" t="s">
        <v>1554</v>
      </c>
      <c r="G26" s="1073" t="s">
        <v>1688</v>
      </c>
      <c r="H26" s="70" t="s">
        <v>1689</v>
      </c>
      <c r="I26" s="1066"/>
      <c r="J26" s="73">
        <v>48921</v>
      </c>
      <c r="K26" s="71">
        <v>53155737</v>
      </c>
      <c r="L26" s="71">
        <v>135432</v>
      </c>
      <c r="M26" s="71">
        <v>147554685</v>
      </c>
      <c r="N26" s="71">
        <v>352000</v>
      </c>
      <c r="O26" s="71">
        <v>816039290</v>
      </c>
      <c r="P26" s="71">
        <v>44292</v>
      </c>
      <c r="Q26" s="71">
        <v>279923886</v>
      </c>
      <c r="R26" s="71">
        <v>0</v>
      </c>
      <c r="S26" s="71">
        <v>0</v>
      </c>
      <c r="T26" s="71">
        <v>0</v>
      </c>
      <c r="U26" s="71">
        <v>0</v>
      </c>
      <c r="V26" s="71">
        <v>0</v>
      </c>
      <c r="W26" s="71">
        <v>0</v>
      </c>
      <c r="X26" s="71">
        <v>0</v>
      </c>
      <c r="Y26" s="71">
        <v>0</v>
      </c>
      <c r="Z26" s="71">
        <v>1296673598</v>
      </c>
      <c r="AA26" s="71">
        <v>21723120</v>
      </c>
      <c r="AB26" s="71">
        <v>327633600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1679</v>
      </c>
      <c r="B27" s="70">
        <v>19</v>
      </c>
      <c r="C27" s="70">
        <v>18</v>
      </c>
      <c r="D27" s="70">
        <v>19</v>
      </c>
      <c r="E27" s="70">
        <v>2024</v>
      </c>
      <c r="F27" s="70" t="s">
        <v>1554</v>
      </c>
      <c r="G27" s="1073" t="s">
        <v>1676</v>
      </c>
      <c r="H27" s="70" t="s">
        <v>1677</v>
      </c>
      <c r="I27" s="1066"/>
      <c r="J27" s="73">
        <v>221531</v>
      </c>
      <c r="K27" s="71">
        <v>244593264</v>
      </c>
      <c r="L27" s="71">
        <v>908527</v>
      </c>
      <c r="M27" s="71">
        <v>1005174722</v>
      </c>
      <c r="N27" s="71">
        <v>125000</v>
      </c>
      <c r="O27" s="71">
        <v>268795937</v>
      </c>
      <c r="P27" s="71">
        <v>10338</v>
      </c>
      <c r="Q27" s="71">
        <v>65331664</v>
      </c>
      <c r="R27" s="71">
        <v>0</v>
      </c>
      <c r="S27" s="71">
        <v>0</v>
      </c>
      <c r="T27" s="71">
        <v>11232</v>
      </c>
      <c r="U27" s="71">
        <v>1566</v>
      </c>
      <c r="V27" s="71">
        <v>2934</v>
      </c>
      <c r="W27" s="71">
        <v>78181873.000000015</v>
      </c>
      <c r="X27" s="71">
        <v>9603448</v>
      </c>
      <c r="Y27" s="71">
        <v>17992759.999999996</v>
      </c>
      <c r="Z27" s="71">
        <v>1689673668.0000002</v>
      </c>
      <c r="AA27" s="71">
        <v>634978616</v>
      </c>
      <c r="AB27" s="71">
        <v>2326916375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1699</v>
      </c>
      <c r="B28" s="70">
        <v>20</v>
      </c>
      <c r="C28" s="70">
        <v>18</v>
      </c>
      <c r="D28" s="70">
        <v>20</v>
      </c>
      <c r="E28" s="70">
        <v>2024</v>
      </c>
      <c r="F28" s="70" t="s">
        <v>1554</v>
      </c>
      <c r="G28" s="1073" t="s">
        <v>1696</v>
      </c>
      <c r="H28" s="70" t="s">
        <v>1697</v>
      </c>
      <c r="I28" s="1066"/>
      <c r="J28" s="73">
        <v>70361</v>
      </c>
      <c r="K28" s="71">
        <v>80489705</v>
      </c>
      <c r="L28" s="71">
        <v>35290</v>
      </c>
      <c r="M28" s="71">
        <v>40440218</v>
      </c>
      <c r="N28" s="71">
        <v>20200</v>
      </c>
      <c r="O28" s="71">
        <v>35515021</v>
      </c>
      <c r="P28" s="71">
        <v>0</v>
      </c>
      <c r="Q28" s="71">
        <v>0</v>
      </c>
      <c r="R28" s="71">
        <v>0</v>
      </c>
      <c r="S28" s="71">
        <v>0</v>
      </c>
      <c r="T28" s="71">
        <v>0</v>
      </c>
      <c r="U28" s="71">
        <v>0</v>
      </c>
      <c r="V28" s="71">
        <v>425</v>
      </c>
      <c r="W28" s="71">
        <v>0</v>
      </c>
      <c r="X28" s="71">
        <v>0</v>
      </c>
      <c r="Y28" s="71">
        <v>2608797.9999999995</v>
      </c>
      <c r="Z28" s="71">
        <v>159053742</v>
      </c>
      <c r="AA28" s="71">
        <v>224806867.99999997</v>
      </c>
      <c r="AB28" s="71">
        <v>1061556364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1651</v>
      </c>
      <c r="B29" s="70">
        <v>21</v>
      </c>
      <c r="C29" s="70">
        <v>18</v>
      </c>
      <c r="D29" s="70">
        <v>21</v>
      </c>
      <c r="E29" s="70">
        <v>2024</v>
      </c>
      <c r="F29" s="70" t="s">
        <v>1554</v>
      </c>
      <c r="G29" s="1073" t="s">
        <v>1648</v>
      </c>
      <c r="H29" s="70" t="s">
        <v>1649</v>
      </c>
      <c r="I29" s="1066"/>
      <c r="J29" s="73">
        <v>64789</v>
      </c>
      <c r="K29" s="71">
        <v>77797456.000000015</v>
      </c>
      <c r="L29" s="71">
        <v>373641</v>
      </c>
      <c r="M29" s="71">
        <v>448616858</v>
      </c>
      <c r="N29" s="71">
        <v>41900</v>
      </c>
      <c r="O29" s="71">
        <v>80988845</v>
      </c>
      <c r="P29" s="71">
        <v>27990</v>
      </c>
      <c r="Q29" s="71">
        <v>172730769.99999997</v>
      </c>
      <c r="R29" s="71">
        <v>33</v>
      </c>
      <c r="S29" s="71">
        <v>272115</v>
      </c>
      <c r="T29" s="71">
        <v>48583</v>
      </c>
      <c r="U29" s="71">
        <v>7909</v>
      </c>
      <c r="V29" s="71">
        <v>4351</v>
      </c>
      <c r="W29" s="71">
        <v>337721036</v>
      </c>
      <c r="X29" s="71">
        <v>48496762.000000007</v>
      </c>
      <c r="Y29" s="71">
        <v>26678860</v>
      </c>
      <c r="Z29" s="71">
        <v>1193302702.4339499</v>
      </c>
      <c r="AA29" s="71">
        <v>39842704</v>
      </c>
      <c r="AB29" s="71">
        <v>555340774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1643</v>
      </c>
      <c r="B30" s="70">
        <v>22</v>
      </c>
      <c r="C30" s="70">
        <v>18</v>
      </c>
      <c r="D30" s="70">
        <v>22</v>
      </c>
      <c r="E30" s="70">
        <v>2024</v>
      </c>
      <c r="F30" s="70" t="s">
        <v>1554</v>
      </c>
      <c r="G30" s="1073" t="s">
        <v>1640</v>
      </c>
      <c r="H30" s="70" t="s">
        <v>1641</v>
      </c>
      <c r="I30" s="1066"/>
      <c r="J30" s="73">
        <v>481738</v>
      </c>
      <c r="K30" s="71">
        <v>562405429</v>
      </c>
      <c r="L30" s="71">
        <v>372935</v>
      </c>
      <c r="M30" s="71">
        <v>436078758</v>
      </c>
      <c r="N30" s="71">
        <v>1000</v>
      </c>
      <c r="O30" s="71">
        <v>1617957</v>
      </c>
      <c r="P30" s="71">
        <v>0</v>
      </c>
      <c r="Q30" s="71">
        <v>0</v>
      </c>
      <c r="R30" s="71">
        <v>0</v>
      </c>
      <c r="S30" s="71">
        <v>0</v>
      </c>
      <c r="T30" s="71">
        <v>0</v>
      </c>
      <c r="U30" s="71">
        <v>53</v>
      </c>
      <c r="V30" s="71">
        <v>1471</v>
      </c>
      <c r="W30" s="71">
        <v>0</v>
      </c>
      <c r="X30" s="71">
        <v>326221.99999999994</v>
      </c>
      <c r="Y30" s="71">
        <v>9022870.0000000019</v>
      </c>
      <c r="Z30" s="71">
        <v>1009451236.0000001</v>
      </c>
      <c r="AA30" s="71">
        <v>1442557427</v>
      </c>
      <c r="AB30" s="71">
        <v>5861446430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2225</v>
      </c>
      <c r="B31" s="70">
        <v>23</v>
      </c>
      <c r="C31" s="70">
        <v>18</v>
      </c>
      <c r="D31" s="70">
        <v>23</v>
      </c>
      <c r="E31" s="70">
        <v>2024</v>
      </c>
      <c r="F31" s="70" t="s">
        <v>1554</v>
      </c>
      <c r="G31" s="1073" t="s">
        <v>2204</v>
      </c>
      <c r="H31" s="70" t="s">
        <v>2205</v>
      </c>
      <c r="I31" s="1066"/>
      <c r="J31" s="73">
        <v>268129</v>
      </c>
      <c r="K31" s="71">
        <v>312903922</v>
      </c>
      <c r="L31" s="71">
        <v>717844</v>
      </c>
      <c r="M31" s="71">
        <v>838327212</v>
      </c>
      <c r="N31" s="71">
        <v>258700</v>
      </c>
      <c r="O31" s="71">
        <v>511594248</v>
      </c>
      <c r="P31" s="71">
        <v>61848</v>
      </c>
      <c r="Q31" s="71">
        <v>387675138</v>
      </c>
      <c r="R31" s="71">
        <v>135</v>
      </c>
      <c r="S31" s="71">
        <v>899046</v>
      </c>
      <c r="T31" s="71">
        <v>64958</v>
      </c>
      <c r="U31" s="71">
        <v>23843</v>
      </c>
      <c r="V31" s="71">
        <v>27961</v>
      </c>
      <c r="W31" s="71">
        <v>444965498</v>
      </c>
      <c r="X31" s="71">
        <v>146202578.00000003</v>
      </c>
      <c r="Y31" s="71">
        <v>171454154.00000003</v>
      </c>
      <c r="Z31" s="71">
        <v>2814021795.51512</v>
      </c>
      <c r="AA31" s="71">
        <v>607468981</v>
      </c>
      <c r="AB31" s="71">
        <v>2836446585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1635</v>
      </c>
      <c r="B32" s="70">
        <v>24</v>
      </c>
      <c r="C32" s="70">
        <v>18</v>
      </c>
      <c r="D32" s="70">
        <v>24</v>
      </c>
      <c r="E32" s="70">
        <v>2024</v>
      </c>
      <c r="F32" s="70" t="s">
        <v>1554</v>
      </c>
      <c r="G32" s="1073" t="s">
        <v>1632</v>
      </c>
      <c r="H32" s="70" t="s">
        <v>1633</v>
      </c>
      <c r="I32" s="1066"/>
      <c r="J32" s="73">
        <v>1222786</v>
      </c>
      <c r="K32" s="71">
        <v>1375074193</v>
      </c>
      <c r="L32" s="71">
        <v>1295755</v>
      </c>
      <c r="M32" s="71">
        <v>1459843419</v>
      </c>
      <c r="N32" s="71">
        <v>239400</v>
      </c>
      <c r="O32" s="71">
        <v>442473354.99999994</v>
      </c>
      <c r="P32" s="71">
        <v>11906</v>
      </c>
      <c r="Q32" s="71">
        <v>70995928</v>
      </c>
      <c r="R32" s="71">
        <v>53</v>
      </c>
      <c r="S32" s="71">
        <v>431205</v>
      </c>
      <c r="T32" s="71">
        <v>14929</v>
      </c>
      <c r="U32" s="71">
        <v>21440</v>
      </c>
      <c r="V32" s="71">
        <v>38792</v>
      </c>
      <c r="W32" s="71">
        <v>97813014</v>
      </c>
      <c r="X32" s="71">
        <v>131467382.00000001</v>
      </c>
      <c r="Y32" s="71">
        <v>237871318</v>
      </c>
      <c r="Z32" s="71">
        <v>3815969813.9416494</v>
      </c>
      <c r="AA32" s="71">
        <v>3767997921</v>
      </c>
      <c r="AB32" s="71">
        <v>13943208056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1558</v>
      </c>
      <c r="B33" s="70">
        <v>25</v>
      </c>
      <c r="C33" s="70">
        <v>18</v>
      </c>
      <c r="D33" s="70">
        <v>25</v>
      </c>
      <c r="E33" s="70">
        <v>2024</v>
      </c>
      <c r="F33" s="70" t="s">
        <v>1554</v>
      </c>
      <c r="G33" s="1073" t="s">
        <v>1555</v>
      </c>
      <c r="H33" s="70" t="s">
        <v>1556</v>
      </c>
      <c r="I33" s="1066"/>
      <c r="J33" s="73">
        <v>3055896</v>
      </c>
      <c r="K33" s="71">
        <v>3493226981.0000005</v>
      </c>
      <c r="L33" s="71">
        <v>1780656</v>
      </c>
      <c r="M33" s="71">
        <v>2039207297</v>
      </c>
      <c r="N33" s="71">
        <v>87900</v>
      </c>
      <c r="O33" s="71">
        <v>167432142</v>
      </c>
      <c r="P33" s="71">
        <v>0</v>
      </c>
      <c r="Q33" s="71">
        <v>0</v>
      </c>
      <c r="R33" s="71">
        <v>0</v>
      </c>
      <c r="S33" s="71">
        <v>0</v>
      </c>
      <c r="T33" s="71">
        <v>5209</v>
      </c>
      <c r="U33" s="71">
        <v>13937</v>
      </c>
      <c r="V33" s="71">
        <v>11986</v>
      </c>
      <c r="W33" s="71">
        <v>35613110</v>
      </c>
      <c r="X33" s="71">
        <v>85463892</v>
      </c>
      <c r="Y33" s="71">
        <v>73499133</v>
      </c>
      <c r="Z33" s="71">
        <v>5894442555.000001</v>
      </c>
      <c r="AA33" s="71">
        <v>9462541816</v>
      </c>
      <c r="AB33" s="71">
        <v>39358141658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2398</v>
      </c>
      <c r="B34" s="70">
        <v>26</v>
      </c>
      <c r="C34" s="70">
        <v>18</v>
      </c>
      <c r="D34" s="70">
        <v>26</v>
      </c>
      <c r="E34" s="70">
        <v>2024</v>
      </c>
      <c r="F34" s="70" t="s">
        <v>1554</v>
      </c>
      <c r="G34" s="1073" t="s">
        <v>2395</v>
      </c>
      <c r="H34" s="70" t="s">
        <v>2396</v>
      </c>
      <c r="I34" s="1066"/>
      <c r="J34" s="73">
        <v>205084</v>
      </c>
      <c r="K34" s="71">
        <v>235079954.99999997</v>
      </c>
      <c r="L34" s="71">
        <v>388538</v>
      </c>
      <c r="M34" s="71">
        <v>446188958.99999994</v>
      </c>
      <c r="N34" s="71">
        <v>3100</v>
      </c>
      <c r="O34" s="71">
        <v>5015666</v>
      </c>
      <c r="P34" s="71">
        <v>0</v>
      </c>
      <c r="Q34" s="71">
        <v>0</v>
      </c>
      <c r="R34" s="71">
        <v>0</v>
      </c>
      <c r="S34" s="71">
        <v>0</v>
      </c>
      <c r="T34" s="71">
        <v>0</v>
      </c>
      <c r="U34" s="71">
        <v>0</v>
      </c>
      <c r="V34" s="71">
        <v>1489</v>
      </c>
      <c r="W34" s="71">
        <v>0</v>
      </c>
      <c r="X34" s="71">
        <v>0</v>
      </c>
      <c r="Y34" s="71">
        <v>9128340</v>
      </c>
      <c r="Z34" s="71">
        <v>695412920</v>
      </c>
      <c r="AA34" s="71">
        <v>531937483</v>
      </c>
      <c r="AB34" s="71">
        <v>2423084305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1707</v>
      </c>
      <c r="B35" s="70">
        <v>27</v>
      </c>
      <c r="C35" s="70">
        <v>18</v>
      </c>
      <c r="D35" s="70">
        <v>27</v>
      </c>
      <c r="E35" s="70">
        <v>2024</v>
      </c>
      <c r="F35" s="70" t="s">
        <v>1554</v>
      </c>
      <c r="G35" s="1073" t="s">
        <v>1704</v>
      </c>
      <c r="H35" s="70" t="s">
        <v>1705</v>
      </c>
      <c r="I35" s="1066"/>
      <c r="J35" s="73">
        <v>308082</v>
      </c>
      <c r="K35" s="71">
        <v>347386969.99999994</v>
      </c>
      <c r="L35" s="71">
        <v>974560</v>
      </c>
      <c r="M35" s="71">
        <v>1099701415</v>
      </c>
      <c r="N35" s="71">
        <v>103000</v>
      </c>
      <c r="O35" s="71">
        <v>196463557</v>
      </c>
      <c r="P35" s="71">
        <v>94747</v>
      </c>
      <c r="Q35" s="71">
        <v>520114344.99999994</v>
      </c>
      <c r="R35" s="71">
        <v>2650</v>
      </c>
      <c r="S35" s="71">
        <v>17171787.000000004</v>
      </c>
      <c r="T35" s="71">
        <v>0</v>
      </c>
      <c r="U35" s="71">
        <v>0</v>
      </c>
      <c r="V35" s="71">
        <v>317</v>
      </c>
      <c r="W35" s="71">
        <v>0</v>
      </c>
      <c r="X35" s="71">
        <v>0</v>
      </c>
      <c r="Y35" s="71">
        <v>1944089</v>
      </c>
      <c r="Z35" s="71">
        <v>2182782163.4088497</v>
      </c>
      <c r="AA35" s="71">
        <v>1173136157</v>
      </c>
      <c r="AB35" s="71">
        <v>3612460733.0000005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1711</v>
      </c>
      <c r="B36" s="70">
        <v>28</v>
      </c>
      <c r="C36" s="70">
        <v>18</v>
      </c>
      <c r="D36" s="70">
        <v>28</v>
      </c>
      <c r="E36" s="70">
        <v>2024</v>
      </c>
      <c r="F36" s="70" t="s">
        <v>1554</v>
      </c>
      <c r="G36" s="1073" t="s">
        <v>1708</v>
      </c>
      <c r="H36" s="70" t="s">
        <v>1709</v>
      </c>
      <c r="I36" s="1066"/>
      <c r="J36" s="73">
        <v>188909</v>
      </c>
      <c r="K36" s="71">
        <v>228226173.00000003</v>
      </c>
      <c r="L36" s="71">
        <v>400336</v>
      </c>
      <c r="M36" s="71">
        <v>483678039</v>
      </c>
      <c r="N36" s="71">
        <v>186500</v>
      </c>
      <c r="O36" s="71">
        <v>375827767</v>
      </c>
      <c r="P36" s="71">
        <v>50903</v>
      </c>
      <c r="Q36" s="71">
        <v>285284818</v>
      </c>
      <c r="R36" s="71">
        <v>0</v>
      </c>
      <c r="S36" s="71">
        <v>0</v>
      </c>
      <c r="T36" s="71">
        <v>709034</v>
      </c>
      <c r="U36" s="71">
        <v>30148</v>
      </c>
      <c r="V36" s="71">
        <v>9972</v>
      </c>
      <c r="W36" s="71">
        <v>4964452093.000001</v>
      </c>
      <c r="X36" s="71">
        <v>184869498</v>
      </c>
      <c r="Y36" s="71">
        <v>61147813</v>
      </c>
      <c r="Z36" s="71">
        <v>6583486201</v>
      </c>
      <c r="AA36" s="71">
        <v>762494395</v>
      </c>
      <c r="AB36" s="71">
        <v>2352852081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1671</v>
      </c>
      <c r="B37" s="70">
        <v>29</v>
      </c>
      <c r="C37" s="70">
        <v>18</v>
      </c>
      <c r="D37" s="70">
        <v>29</v>
      </c>
      <c r="E37" s="70">
        <v>2024</v>
      </c>
      <c r="F37" s="70" t="s">
        <v>1554</v>
      </c>
      <c r="G37" s="1073" t="s">
        <v>1668</v>
      </c>
      <c r="H37" s="70" t="s">
        <v>1669</v>
      </c>
      <c r="I37" s="1066"/>
      <c r="J37" s="73">
        <v>355215</v>
      </c>
      <c r="K37" s="71">
        <v>398810888</v>
      </c>
      <c r="L37" s="71">
        <v>918234</v>
      </c>
      <c r="M37" s="71">
        <v>1034149572.9999999</v>
      </c>
      <c r="N37" s="71">
        <v>587100</v>
      </c>
      <c r="O37" s="71">
        <v>1246506920</v>
      </c>
      <c r="P37" s="71">
        <v>45798</v>
      </c>
      <c r="Q37" s="71">
        <v>270596822</v>
      </c>
      <c r="R37" s="71">
        <v>0</v>
      </c>
      <c r="S37" s="71">
        <v>0</v>
      </c>
      <c r="T37" s="71">
        <v>0</v>
      </c>
      <c r="U37" s="71">
        <v>70</v>
      </c>
      <c r="V37" s="71">
        <v>358</v>
      </c>
      <c r="W37" s="71">
        <v>0</v>
      </c>
      <c r="X37" s="71">
        <v>428504</v>
      </c>
      <c r="Y37" s="71">
        <v>2195255.9999999995</v>
      </c>
      <c r="Z37" s="71">
        <v>2952687963</v>
      </c>
      <c r="AA37" s="71">
        <v>683686130</v>
      </c>
      <c r="AB37" s="71">
        <v>3671819038.0000005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1659</v>
      </c>
      <c r="B38" s="70">
        <v>30</v>
      </c>
      <c r="C38" s="70">
        <v>18</v>
      </c>
      <c r="D38" s="70">
        <v>30</v>
      </c>
      <c r="E38" s="70">
        <v>2024</v>
      </c>
      <c r="F38" s="70" t="s">
        <v>1554</v>
      </c>
      <c r="G38" s="1073" t="s">
        <v>1656</v>
      </c>
      <c r="H38" s="70" t="s">
        <v>1657</v>
      </c>
      <c r="I38" s="1066"/>
      <c r="J38" s="73">
        <v>55497</v>
      </c>
      <c r="K38" s="71">
        <v>65293154</v>
      </c>
      <c r="L38" s="71">
        <v>23872</v>
      </c>
      <c r="M38" s="71">
        <v>28134328</v>
      </c>
      <c r="N38" s="71">
        <v>900</v>
      </c>
      <c r="O38" s="71">
        <v>2277716</v>
      </c>
      <c r="P38" s="71">
        <v>0</v>
      </c>
      <c r="Q38" s="71">
        <v>0</v>
      </c>
      <c r="R38" s="71">
        <v>0</v>
      </c>
      <c r="S38" s="71">
        <v>0</v>
      </c>
      <c r="T38" s="71">
        <v>0</v>
      </c>
      <c r="U38" s="71">
        <v>0</v>
      </c>
      <c r="V38" s="71">
        <v>59</v>
      </c>
      <c r="W38" s="71">
        <v>0</v>
      </c>
      <c r="X38" s="71">
        <v>0</v>
      </c>
      <c r="Y38" s="71">
        <v>360562</v>
      </c>
      <c r="Z38" s="71">
        <v>96065760</v>
      </c>
      <c r="AA38" s="71">
        <v>102159012</v>
      </c>
      <c r="AB38" s="71">
        <v>790013179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1655</v>
      </c>
      <c r="B39" s="70">
        <v>31</v>
      </c>
      <c r="C39" s="70">
        <v>18</v>
      </c>
      <c r="D39" s="70">
        <v>31</v>
      </c>
      <c r="E39" s="70">
        <v>2024</v>
      </c>
      <c r="F39" s="70" t="s">
        <v>1554</v>
      </c>
      <c r="G39" s="1073" t="s">
        <v>1652</v>
      </c>
      <c r="H39" s="70" t="s">
        <v>1653</v>
      </c>
      <c r="I39" s="1066"/>
      <c r="J39" s="73">
        <v>56503</v>
      </c>
      <c r="K39" s="71">
        <v>65150867.000000007</v>
      </c>
      <c r="L39" s="71">
        <v>26474</v>
      </c>
      <c r="M39" s="71">
        <v>30530338</v>
      </c>
      <c r="N39" s="71">
        <v>106500</v>
      </c>
      <c r="O39" s="71">
        <v>236901084</v>
      </c>
      <c r="P39" s="71">
        <v>47150</v>
      </c>
      <c r="Q39" s="71">
        <v>294564715.00000006</v>
      </c>
      <c r="R39" s="71">
        <v>0</v>
      </c>
      <c r="S39" s="71">
        <v>0</v>
      </c>
      <c r="T39" s="71">
        <v>0</v>
      </c>
      <c r="U39" s="71">
        <v>0</v>
      </c>
      <c r="V39" s="71">
        <v>360</v>
      </c>
      <c r="W39" s="71">
        <v>0</v>
      </c>
      <c r="X39" s="71">
        <v>0</v>
      </c>
      <c r="Y39" s="71">
        <v>2205558</v>
      </c>
      <c r="Z39" s="71">
        <v>629352562</v>
      </c>
      <c r="AA39" s="71">
        <v>294896446</v>
      </c>
      <c r="AB39" s="71">
        <v>773884709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2389</v>
      </c>
      <c r="B190" s="70">
        <v>182</v>
      </c>
      <c r="C190" s="70">
        <v>16</v>
      </c>
      <c r="D190" s="70">
        <v>2</v>
      </c>
      <c r="E190" s="70">
        <v>2022</v>
      </c>
      <c r="F190" s="70" t="s">
        <v>161</v>
      </c>
      <c r="G190" s="1073" t="s">
        <v>2387</v>
      </c>
      <c r="H190" s="70" t="s">
        <v>2388</v>
      </c>
      <c r="I190" s="1066"/>
      <c r="J190" s="73"/>
      <c r="K190" s="71"/>
      <c r="L190" s="71"/>
      <c r="M190" s="71"/>
      <c r="N190" s="71"/>
      <c r="O190" s="71"/>
      <c r="P190" s="71"/>
      <c r="Q190" s="71"/>
      <c r="R190" s="71"/>
      <c r="S190" s="71"/>
      <c r="T190" s="71"/>
      <c r="U190" s="71"/>
      <c r="V190" s="71"/>
      <c r="W190" s="71"/>
      <c r="X190" s="71"/>
      <c r="Y190" s="71"/>
      <c r="Z190" s="71"/>
      <c r="AA190" s="71"/>
      <c r="AB190" s="71"/>
      <c r="AC190" s="72"/>
      <c r="AD190" s="71">
        <v>127670342.4307729</v>
      </c>
      <c r="AE190" s="71">
        <v>5187478.0486170333</v>
      </c>
      <c r="AF190" s="71">
        <v>4782045.0040427707</v>
      </c>
      <c r="AG190" s="71">
        <v>56831469.487860754</v>
      </c>
      <c r="AH190" s="71">
        <v>69481369.09337984</v>
      </c>
      <c r="AI190" s="71">
        <v>0</v>
      </c>
      <c r="AJ190" s="71">
        <v>0</v>
      </c>
      <c r="AK190" s="71">
        <v>5210673.7112103337</v>
      </c>
      <c r="AL190" s="71">
        <v>0</v>
      </c>
      <c r="AM190" s="71">
        <v>0</v>
      </c>
      <c r="AN190" s="71">
        <v>269163377.77588362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1702</v>
      </c>
      <c r="B191" s="70">
        <v>183</v>
      </c>
      <c r="C191" s="70">
        <v>16</v>
      </c>
      <c r="D191" s="70">
        <v>3</v>
      </c>
      <c r="E191" s="70">
        <v>2022</v>
      </c>
      <c r="F191" s="70" t="s">
        <v>161</v>
      </c>
      <c r="G191" s="1073" t="s">
        <v>1700</v>
      </c>
      <c r="H191" s="70" t="s">
        <v>1701</v>
      </c>
      <c r="I191" s="1066"/>
      <c r="J191" s="73"/>
      <c r="K191" s="71"/>
      <c r="L191" s="71"/>
      <c r="M191" s="71"/>
      <c r="N191" s="71"/>
      <c r="O191" s="71"/>
      <c r="P191" s="71"/>
      <c r="Q191" s="71"/>
      <c r="R191" s="71"/>
      <c r="S191" s="71"/>
      <c r="T191" s="71"/>
      <c r="U191" s="71"/>
      <c r="V191" s="71"/>
      <c r="W191" s="71"/>
      <c r="X191" s="71"/>
      <c r="Y191" s="71"/>
      <c r="Z191" s="71"/>
      <c r="AA191" s="71"/>
      <c r="AB191" s="71"/>
      <c r="AC191" s="72"/>
      <c r="AD191" s="71">
        <v>3811757.2693289309</v>
      </c>
      <c r="AE191" s="71">
        <v>1442317.9904896829</v>
      </c>
      <c r="AF191" s="71">
        <v>1794904.5631612593</v>
      </c>
      <c r="AG191" s="71">
        <v>16820791.520110153</v>
      </c>
      <c r="AH191" s="71">
        <v>20420240.29540715</v>
      </c>
      <c r="AI191" s="71">
        <v>0</v>
      </c>
      <c r="AJ191" s="71">
        <v>0</v>
      </c>
      <c r="AK191" s="71">
        <v>1262735.812007183</v>
      </c>
      <c r="AL191" s="71">
        <v>0</v>
      </c>
      <c r="AM191" s="71">
        <v>0</v>
      </c>
      <c r="AN191" s="71">
        <v>45552747.450504355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1694</v>
      </c>
      <c r="B192" s="70">
        <v>184</v>
      </c>
      <c r="C192" s="70">
        <v>16</v>
      </c>
      <c r="D192" s="70">
        <v>4</v>
      </c>
      <c r="E192" s="70">
        <v>2022</v>
      </c>
      <c r="F192" s="70" t="s">
        <v>161</v>
      </c>
      <c r="G192" s="1073" t="s">
        <v>1692</v>
      </c>
      <c r="H192" s="70" t="s">
        <v>1693</v>
      </c>
      <c r="I192" s="1066"/>
      <c r="J192" s="73"/>
      <c r="K192" s="71"/>
      <c r="L192" s="71"/>
      <c r="M192" s="71"/>
      <c r="N192" s="71"/>
      <c r="O192" s="71"/>
      <c r="P192" s="71"/>
      <c r="Q192" s="71"/>
      <c r="R192" s="71"/>
      <c r="S192" s="71"/>
      <c r="T192" s="71"/>
      <c r="U192" s="71"/>
      <c r="V192" s="71"/>
      <c r="W192" s="71"/>
      <c r="X192" s="71"/>
      <c r="Y192" s="71"/>
      <c r="Z192" s="71"/>
      <c r="AA192" s="71"/>
      <c r="AB192" s="71"/>
      <c r="AC192" s="72"/>
      <c r="AD192" s="71">
        <v>0</v>
      </c>
      <c r="AE192" s="71">
        <v>11060.720785963826</v>
      </c>
      <c r="AF192" s="71">
        <v>91710.452132327118</v>
      </c>
      <c r="AG192" s="71">
        <v>1276182.2860357543</v>
      </c>
      <c r="AH192" s="71">
        <v>792973.48573616927</v>
      </c>
      <c r="AI192" s="71">
        <v>0</v>
      </c>
      <c r="AJ192" s="71">
        <v>0</v>
      </c>
      <c r="AK192" s="71">
        <v>42482.879859941022</v>
      </c>
      <c r="AL192" s="71">
        <v>0</v>
      </c>
      <c r="AM192" s="71">
        <v>0</v>
      </c>
      <c r="AN192" s="71">
        <v>2214409.8245501556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4277582.4408476641</v>
      </c>
      <c r="AE193" s="71">
        <v>287578.74043505942</v>
      </c>
      <c r="AF193" s="71">
        <v>131014.93161761016</v>
      </c>
      <c r="AG193" s="71">
        <v>6055957.6073455941</v>
      </c>
      <c r="AH193" s="71">
        <v>7887505.5001331381</v>
      </c>
      <c r="AI193" s="71">
        <v>0</v>
      </c>
      <c r="AJ193" s="71">
        <v>0</v>
      </c>
      <c r="AK193" s="71">
        <v>531875.32566290896</v>
      </c>
      <c r="AL193" s="71">
        <v>0</v>
      </c>
      <c r="AM193" s="71">
        <v>0</v>
      </c>
      <c r="AN193" s="71">
        <v>19171514.546041973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2393</v>
      </c>
      <c r="B194" s="70">
        <v>186</v>
      </c>
      <c r="C194" s="70">
        <v>16</v>
      </c>
      <c r="D194" s="70">
        <v>6</v>
      </c>
      <c r="E194" s="70">
        <v>2022</v>
      </c>
      <c r="F194" s="70" t="s">
        <v>161</v>
      </c>
      <c r="G194" s="1073" t="s">
        <v>2391</v>
      </c>
      <c r="H194" s="70" t="s">
        <v>2392</v>
      </c>
      <c r="I194" s="1066"/>
      <c r="J194" s="73"/>
      <c r="K194" s="71"/>
      <c r="L194" s="71"/>
      <c r="M194" s="71"/>
      <c r="N194" s="71"/>
      <c r="O194" s="71"/>
      <c r="P194" s="71"/>
      <c r="Q194" s="71"/>
      <c r="R194" s="71"/>
      <c r="S194" s="71"/>
      <c r="T194" s="71"/>
      <c r="U194" s="71"/>
      <c r="V194" s="71"/>
      <c r="W194" s="71"/>
      <c r="X194" s="71"/>
      <c r="Y194" s="71"/>
      <c r="Z194" s="71"/>
      <c r="AA194" s="71"/>
      <c r="AB194" s="71"/>
      <c r="AC194" s="72"/>
      <c r="AD194" s="71">
        <v>139999639.94488803</v>
      </c>
      <c r="AE194" s="71">
        <v>6317883.7129425369</v>
      </c>
      <c r="AF194" s="71">
        <v>1146380.6516540889</v>
      </c>
      <c r="AG194" s="71">
        <v>73859049.804319277</v>
      </c>
      <c r="AH194" s="71">
        <v>80521999.933244973</v>
      </c>
      <c r="AI194" s="71">
        <v>0</v>
      </c>
      <c r="AJ194" s="71">
        <v>0</v>
      </c>
      <c r="AK194" s="71">
        <v>5135650.7531598005</v>
      </c>
      <c r="AL194" s="71">
        <v>0</v>
      </c>
      <c r="AM194" s="71">
        <v>0</v>
      </c>
      <c r="AN194" s="71">
        <v>306980604.80020875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2405</v>
      </c>
      <c r="B195" s="70">
        <v>187</v>
      </c>
      <c r="C195" s="70">
        <v>16</v>
      </c>
      <c r="D195" s="70">
        <v>7</v>
      </c>
      <c r="E195" s="70">
        <v>2022</v>
      </c>
      <c r="F195" s="70" t="s">
        <v>161</v>
      </c>
      <c r="G195" s="1073" t="s">
        <v>2403</v>
      </c>
      <c r="H195" s="70" t="s">
        <v>2404</v>
      </c>
      <c r="I195" s="1066"/>
      <c r="J195" s="73"/>
      <c r="K195" s="71"/>
      <c r="L195" s="71"/>
      <c r="M195" s="71"/>
      <c r="N195" s="71"/>
      <c r="O195" s="71"/>
      <c r="P195" s="71"/>
      <c r="Q195" s="71"/>
      <c r="R195" s="71"/>
      <c r="S195" s="71"/>
      <c r="T195" s="71"/>
      <c r="U195" s="71"/>
      <c r="V195" s="71"/>
      <c r="W195" s="71"/>
      <c r="X195" s="71"/>
      <c r="Y195" s="71"/>
      <c r="Z195" s="71"/>
      <c r="AA195" s="71"/>
      <c r="AB195" s="71"/>
      <c r="AC195" s="72"/>
      <c r="AD195" s="71">
        <v>54592963.182746537</v>
      </c>
      <c r="AE195" s="71">
        <v>4295983.9532683492</v>
      </c>
      <c r="AF195" s="71">
        <v>2345167.2759552216</v>
      </c>
      <c r="AG195" s="71">
        <v>59756053.893359348</v>
      </c>
      <c r="AH195" s="71">
        <v>61664245.855294287</v>
      </c>
      <c r="AI195" s="71">
        <v>0</v>
      </c>
      <c r="AJ195" s="71">
        <v>0</v>
      </c>
      <c r="AK195" s="71">
        <v>4354430.6219967511</v>
      </c>
      <c r="AL195" s="71">
        <v>0</v>
      </c>
      <c r="AM195" s="71">
        <v>0</v>
      </c>
      <c r="AN195" s="71">
        <v>187008844.78262049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2401</v>
      </c>
      <c r="B196" s="70">
        <v>188</v>
      </c>
      <c r="C196" s="70">
        <v>16</v>
      </c>
      <c r="D196" s="70">
        <v>8</v>
      </c>
      <c r="E196" s="70">
        <v>2022</v>
      </c>
      <c r="F196" s="70" t="s">
        <v>161</v>
      </c>
      <c r="G196" s="1073" t="s">
        <v>2399</v>
      </c>
      <c r="H196" s="70" t="s">
        <v>2400</v>
      </c>
      <c r="I196" s="1066"/>
      <c r="J196" s="73"/>
      <c r="K196" s="71"/>
      <c r="L196" s="71"/>
      <c r="M196" s="71"/>
      <c r="N196" s="71"/>
      <c r="O196" s="71"/>
      <c r="P196" s="71"/>
      <c r="Q196" s="71"/>
      <c r="R196" s="71"/>
      <c r="S196" s="71"/>
      <c r="T196" s="71"/>
      <c r="U196" s="71"/>
      <c r="V196" s="71"/>
      <c r="W196" s="71"/>
      <c r="X196" s="71"/>
      <c r="Y196" s="71"/>
      <c r="Z196" s="71"/>
      <c r="AA196" s="71"/>
      <c r="AB196" s="71"/>
      <c r="AC196" s="72"/>
      <c r="AD196" s="71">
        <v>101029601.455908</v>
      </c>
      <c r="AE196" s="71">
        <v>3114698.9733274132</v>
      </c>
      <c r="AF196" s="71">
        <v>1749049.3370950958</v>
      </c>
      <c r="AG196" s="71">
        <v>56205194.847491346</v>
      </c>
      <c r="AH196" s="71">
        <v>60524053.210123345</v>
      </c>
      <c r="AI196" s="71">
        <v>0</v>
      </c>
      <c r="AJ196" s="71">
        <v>0</v>
      </c>
      <c r="AK196" s="71">
        <v>4354430.6219967511</v>
      </c>
      <c r="AL196" s="71">
        <v>0</v>
      </c>
      <c r="AM196" s="71">
        <v>0</v>
      </c>
      <c r="AN196" s="71">
        <v>226977028.44594198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1638</v>
      </c>
      <c r="B197" s="70">
        <v>189</v>
      </c>
      <c r="C197" s="70">
        <v>16</v>
      </c>
      <c r="D197" s="70">
        <v>9</v>
      </c>
      <c r="E197" s="70">
        <v>2022</v>
      </c>
      <c r="F197" s="70" t="s">
        <v>161</v>
      </c>
      <c r="G197" s="1073" t="s">
        <v>1636</v>
      </c>
      <c r="H197" s="70" t="s">
        <v>1637</v>
      </c>
      <c r="I197" s="1066"/>
      <c r="J197" s="73"/>
      <c r="K197" s="71"/>
      <c r="L197" s="71"/>
      <c r="M197" s="71"/>
      <c r="N197" s="71"/>
      <c r="O197" s="71"/>
      <c r="P197" s="71"/>
      <c r="Q197" s="71"/>
      <c r="R197" s="71"/>
      <c r="S197" s="71"/>
      <c r="T197" s="71"/>
      <c r="U197" s="71"/>
      <c r="V197" s="71"/>
      <c r="W197" s="71"/>
      <c r="X197" s="71"/>
      <c r="Y197" s="71"/>
      <c r="Z197" s="71"/>
      <c r="AA197" s="71"/>
      <c r="AB197" s="71"/>
      <c r="AC197" s="72"/>
      <c r="AD197" s="71">
        <v>178054102.82770014</v>
      </c>
      <c r="AE197" s="71">
        <v>8215903.3998139286</v>
      </c>
      <c r="AF197" s="71">
        <v>2685806.0981610087</v>
      </c>
      <c r="AG197" s="71">
        <v>158311594.23300019</v>
      </c>
      <c r="AH197" s="71">
        <v>163024087.50542879</v>
      </c>
      <c r="AI197" s="71">
        <v>0</v>
      </c>
      <c r="AJ197" s="71">
        <v>0</v>
      </c>
      <c r="AK197" s="71">
        <v>10188272.656015825</v>
      </c>
      <c r="AL197" s="71">
        <v>0</v>
      </c>
      <c r="AM197" s="71">
        <v>0</v>
      </c>
      <c r="AN197" s="71">
        <v>520479766.72011989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1662</v>
      </c>
      <c r="B198" s="70">
        <v>190</v>
      </c>
      <c r="C198" s="70">
        <v>16</v>
      </c>
      <c r="D198" s="70">
        <v>10</v>
      </c>
      <c r="E198" s="70">
        <v>2022</v>
      </c>
      <c r="F198" s="70" t="s">
        <v>161</v>
      </c>
      <c r="G198" s="1073" t="s">
        <v>1660</v>
      </c>
      <c r="H198" s="70" t="s">
        <v>1661</v>
      </c>
      <c r="I198" s="1066"/>
      <c r="J198" s="73"/>
      <c r="K198" s="71"/>
      <c r="L198" s="71"/>
      <c r="M198" s="71"/>
      <c r="N198" s="71"/>
      <c r="O198" s="71"/>
      <c r="P198" s="71"/>
      <c r="Q198" s="71"/>
      <c r="R198" s="71"/>
      <c r="S198" s="71"/>
      <c r="T198" s="71"/>
      <c r="U198" s="71"/>
      <c r="V198" s="71"/>
      <c r="W198" s="71"/>
      <c r="X198" s="71"/>
      <c r="Y198" s="71"/>
      <c r="Z198" s="71"/>
      <c r="AA198" s="71"/>
      <c r="AB198" s="71"/>
      <c r="AC198" s="72"/>
      <c r="AD198" s="71">
        <v>62882762.304486319</v>
      </c>
      <c r="AE198" s="71">
        <v>1608228.8022791403</v>
      </c>
      <c r="AF198" s="71">
        <v>714031.37731597549</v>
      </c>
      <c r="AG198" s="71">
        <v>33872004.841865644</v>
      </c>
      <c r="AH198" s="71">
        <v>47461105.374090835</v>
      </c>
      <c r="AI198" s="71">
        <v>0</v>
      </c>
      <c r="AJ198" s="71">
        <v>0</v>
      </c>
      <c r="AK198" s="71">
        <v>3234896.9794870592</v>
      </c>
      <c r="AL198" s="71">
        <v>0</v>
      </c>
      <c r="AM198" s="71">
        <v>0</v>
      </c>
      <c r="AN198" s="71">
        <v>149773029.67952496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1686</v>
      </c>
      <c r="B199" s="70">
        <v>191</v>
      </c>
      <c r="C199" s="70">
        <v>16</v>
      </c>
      <c r="D199" s="70">
        <v>11</v>
      </c>
      <c r="E199" s="70">
        <v>2022</v>
      </c>
      <c r="F199" s="70" t="s">
        <v>161</v>
      </c>
      <c r="G199" s="1073" t="s">
        <v>1684</v>
      </c>
      <c r="H199" s="70" t="s">
        <v>1685</v>
      </c>
      <c r="I199" s="1066"/>
      <c r="J199" s="73"/>
      <c r="K199" s="71"/>
      <c r="L199" s="71"/>
      <c r="M199" s="71"/>
      <c r="N199" s="71"/>
      <c r="O199" s="71"/>
      <c r="P199" s="71"/>
      <c r="Q199" s="71"/>
      <c r="R199" s="71"/>
      <c r="S199" s="71"/>
      <c r="T199" s="71"/>
      <c r="U199" s="71"/>
      <c r="V199" s="71"/>
      <c r="W199" s="71"/>
      <c r="X199" s="71"/>
      <c r="Y199" s="71"/>
      <c r="Z199" s="71"/>
      <c r="AA199" s="71"/>
      <c r="AB199" s="71"/>
      <c r="AC199" s="72"/>
      <c r="AD199" s="71">
        <v>4083299.6977356835</v>
      </c>
      <c r="AE199" s="71">
        <v>1048556.3305093705</v>
      </c>
      <c r="AF199" s="71">
        <v>412697.03459547204</v>
      </c>
      <c r="AG199" s="71">
        <v>6646782.7397695538</v>
      </c>
      <c r="AH199" s="71">
        <v>7483980.5310602952</v>
      </c>
      <c r="AI199" s="71">
        <v>0</v>
      </c>
      <c r="AJ199" s="71">
        <v>0</v>
      </c>
      <c r="AK199" s="71">
        <v>561832.85796535981</v>
      </c>
      <c r="AL199" s="71">
        <v>0</v>
      </c>
      <c r="AM199" s="71">
        <v>0</v>
      </c>
      <c r="AN199" s="71">
        <v>20237149.191635739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1666</v>
      </c>
      <c r="B200" s="70">
        <v>192</v>
      </c>
      <c r="C200" s="70">
        <v>16</v>
      </c>
      <c r="D200" s="70">
        <v>12</v>
      </c>
      <c r="E200" s="70">
        <v>2022</v>
      </c>
      <c r="F200" s="70" t="s">
        <v>161</v>
      </c>
      <c r="G200" s="1073" t="s">
        <v>1664</v>
      </c>
      <c r="H200" s="70" t="s">
        <v>1665</v>
      </c>
      <c r="I200" s="1066"/>
      <c r="J200" s="73"/>
      <c r="K200" s="71"/>
      <c r="L200" s="71"/>
      <c r="M200" s="71"/>
      <c r="N200" s="71"/>
      <c r="O200" s="71"/>
      <c r="P200" s="71"/>
      <c r="Q200" s="71"/>
      <c r="R200" s="71"/>
      <c r="S200" s="71"/>
      <c r="T200" s="71"/>
      <c r="U200" s="71"/>
      <c r="V200" s="71"/>
      <c r="W200" s="71"/>
      <c r="X200" s="71"/>
      <c r="Y200" s="71"/>
      <c r="Z200" s="71"/>
      <c r="AA200" s="71"/>
      <c r="AB200" s="71"/>
      <c r="AC200" s="72"/>
      <c r="AD200" s="71">
        <v>111360267.64928116</v>
      </c>
      <c r="AE200" s="71">
        <v>3933192.311488736</v>
      </c>
      <c r="AF200" s="71">
        <v>4657580.8190060407</v>
      </c>
      <c r="AG200" s="71">
        <v>65221186.368280984</v>
      </c>
      <c r="AH200" s="71">
        <v>88996024.283774674</v>
      </c>
      <c r="AI200" s="71">
        <v>0</v>
      </c>
      <c r="AJ200" s="71">
        <v>0</v>
      </c>
      <c r="AK200" s="71">
        <v>6104363.7158019813</v>
      </c>
      <c r="AL200" s="71">
        <v>0</v>
      </c>
      <c r="AM200" s="71">
        <v>0</v>
      </c>
      <c r="AN200" s="71">
        <v>280272615.14763355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1813</v>
      </c>
      <c r="B201" s="70">
        <v>193</v>
      </c>
      <c r="C201" s="70">
        <v>16</v>
      </c>
      <c r="D201" s="70">
        <v>13</v>
      </c>
      <c r="E201" s="70">
        <v>2022</v>
      </c>
      <c r="F201" s="70" t="s">
        <v>161</v>
      </c>
      <c r="G201" s="1073" t="s">
        <v>1794</v>
      </c>
      <c r="H201" s="70" t="s">
        <v>1795</v>
      </c>
      <c r="I201" s="1066"/>
      <c r="J201" s="73"/>
      <c r="K201" s="71"/>
      <c r="L201" s="71"/>
      <c r="M201" s="71"/>
      <c r="N201" s="71"/>
      <c r="O201" s="71"/>
      <c r="P201" s="71"/>
      <c r="Q201" s="71"/>
      <c r="R201" s="71"/>
      <c r="S201" s="71"/>
      <c r="T201" s="71"/>
      <c r="U201" s="71"/>
      <c r="V201" s="71"/>
      <c r="W201" s="71"/>
      <c r="X201" s="71"/>
      <c r="Y201" s="71"/>
      <c r="Z201" s="71"/>
      <c r="AA201" s="71"/>
      <c r="AB201" s="71"/>
      <c r="AC201" s="72"/>
      <c r="AD201" s="71">
        <v>12720780.23571562</v>
      </c>
      <c r="AE201" s="71">
        <v>5873242.7373467907</v>
      </c>
      <c r="AF201" s="71">
        <v>5817062.9638218917</v>
      </c>
      <c r="AG201" s="71">
        <v>111063308.39305608</v>
      </c>
      <c r="AH201" s="71">
        <v>108459065.81533462</v>
      </c>
      <c r="AI201" s="71">
        <v>0</v>
      </c>
      <c r="AJ201" s="71">
        <v>0</v>
      </c>
      <c r="AK201" s="71">
        <v>6540426.5890148105</v>
      </c>
      <c r="AL201" s="71">
        <v>0</v>
      </c>
      <c r="AM201" s="71">
        <v>0</v>
      </c>
      <c r="AN201" s="71">
        <v>250473886.7342898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1718</v>
      </c>
      <c r="B202" s="70">
        <v>194</v>
      </c>
      <c r="C202" s="70">
        <v>16</v>
      </c>
      <c r="D202" s="70">
        <v>14</v>
      </c>
      <c r="E202" s="70">
        <v>2022</v>
      </c>
      <c r="F202" s="70" t="s">
        <v>161</v>
      </c>
      <c r="G202" s="1073" t="s">
        <v>1716</v>
      </c>
      <c r="H202" s="70" t="s">
        <v>1717</v>
      </c>
      <c r="I202" s="1066"/>
      <c r="J202" s="73"/>
      <c r="K202" s="71"/>
      <c r="L202" s="71"/>
      <c r="M202" s="71"/>
      <c r="N202" s="71"/>
      <c r="O202" s="71"/>
      <c r="P202" s="71"/>
      <c r="Q202" s="71"/>
      <c r="R202" s="71"/>
      <c r="S202" s="71"/>
      <c r="T202" s="71"/>
      <c r="U202" s="71"/>
      <c r="V202" s="71"/>
      <c r="W202" s="71"/>
      <c r="X202" s="71"/>
      <c r="Y202" s="71"/>
      <c r="Z202" s="71"/>
      <c r="AA202" s="71"/>
      <c r="AB202" s="71"/>
      <c r="AC202" s="72"/>
      <c r="AD202" s="71">
        <v>280210432.9794057</v>
      </c>
      <c r="AE202" s="71">
        <v>6742615.3911235472</v>
      </c>
      <c r="AF202" s="71">
        <v>4074564.3733076761</v>
      </c>
      <c r="AG202" s="71">
        <v>208584904.75095496</v>
      </c>
      <c r="AH202" s="71">
        <v>173215439.04991966</v>
      </c>
      <c r="AI202" s="71">
        <v>0</v>
      </c>
      <c r="AJ202" s="71">
        <v>0</v>
      </c>
      <c r="AK202" s="71">
        <v>12060876.679507814</v>
      </c>
      <c r="AL202" s="71">
        <v>0</v>
      </c>
      <c r="AM202" s="71">
        <v>0</v>
      </c>
      <c r="AN202" s="71">
        <v>684888833.22421944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1714</v>
      </c>
      <c r="B203" s="70">
        <v>195</v>
      </c>
      <c r="C203" s="70">
        <v>16</v>
      </c>
      <c r="D203" s="70">
        <v>15</v>
      </c>
      <c r="E203" s="70">
        <v>2022</v>
      </c>
      <c r="F203" s="70" t="s">
        <v>161</v>
      </c>
      <c r="G203" s="1073" t="s">
        <v>1712</v>
      </c>
      <c r="H203" s="70" t="s">
        <v>1713</v>
      </c>
      <c r="I203" s="1066"/>
      <c r="J203" s="73"/>
      <c r="K203" s="71"/>
      <c r="L203" s="71"/>
      <c r="M203" s="71"/>
      <c r="N203" s="71"/>
      <c r="O203" s="71"/>
      <c r="P203" s="71"/>
      <c r="Q203" s="71"/>
      <c r="R203" s="71"/>
      <c r="S203" s="71"/>
      <c r="T203" s="71"/>
      <c r="U203" s="71"/>
      <c r="V203" s="71"/>
      <c r="W203" s="71"/>
      <c r="X203" s="71"/>
      <c r="Y203" s="71"/>
      <c r="Z203" s="71"/>
      <c r="AA203" s="71"/>
      <c r="AB203" s="71"/>
      <c r="AC203" s="72"/>
      <c r="AD203" s="71">
        <v>127109215.20032562</v>
      </c>
      <c r="AE203" s="71">
        <v>7757989.5592750264</v>
      </c>
      <c r="AF203" s="71">
        <v>8581478.0209534653</v>
      </c>
      <c r="AG203" s="71">
        <v>181005187.56940451</v>
      </c>
      <c r="AH203" s="71">
        <v>174928074.09307763</v>
      </c>
      <c r="AI203" s="71">
        <v>0</v>
      </c>
      <c r="AJ203" s="71">
        <v>0</v>
      </c>
      <c r="AK203" s="71">
        <v>12150620.149120761</v>
      </c>
      <c r="AL203" s="71">
        <v>0</v>
      </c>
      <c r="AM203" s="71">
        <v>0</v>
      </c>
      <c r="AN203" s="71">
        <v>511532564.59215707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1646</v>
      </c>
      <c r="B204" s="70">
        <v>196</v>
      </c>
      <c r="C204" s="70">
        <v>16</v>
      </c>
      <c r="D204" s="70">
        <v>16</v>
      </c>
      <c r="E204" s="70">
        <v>2022</v>
      </c>
      <c r="F204" s="70" t="s">
        <v>161</v>
      </c>
      <c r="G204" s="1073" t="s">
        <v>1644</v>
      </c>
      <c r="H204" s="70" t="s">
        <v>1645</v>
      </c>
      <c r="I204" s="1066"/>
      <c r="J204" s="73"/>
      <c r="K204" s="71"/>
      <c r="L204" s="71"/>
      <c r="M204" s="71"/>
      <c r="N204" s="71"/>
      <c r="O204" s="71"/>
      <c r="P204" s="71"/>
      <c r="Q204" s="71"/>
      <c r="R204" s="71"/>
      <c r="S204" s="71"/>
      <c r="T204" s="71"/>
      <c r="U204" s="71"/>
      <c r="V204" s="71"/>
      <c r="W204" s="71"/>
      <c r="X204" s="71"/>
      <c r="Y204" s="71"/>
      <c r="Z204" s="71"/>
      <c r="AA204" s="71"/>
      <c r="AB204" s="71"/>
      <c r="AC204" s="72"/>
      <c r="AD204" s="71">
        <v>537814764.16900849</v>
      </c>
      <c r="AE204" s="71">
        <v>20679123.581437968</v>
      </c>
      <c r="AF204" s="71">
        <v>14333033.518966552</v>
      </c>
      <c r="AG204" s="71">
        <v>392160181.64640373</v>
      </c>
      <c r="AH204" s="71">
        <v>362435804.489461</v>
      </c>
      <c r="AI204" s="71">
        <v>0</v>
      </c>
      <c r="AJ204" s="71">
        <v>0</v>
      </c>
      <c r="AK204" s="71">
        <v>23880930.954946358</v>
      </c>
      <c r="AL204" s="71">
        <v>0</v>
      </c>
      <c r="AM204" s="71">
        <v>0</v>
      </c>
      <c r="AN204" s="71">
        <v>1351303838.360224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1682</v>
      </c>
      <c r="B205" s="70">
        <v>197</v>
      </c>
      <c r="C205" s="70">
        <v>16</v>
      </c>
      <c r="D205" s="70">
        <v>17</v>
      </c>
      <c r="E205" s="70">
        <v>2022</v>
      </c>
      <c r="F205" s="70" t="s">
        <v>161</v>
      </c>
      <c r="G205" s="1073" t="s">
        <v>1680</v>
      </c>
      <c r="H205" s="70" t="s">
        <v>1681</v>
      </c>
      <c r="I205" s="1066"/>
      <c r="J205" s="73"/>
      <c r="K205" s="71"/>
      <c r="L205" s="71"/>
      <c r="M205" s="71"/>
      <c r="N205" s="71"/>
      <c r="O205" s="71"/>
      <c r="P205" s="71"/>
      <c r="Q205" s="71"/>
      <c r="R205" s="71"/>
      <c r="S205" s="71"/>
      <c r="T205" s="71"/>
      <c r="U205" s="71"/>
      <c r="V205" s="71"/>
      <c r="W205" s="71"/>
      <c r="X205" s="71"/>
      <c r="Y205" s="71"/>
      <c r="Z205" s="71"/>
      <c r="AA205" s="71"/>
      <c r="AB205" s="71"/>
      <c r="AC205" s="72"/>
      <c r="AD205" s="71">
        <v>179495020.34003365</v>
      </c>
      <c r="AE205" s="71">
        <v>2599269.3847014988</v>
      </c>
      <c r="AF205" s="71">
        <v>982611.98713207617</v>
      </c>
      <c r="AG205" s="71">
        <v>36453910.670558356</v>
      </c>
      <c r="AH205" s="71">
        <v>23493599.071485203</v>
      </c>
      <c r="AI205" s="71">
        <v>0</v>
      </c>
      <c r="AJ205" s="71">
        <v>0</v>
      </c>
      <c r="AK205" s="71">
        <v>1824439.5426781357</v>
      </c>
      <c r="AL205" s="71">
        <v>0</v>
      </c>
      <c r="AM205" s="71">
        <v>0</v>
      </c>
      <c r="AN205" s="71">
        <v>244848850.99658892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1690</v>
      </c>
      <c r="B206" s="70">
        <v>198</v>
      </c>
      <c r="C206" s="70">
        <v>16</v>
      </c>
      <c r="D206" s="70">
        <v>18</v>
      </c>
      <c r="E206" s="70">
        <v>2022</v>
      </c>
      <c r="F206" s="70" t="s">
        <v>161</v>
      </c>
      <c r="G206" s="1073" t="s">
        <v>1688</v>
      </c>
      <c r="H206" s="70" t="s">
        <v>1689</v>
      </c>
      <c r="I206" s="1066"/>
      <c r="J206" s="73"/>
      <c r="K206" s="71"/>
      <c r="L206" s="71"/>
      <c r="M206" s="71"/>
      <c r="N206" s="71"/>
      <c r="O206" s="71"/>
      <c r="P206" s="71"/>
      <c r="Q206" s="71"/>
      <c r="R206" s="71"/>
      <c r="S206" s="71"/>
      <c r="T206" s="71"/>
      <c r="U206" s="71"/>
      <c r="V206" s="71"/>
      <c r="W206" s="71"/>
      <c r="X206" s="71"/>
      <c r="Y206" s="71"/>
      <c r="Z206" s="71"/>
      <c r="AA206" s="71"/>
      <c r="AB206" s="71"/>
      <c r="AC206" s="72"/>
      <c r="AD206" s="71">
        <v>5979938.9945507022</v>
      </c>
      <c r="AE206" s="71">
        <v>491096.00289679383</v>
      </c>
      <c r="AF206" s="71">
        <v>1637686.6452201272</v>
      </c>
      <c r="AG206" s="71">
        <v>7119442.8457087232</v>
      </c>
      <c r="AH206" s="71">
        <v>8671094.684262963</v>
      </c>
      <c r="AI206" s="71">
        <v>0</v>
      </c>
      <c r="AJ206" s="71">
        <v>0</v>
      </c>
      <c r="AK206" s="71">
        <v>645119.96285794931</v>
      </c>
      <c r="AL206" s="71">
        <v>0</v>
      </c>
      <c r="AM206" s="71">
        <v>0</v>
      </c>
      <c r="AN206" s="71">
        <v>24544379.135497261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1678</v>
      </c>
      <c r="B207" s="70">
        <v>199</v>
      </c>
      <c r="C207" s="70">
        <v>16</v>
      </c>
      <c r="D207" s="70">
        <v>19</v>
      </c>
      <c r="E207" s="70">
        <v>2022</v>
      </c>
      <c r="F207" s="70" t="s">
        <v>161</v>
      </c>
      <c r="G207" s="1073" t="s">
        <v>1676</v>
      </c>
      <c r="H207" s="70" t="s">
        <v>1677</v>
      </c>
      <c r="I207" s="1066"/>
      <c r="J207" s="73"/>
      <c r="K207" s="71"/>
      <c r="L207" s="71"/>
      <c r="M207" s="71"/>
      <c r="N207" s="71"/>
      <c r="O207" s="71"/>
      <c r="P207" s="71"/>
      <c r="Q207" s="71"/>
      <c r="R207" s="71"/>
      <c r="S207" s="71"/>
      <c r="T207" s="71"/>
      <c r="U207" s="71"/>
      <c r="V207" s="71"/>
      <c r="W207" s="71"/>
      <c r="X207" s="71"/>
      <c r="Y207" s="71"/>
      <c r="Z207" s="71"/>
      <c r="AA207" s="71"/>
      <c r="AB207" s="71"/>
      <c r="AC207" s="72"/>
      <c r="AD207" s="71">
        <v>120778592.0047337</v>
      </c>
      <c r="AE207" s="71">
        <v>2984182.4680530401</v>
      </c>
      <c r="AF207" s="71">
        <v>2391022.5020213854</v>
      </c>
      <c r="AG207" s="71">
        <v>45848030.276099324</v>
      </c>
      <c r="AH207" s="71">
        <v>51224210.318235256</v>
      </c>
      <c r="AI207" s="71">
        <v>0</v>
      </c>
      <c r="AJ207" s="71">
        <v>0</v>
      </c>
      <c r="AK207" s="71">
        <v>3579150.3463764293</v>
      </c>
      <c r="AL207" s="71">
        <v>0</v>
      </c>
      <c r="AM207" s="71">
        <v>0</v>
      </c>
      <c r="AN207" s="71">
        <v>226805187.91551912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1698</v>
      </c>
      <c r="B208" s="70">
        <v>200</v>
      </c>
      <c r="C208" s="70">
        <v>16</v>
      </c>
      <c r="D208" s="70">
        <v>20</v>
      </c>
      <c r="E208" s="70">
        <v>2022</v>
      </c>
      <c r="F208" s="70" t="s">
        <v>161</v>
      </c>
      <c r="G208" s="1073" t="s">
        <v>1696</v>
      </c>
      <c r="H208" s="70" t="s">
        <v>1697</v>
      </c>
      <c r="I208" s="1066"/>
      <c r="J208" s="73"/>
      <c r="K208" s="71"/>
      <c r="L208" s="71"/>
      <c r="M208" s="71"/>
      <c r="N208" s="71"/>
      <c r="O208" s="71"/>
      <c r="P208" s="71"/>
      <c r="Q208" s="71"/>
      <c r="R208" s="71"/>
      <c r="S208" s="71"/>
      <c r="T208" s="71"/>
      <c r="U208" s="71"/>
      <c r="V208" s="71"/>
      <c r="W208" s="71"/>
      <c r="X208" s="71"/>
      <c r="Y208" s="71"/>
      <c r="Z208" s="71"/>
      <c r="AA208" s="71"/>
      <c r="AB208" s="71"/>
      <c r="AC208" s="72"/>
      <c r="AD208" s="71">
        <v>13802364.500187721</v>
      </c>
      <c r="AE208" s="71">
        <v>426943.82233820367</v>
      </c>
      <c r="AF208" s="71">
        <v>137565.67819849067</v>
      </c>
      <c r="AG208" s="71">
        <v>13021785.918624086</v>
      </c>
      <c r="AH208" s="71">
        <v>19899411.55625499</v>
      </c>
      <c r="AI208" s="71">
        <v>0</v>
      </c>
      <c r="AJ208" s="71">
        <v>0</v>
      </c>
      <c r="AK208" s="71">
        <v>1423370.1662496347</v>
      </c>
      <c r="AL208" s="71">
        <v>0</v>
      </c>
      <c r="AM208" s="71">
        <v>0</v>
      </c>
      <c r="AN208" s="71">
        <v>48711441.641853124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1650</v>
      </c>
      <c r="B209" s="70">
        <v>201</v>
      </c>
      <c r="C209" s="70">
        <v>16</v>
      </c>
      <c r="D209" s="70">
        <v>21</v>
      </c>
      <c r="E209" s="70">
        <v>2022</v>
      </c>
      <c r="F209" s="70" t="s">
        <v>161</v>
      </c>
      <c r="G209" s="1073" t="s">
        <v>1648</v>
      </c>
      <c r="H209" s="70" t="s">
        <v>1649</v>
      </c>
      <c r="I209" s="1066"/>
      <c r="J209" s="73"/>
      <c r="K209" s="71"/>
      <c r="L209" s="71"/>
      <c r="M209" s="71"/>
      <c r="N209" s="71"/>
      <c r="O209" s="71"/>
      <c r="P209" s="71"/>
      <c r="Q209" s="71"/>
      <c r="R209" s="71"/>
      <c r="S209" s="71"/>
      <c r="T209" s="71"/>
      <c r="U209" s="71"/>
      <c r="V209" s="71"/>
      <c r="W209" s="71"/>
      <c r="X209" s="71"/>
      <c r="Y209" s="71"/>
      <c r="Z209" s="71"/>
      <c r="AA209" s="71"/>
      <c r="AB209" s="71"/>
      <c r="AC209" s="72"/>
      <c r="AD209" s="71">
        <v>11923605.033099873</v>
      </c>
      <c r="AE209" s="71">
        <v>993252.72657955147</v>
      </c>
      <c r="AF209" s="71">
        <v>2063485.17297736</v>
      </c>
      <c r="AG209" s="71">
        <v>15095582.133432189</v>
      </c>
      <c r="AH209" s="71">
        <v>16201996.723354984</v>
      </c>
      <c r="AI209" s="71">
        <v>0</v>
      </c>
      <c r="AJ209" s="71">
        <v>0</v>
      </c>
      <c r="AK209" s="71">
        <v>1144713.4649190796</v>
      </c>
      <c r="AL209" s="71">
        <v>0</v>
      </c>
      <c r="AM209" s="71">
        <v>0</v>
      </c>
      <c r="AN209" s="71">
        <v>47422635.254363038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1642</v>
      </c>
      <c r="B210" s="70">
        <v>202</v>
      </c>
      <c r="C210" s="70">
        <v>16</v>
      </c>
      <c r="D210" s="70">
        <v>22</v>
      </c>
      <c r="E210" s="70">
        <v>2022</v>
      </c>
      <c r="F210" s="70" t="s">
        <v>161</v>
      </c>
      <c r="G210" s="1073" t="s">
        <v>1640</v>
      </c>
      <c r="H210" s="70" t="s">
        <v>1641</v>
      </c>
      <c r="I210" s="1066"/>
      <c r="J210" s="73"/>
      <c r="K210" s="71"/>
      <c r="L210" s="71"/>
      <c r="M210" s="71"/>
      <c r="N210" s="71"/>
      <c r="O210" s="71"/>
      <c r="P210" s="71"/>
      <c r="Q210" s="71"/>
      <c r="R210" s="71"/>
      <c r="S210" s="71"/>
      <c r="T210" s="71"/>
      <c r="U210" s="71"/>
      <c r="V210" s="71"/>
      <c r="W210" s="71"/>
      <c r="X210" s="71"/>
      <c r="Y210" s="71"/>
      <c r="Z210" s="71"/>
      <c r="AA210" s="71"/>
      <c r="AB210" s="71"/>
      <c r="AC210" s="72"/>
      <c r="AD210" s="71">
        <v>419671744.61548424</v>
      </c>
      <c r="AE210" s="71">
        <v>3698705.0308263032</v>
      </c>
      <c r="AF210" s="71">
        <v>1611483.658896605</v>
      </c>
      <c r="AG210" s="71">
        <v>143694580.4568314</v>
      </c>
      <c r="AH210" s="71">
        <v>144053721.80820194</v>
      </c>
      <c r="AI210" s="71">
        <v>0</v>
      </c>
      <c r="AJ210" s="71">
        <v>0</v>
      </c>
      <c r="AK210" s="71">
        <v>9994581.7144051529</v>
      </c>
      <c r="AL210" s="71">
        <v>0</v>
      </c>
      <c r="AM210" s="71">
        <v>0</v>
      </c>
      <c r="AN210" s="71">
        <v>722724817.28464556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2223</v>
      </c>
      <c r="B211" s="70">
        <v>203</v>
      </c>
      <c r="C211" s="70">
        <v>16</v>
      </c>
      <c r="D211" s="70">
        <v>23</v>
      </c>
      <c r="E211" s="70">
        <v>2022</v>
      </c>
      <c r="F211" s="70" t="s">
        <v>161</v>
      </c>
      <c r="G211" s="1073" t="s">
        <v>2204</v>
      </c>
      <c r="H211" s="70" t="s">
        <v>2205</v>
      </c>
      <c r="I211" s="1066"/>
      <c r="J211" s="73"/>
      <c r="K211" s="71"/>
      <c r="L211" s="71"/>
      <c r="M211" s="71"/>
      <c r="N211" s="71"/>
      <c r="O211" s="71"/>
      <c r="P211" s="71"/>
      <c r="Q211" s="71"/>
      <c r="R211" s="71"/>
      <c r="S211" s="71"/>
      <c r="T211" s="71"/>
      <c r="U211" s="71"/>
      <c r="V211" s="71"/>
      <c r="W211" s="71"/>
      <c r="X211" s="71"/>
      <c r="Y211" s="71"/>
      <c r="Z211" s="71"/>
      <c r="AA211" s="71"/>
      <c r="AB211" s="71"/>
      <c r="AC211" s="72"/>
      <c r="AD211" s="71">
        <v>35311756.887261361</v>
      </c>
      <c r="AE211" s="71">
        <v>6875344.040555113</v>
      </c>
      <c r="AF211" s="71">
        <v>6989646.601799502</v>
      </c>
      <c r="AG211" s="71">
        <v>88399256.313272953</v>
      </c>
      <c r="AH211" s="71">
        <v>91830083.368890926</v>
      </c>
      <c r="AI211" s="71">
        <v>0</v>
      </c>
      <c r="AJ211" s="71">
        <v>0</v>
      </c>
      <c r="AK211" s="71">
        <v>6349447.320586687</v>
      </c>
      <c r="AL211" s="71">
        <v>0</v>
      </c>
      <c r="AM211" s="71">
        <v>0</v>
      </c>
      <c r="AN211" s="71">
        <v>235755534.53236651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1634</v>
      </c>
      <c r="B212" s="70">
        <v>204</v>
      </c>
      <c r="C212" s="70">
        <v>16</v>
      </c>
      <c r="D212" s="70">
        <v>24</v>
      </c>
      <c r="E212" s="70">
        <v>2022</v>
      </c>
      <c r="F212" s="70" t="s">
        <v>161</v>
      </c>
      <c r="G212" s="1073" t="s">
        <v>1632</v>
      </c>
      <c r="H212" s="70" t="s">
        <v>1633</v>
      </c>
      <c r="I212" s="1066"/>
      <c r="J212" s="73"/>
      <c r="K212" s="71"/>
      <c r="L212" s="71"/>
      <c r="M212" s="71"/>
      <c r="N212" s="71"/>
      <c r="O212" s="71"/>
      <c r="P212" s="71"/>
      <c r="Q212" s="71"/>
      <c r="R212" s="71"/>
      <c r="S212" s="71"/>
      <c r="T212" s="71"/>
      <c r="U212" s="71"/>
      <c r="V212" s="71"/>
      <c r="W212" s="71"/>
      <c r="X212" s="71"/>
      <c r="Y212" s="71"/>
      <c r="Z212" s="71"/>
      <c r="AA212" s="71"/>
      <c r="AB212" s="71"/>
      <c r="AC212" s="72"/>
      <c r="AD212" s="71">
        <v>618396744.25559342</v>
      </c>
      <c r="AE212" s="71">
        <v>25273746.995927341</v>
      </c>
      <c r="AF212" s="71">
        <v>9688554.1931222714</v>
      </c>
      <c r="AG212" s="71">
        <v>576261292.90970969</v>
      </c>
      <c r="AH212" s="71">
        <v>515822214.24517334</v>
      </c>
      <c r="AI212" s="71">
        <v>0</v>
      </c>
      <c r="AJ212" s="71">
        <v>0</v>
      </c>
      <c r="AK212" s="71">
        <v>33739283.373752005</v>
      </c>
      <c r="AL212" s="71">
        <v>0</v>
      </c>
      <c r="AM212" s="71">
        <v>0</v>
      </c>
      <c r="AN212" s="71">
        <v>1779181835.973278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1557</v>
      </c>
      <c r="B213" s="70">
        <v>205</v>
      </c>
      <c r="C213" s="70">
        <v>16</v>
      </c>
      <c r="D213" s="70">
        <v>25</v>
      </c>
      <c r="E213" s="70">
        <v>2022</v>
      </c>
      <c r="F213" s="70" t="s">
        <v>161</v>
      </c>
      <c r="G213" s="1073" t="s">
        <v>1555</v>
      </c>
      <c r="H213" s="70" t="s">
        <v>1556</v>
      </c>
      <c r="I213" s="1066"/>
      <c r="J213" s="73"/>
      <c r="K213" s="71"/>
      <c r="L213" s="71"/>
      <c r="M213" s="71"/>
      <c r="N213" s="71"/>
      <c r="O213" s="71"/>
      <c r="P213" s="71"/>
      <c r="Q213" s="71"/>
      <c r="R213" s="71"/>
      <c r="S213" s="71"/>
      <c r="T213" s="71"/>
      <c r="U213" s="71"/>
      <c r="V213" s="71"/>
      <c r="W213" s="71"/>
      <c r="X213" s="71"/>
      <c r="Y213" s="71"/>
      <c r="Z213" s="71"/>
      <c r="AA213" s="71"/>
      <c r="AB213" s="71"/>
      <c r="AC213" s="72"/>
      <c r="AD213" s="71">
        <v>1043231687.5096221</v>
      </c>
      <c r="AE213" s="71">
        <v>71469953.43058385</v>
      </c>
      <c r="AF213" s="71">
        <v>16468576.904333599</v>
      </c>
      <c r="AG213" s="71">
        <v>1877854967.8910189</v>
      </c>
      <c r="AH213" s="71">
        <v>1631033848.5400238</v>
      </c>
      <c r="AI213" s="71">
        <v>0</v>
      </c>
      <c r="AJ213" s="71">
        <v>0</v>
      </c>
      <c r="AK213" s="71">
        <v>99933420.923788428</v>
      </c>
      <c r="AL213" s="71">
        <v>0</v>
      </c>
      <c r="AM213" s="71">
        <v>0</v>
      </c>
      <c r="AN213" s="71">
        <v>4739992455.1993704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2397</v>
      </c>
      <c r="B214" s="70">
        <v>206</v>
      </c>
      <c r="C214" s="70">
        <v>16</v>
      </c>
      <c r="D214" s="70">
        <v>26</v>
      </c>
      <c r="E214" s="70">
        <v>2022</v>
      </c>
      <c r="F214" s="70" t="s">
        <v>161</v>
      </c>
      <c r="G214" s="1073" t="s">
        <v>2395</v>
      </c>
      <c r="H214" s="70" t="s">
        <v>2396</v>
      </c>
      <c r="I214" s="1066"/>
      <c r="J214" s="73"/>
      <c r="K214" s="71"/>
      <c r="L214" s="71"/>
      <c r="M214" s="71"/>
      <c r="N214" s="71"/>
      <c r="O214" s="71"/>
      <c r="P214" s="71"/>
      <c r="Q214" s="71"/>
      <c r="R214" s="71"/>
      <c r="S214" s="71"/>
      <c r="T214" s="71"/>
      <c r="U214" s="71"/>
      <c r="V214" s="71"/>
      <c r="W214" s="71"/>
      <c r="X214" s="71"/>
      <c r="Y214" s="71"/>
      <c r="Z214" s="71"/>
      <c r="AA214" s="71"/>
      <c r="AB214" s="71"/>
      <c r="AC214" s="72"/>
      <c r="AD214" s="71">
        <v>144572958.19140005</v>
      </c>
      <c r="AE214" s="71">
        <v>2055081.9220320787</v>
      </c>
      <c r="AF214" s="71">
        <v>904003.02816151013</v>
      </c>
      <c r="AG214" s="71">
        <v>60228713.99929852</v>
      </c>
      <c r="AH214" s="71">
        <v>71437995.978302807</v>
      </c>
      <c r="AI214" s="71">
        <v>0</v>
      </c>
      <c r="AJ214" s="71">
        <v>0</v>
      </c>
      <c r="AK214" s="71">
        <v>5041775.2101258272</v>
      </c>
      <c r="AL214" s="71">
        <v>0</v>
      </c>
      <c r="AM214" s="71">
        <v>0</v>
      </c>
      <c r="AN214" s="71">
        <v>284240528.32932079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1706</v>
      </c>
      <c r="B215" s="70">
        <v>207</v>
      </c>
      <c r="C215" s="70">
        <v>16</v>
      </c>
      <c r="D215" s="70">
        <v>27</v>
      </c>
      <c r="E215" s="70">
        <v>2022</v>
      </c>
      <c r="F215" s="70" t="s">
        <v>161</v>
      </c>
      <c r="G215" s="1073" t="s">
        <v>1704</v>
      </c>
      <c r="H215" s="70" t="s">
        <v>1705</v>
      </c>
      <c r="I215" s="1066"/>
      <c r="J215" s="73"/>
      <c r="K215" s="71"/>
      <c r="L215" s="71"/>
      <c r="M215" s="71"/>
      <c r="N215" s="71"/>
      <c r="O215" s="71"/>
      <c r="P215" s="71"/>
      <c r="Q215" s="71"/>
      <c r="R215" s="71"/>
      <c r="S215" s="71"/>
      <c r="T215" s="71"/>
      <c r="U215" s="71"/>
      <c r="V215" s="71"/>
      <c r="W215" s="71"/>
      <c r="X215" s="71"/>
      <c r="Y215" s="71"/>
      <c r="Z215" s="71"/>
      <c r="AA215" s="71"/>
      <c r="AB215" s="71"/>
      <c r="AC215" s="72"/>
      <c r="AD215" s="71">
        <v>73221846.561233416</v>
      </c>
      <c r="AE215" s="71">
        <v>6985951.2484147521</v>
      </c>
      <c r="AF215" s="71">
        <v>14077554.402312214</v>
      </c>
      <c r="AG215" s="71">
        <v>114732332.46540886</v>
      </c>
      <c r="AH215" s="71">
        <v>95062975.272276849</v>
      </c>
      <c r="AI215" s="71">
        <v>0</v>
      </c>
      <c r="AJ215" s="71">
        <v>0</v>
      </c>
      <c r="AK215" s="71">
        <v>6967967.0607967703</v>
      </c>
      <c r="AL215" s="71">
        <v>0</v>
      </c>
      <c r="AM215" s="71">
        <v>0</v>
      </c>
      <c r="AN215" s="71">
        <v>311048627.01044291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1710</v>
      </c>
      <c r="B216" s="70">
        <v>208</v>
      </c>
      <c r="C216" s="70">
        <v>16</v>
      </c>
      <c r="D216" s="70">
        <v>28</v>
      </c>
      <c r="E216" s="70">
        <v>2022</v>
      </c>
      <c r="F216" s="70" t="s">
        <v>161</v>
      </c>
      <c r="G216" s="1073" t="s">
        <v>1708</v>
      </c>
      <c r="H216" s="70" t="s">
        <v>1709</v>
      </c>
      <c r="I216" s="1066"/>
      <c r="J216" s="73"/>
      <c r="K216" s="71"/>
      <c r="L216" s="71"/>
      <c r="M216" s="71"/>
      <c r="N216" s="71"/>
      <c r="O216" s="71"/>
      <c r="P216" s="71"/>
      <c r="Q216" s="71"/>
      <c r="R216" s="71"/>
      <c r="S216" s="71"/>
      <c r="T216" s="71"/>
      <c r="U216" s="71"/>
      <c r="V216" s="71"/>
      <c r="W216" s="71"/>
      <c r="X216" s="71"/>
      <c r="Y216" s="71"/>
      <c r="Z216" s="71"/>
      <c r="AA216" s="71"/>
      <c r="AB216" s="71"/>
      <c r="AC216" s="72"/>
      <c r="AD216" s="71">
        <v>123932619.63343391</v>
      </c>
      <c r="AE216" s="71">
        <v>2877999.5485077873</v>
      </c>
      <c r="AF216" s="71">
        <v>2672704.6049992475</v>
      </c>
      <c r="AG216" s="71">
        <v>59147504.006962672</v>
      </c>
      <c r="AH216" s="71">
        <v>58065366.189260907</v>
      </c>
      <c r="AI216" s="71">
        <v>0</v>
      </c>
      <c r="AJ216" s="71">
        <v>0</v>
      </c>
      <c r="AK216" s="71">
        <v>3918367.7487839218</v>
      </c>
      <c r="AL216" s="71">
        <v>0</v>
      </c>
      <c r="AM216" s="71">
        <v>0</v>
      </c>
      <c r="AN216" s="71">
        <v>250614561.73194844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1670</v>
      </c>
      <c r="B217" s="70">
        <v>209</v>
      </c>
      <c r="C217" s="70">
        <v>16</v>
      </c>
      <c r="D217" s="70">
        <v>29</v>
      </c>
      <c r="E217" s="70">
        <v>2022</v>
      </c>
      <c r="F217" s="70" t="s">
        <v>161</v>
      </c>
      <c r="G217" s="1073" t="s">
        <v>1668</v>
      </c>
      <c r="H217" s="70" t="s">
        <v>1669</v>
      </c>
      <c r="I217" s="1066"/>
      <c r="J217" s="73"/>
      <c r="K217" s="71"/>
      <c r="L217" s="71"/>
      <c r="M217" s="71"/>
      <c r="N217" s="71"/>
      <c r="O217" s="71"/>
      <c r="P217" s="71"/>
      <c r="Q217" s="71"/>
      <c r="R217" s="71"/>
      <c r="S217" s="71"/>
      <c r="T217" s="71"/>
      <c r="U217" s="71"/>
      <c r="V217" s="71"/>
      <c r="W217" s="71"/>
      <c r="X217" s="71"/>
      <c r="Y217" s="71"/>
      <c r="Z217" s="71"/>
      <c r="AA217" s="71"/>
      <c r="AB217" s="71"/>
      <c r="AC217" s="72"/>
      <c r="AD217" s="71">
        <v>59540679.930780061</v>
      </c>
      <c r="AE217" s="71">
        <v>5990486.3776780078</v>
      </c>
      <c r="AF217" s="71">
        <v>6871733.1633436531</v>
      </c>
      <c r="AG217" s="71">
        <v>105615900.67210716</v>
      </c>
      <c r="AH217" s="71">
        <v>104860186.14930125</v>
      </c>
      <c r="AI217" s="71">
        <v>0</v>
      </c>
      <c r="AJ217" s="71">
        <v>0</v>
      </c>
      <c r="AK217" s="71">
        <v>7220669.1759514948</v>
      </c>
      <c r="AL217" s="71">
        <v>0</v>
      </c>
      <c r="AM217" s="71">
        <v>0</v>
      </c>
      <c r="AN217" s="71">
        <v>290099655.46916163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1658</v>
      </c>
      <c r="B218" s="70">
        <v>210</v>
      </c>
      <c r="C218" s="70">
        <v>16</v>
      </c>
      <c r="D218" s="70">
        <v>30</v>
      </c>
      <c r="E218" s="70">
        <v>2022</v>
      </c>
      <c r="F218" s="70" t="s">
        <v>161</v>
      </c>
      <c r="G218" s="1073" t="s">
        <v>1656</v>
      </c>
      <c r="H218" s="70" t="s">
        <v>1657</v>
      </c>
      <c r="I218" s="1066"/>
      <c r="J218" s="73"/>
      <c r="K218" s="71"/>
      <c r="L218" s="71"/>
      <c r="M218" s="71"/>
      <c r="N218" s="71"/>
      <c r="O218" s="71"/>
      <c r="P218" s="71"/>
      <c r="Q218" s="71"/>
      <c r="R218" s="71"/>
      <c r="S218" s="71"/>
      <c r="T218" s="71"/>
      <c r="U218" s="71"/>
      <c r="V218" s="71"/>
      <c r="W218" s="71"/>
      <c r="X218" s="71"/>
      <c r="Y218" s="71"/>
      <c r="Z218" s="71"/>
      <c r="AA218" s="71"/>
      <c r="AB218" s="71"/>
      <c r="AC218" s="72"/>
      <c r="AD218" s="71">
        <v>21228747.49989669</v>
      </c>
      <c r="AE218" s="71">
        <v>628248.94064274523</v>
      </c>
      <c r="AF218" s="71">
        <v>458552.26066163555</v>
      </c>
      <c r="AG218" s="71">
        <v>10315806.812122349</v>
      </c>
      <c r="AH218" s="71">
        <v>13048871.383622997</v>
      </c>
      <c r="AI218" s="71">
        <v>0</v>
      </c>
      <c r="AJ218" s="71">
        <v>0</v>
      </c>
      <c r="AK218" s="71">
        <v>993505.40316834708</v>
      </c>
      <c r="AL218" s="71">
        <v>0</v>
      </c>
      <c r="AM218" s="71">
        <v>0</v>
      </c>
      <c r="AN218" s="71">
        <v>46673732.300114766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1654</v>
      </c>
      <c r="B219" s="70">
        <v>211</v>
      </c>
      <c r="C219" s="70">
        <v>16</v>
      </c>
      <c r="D219" s="70">
        <v>31</v>
      </c>
      <c r="E219" s="70">
        <v>2022</v>
      </c>
      <c r="F219" s="70" t="s">
        <v>161</v>
      </c>
      <c r="G219" s="1073" t="s">
        <v>1652</v>
      </c>
      <c r="H219" s="70" t="s">
        <v>1653</v>
      </c>
      <c r="I219" s="1066"/>
      <c r="J219" s="73"/>
      <c r="K219" s="71"/>
      <c r="L219" s="71"/>
      <c r="M219" s="71"/>
      <c r="N219" s="71"/>
      <c r="O219" s="71"/>
      <c r="P219" s="71"/>
      <c r="Q219" s="71"/>
      <c r="R219" s="71"/>
      <c r="S219" s="71"/>
      <c r="T219" s="71"/>
      <c r="U219" s="71"/>
      <c r="V219" s="71"/>
      <c r="W219" s="71"/>
      <c r="X219" s="71"/>
      <c r="Y219" s="71"/>
      <c r="Z219" s="71"/>
      <c r="AA219" s="71"/>
      <c r="AB219" s="71"/>
      <c r="AC219" s="72"/>
      <c r="AD219" s="71">
        <v>1535287.0825346611</v>
      </c>
      <c r="AE219" s="71">
        <v>1265346.4579142614</v>
      </c>
      <c r="AF219" s="71">
        <v>347189.56878666696</v>
      </c>
      <c r="AG219" s="71">
        <v>30084815.743028063</v>
      </c>
      <c r="AH219" s="71">
        <v>18909367.736785572</v>
      </c>
      <c r="AI219" s="71">
        <v>0</v>
      </c>
      <c r="AJ219" s="71">
        <v>0</v>
      </c>
      <c r="AK219" s="71">
        <v>1029273.6637191182</v>
      </c>
      <c r="AL219" s="71">
        <v>0</v>
      </c>
      <c r="AM219" s="71">
        <v>0</v>
      </c>
      <c r="AN219" s="71">
        <v>53171280.252768338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1794</v>
      </c>
      <c r="H6" s="77" t="s">
        <v>1795</v>
      </c>
      <c r="I6" s="77" t="s">
        <v>2408</v>
      </c>
      <c r="J6" s="77" t="s">
        <v>2409</v>
      </c>
      <c r="K6" s="1080">
        <v>17</v>
      </c>
      <c r="L6" s="1081">
        <v>18</v>
      </c>
      <c r="M6" s="1044"/>
      <c r="N6" s="988">
        <v>1</v>
      </c>
      <c r="O6" s="77" t="s">
        <v>1725</v>
      </c>
      <c r="P6" s="77" t="s">
        <v>1726</v>
      </c>
      <c r="Q6" s="77" t="s">
        <v>1501</v>
      </c>
      <c r="R6" s="16"/>
      <c r="S6" s="77">
        <v>1</v>
      </c>
      <c r="T6" s="77" t="s">
        <v>1794</v>
      </c>
      <c r="U6" s="77" t="s">
        <v>1795</v>
      </c>
      <c r="V6" s="77" t="s">
        <v>1501</v>
      </c>
      <c r="W6" s="16"/>
      <c r="X6" s="77">
        <v>1</v>
      </c>
      <c r="Y6" s="692" t="s">
        <v>1725</v>
      </c>
      <c r="Z6" s="77" t="s">
        <v>1726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1748</v>
      </c>
      <c r="P7" s="77" t="s">
        <v>1749</v>
      </c>
      <c r="Q7" s="77" t="s">
        <v>1501</v>
      </c>
      <c r="R7" s="16"/>
      <c r="S7" s="77">
        <v>2</v>
      </c>
      <c r="T7" s="76" t="s">
        <v>795</v>
      </c>
      <c r="U7" s="77" t="s">
        <v>1503</v>
      </c>
      <c r="V7" s="77" t="s">
        <v>1503</v>
      </c>
      <c r="W7" s="16"/>
      <c r="X7" s="77">
        <v>2</v>
      </c>
      <c r="Y7" s="692" t="s">
        <v>1748</v>
      </c>
      <c r="Z7" s="77" t="s">
        <v>1749</v>
      </c>
      <c r="AA7" s="77" t="s">
        <v>1501</v>
      </c>
      <c r="AB7" s="16"/>
      <c r="AC7" s="77">
        <v>2</v>
      </c>
      <c r="AD7" s="77" t="s">
        <v>2387</v>
      </c>
      <c r="AE7" s="77" t="s">
        <v>2388</v>
      </c>
      <c r="AF7" s="77" t="s">
        <v>1501</v>
      </c>
    </row>
    <row r="8" spans="1:32" ht="12">
      <c r="A8" s="16"/>
      <c r="B8" s="16"/>
      <c r="C8" s="16"/>
      <c r="D8" s="16"/>
      <c r="F8" s="16"/>
      <c r="G8" s="16"/>
      <c r="H8" s="16"/>
      <c r="I8" s="16"/>
      <c r="J8" s="16"/>
      <c r="K8" s="1044"/>
      <c r="L8" s="1044"/>
      <c r="M8" s="1044"/>
      <c r="N8" s="988">
        <v>3</v>
      </c>
      <c r="O8" s="77" t="s">
        <v>1771</v>
      </c>
      <c r="P8" s="77" t="s">
        <v>1772</v>
      </c>
      <c r="Q8" s="77" t="s">
        <v>1501</v>
      </c>
      <c r="R8" s="16"/>
      <c r="S8" s="16"/>
      <c r="T8" s="16"/>
      <c r="U8" s="16"/>
      <c r="V8" s="16"/>
      <c r="W8" s="16"/>
      <c r="X8" s="77">
        <v>3</v>
      </c>
      <c r="Y8" s="692" t="s">
        <v>1771</v>
      </c>
      <c r="Z8" s="77" t="s">
        <v>1772</v>
      </c>
      <c r="AA8" s="77" t="s">
        <v>1501</v>
      </c>
      <c r="AB8" s="16"/>
      <c r="AC8" s="77">
        <v>3</v>
      </c>
      <c r="AD8" s="77" t="s">
        <v>1700</v>
      </c>
      <c r="AE8" s="77" t="s">
        <v>1701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1794</v>
      </c>
      <c r="P9" s="77" t="s">
        <v>1795</v>
      </c>
      <c r="Q9" s="77" t="s">
        <v>1501</v>
      </c>
      <c r="R9" s="16"/>
      <c r="S9" s="16"/>
      <c r="T9" s="16"/>
      <c r="U9" s="16"/>
      <c r="V9" s="16"/>
      <c r="W9" s="16"/>
      <c r="X9" s="77">
        <v>4</v>
      </c>
      <c r="Y9" s="692" t="s">
        <v>1794</v>
      </c>
      <c r="Z9" s="77" t="s">
        <v>1795</v>
      </c>
      <c r="AA9" s="77" t="s">
        <v>1501</v>
      </c>
      <c r="AB9" s="16"/>
      <c r="AC9" s="77">
        <v>4</v>
      </c>
      <c r="AD9" s="77" t="s">
        <v>1692</v>
      </c>
      <c r="AE9" s="77" t="s">
        <v>1693</v>
      </c>
      <c r="AF9" s="77" t="s">
        <v>1501</v>
      </c>
    </row>
    <row r="10" spans="1:32" ht="12">
      <c r="A10" s="16"/>
      <c r="B10" s="16"/>
      <c r="C10" s="16"/>
      <c r="D10" s="16"/>
      <c r="F10" s="75" t="s">
        <v>1501</v>
      </c>
      <c r="G10" s="76" t="s">
        <v>1794</v>
      </c>
      <c r="H10" s="77" t="s">
        <v>1795</v>
      </c>
      <c r="I10" s="77" t="s">
        <v>2408</v>
      </c>
      <c r="J10" s="77" t="s">
        <v>2409</v>
      </c>
      <c r="K10" s="1079">
        <v>17</v>
      </c>
      <c r="L10" s="1045">
        <v>18</v>
      </c>
      <c r="M10" s="1044"/>
      <c r="N10" s="988">
        <v>5</v>
      </c>
      <c r="O10" s="77" t="s">
        <v>1817</v>
      </c>
      <c r="P10" s="77" t="s">
        <v>1818</v>
      </c>
      <c r="Q10" s="77" t="s">
        <v>1501</v>
      </c>
      <c r="R10" s="16"/>
      <c r="S10" s="16"/>
      <c r="T10" s="16"/>
      <c r="U10" s="16"/>
      <c r="V10" s="16"/>
      <c r="W10" s="16"/>
      <c r="X10" s="77">
        <v>5</v>
      </c>
      <c r="Y10" s="692" t="s">
        <v>1817</v>
      </c>
      <c r="Z10" s="77" t="s">
        <v>1818</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1840</v>
      </c>
      <c r="P11" s="77" t="s">
        <v>1841</v>
      </c>
      <c r="Q11" s="77" t="s">
        <v>1501</v>
      </c>
      <c r="R11" s="16"/>
      <c r="S11" s="16"/>
      <c r="T11" s="16"/>
      <c r="U11" s="16"/>
      <c r="V11" s="16"/>
      <c r="W11" s="16"/>
      <c r="X11" s="77">
        <v>6</v>
      </c>
      <c r="Y11" s="692" t="s">
        <v>1840</v>
      </c>
      <c r="Z11" s="77" t="s">
        <v>1841</v>
      </c>
      <c r="AA11" s="77" t="s">
        <v>1501</v>
      </c>
      <c r="AB11" s="16"/>
      <c r="AC11" s="77">
        <v>6</v>
      </c>
      <c r="AD11" s="77" t="s">
        <v>2391</v>
      </c>
      <c r="AE11" s="77" t="s">
        <v>2392</v>
      </c>
      <c r="AF11" s="77" t="s">
        <v>1501</v>
      </c>
    </row>
    <row r="12" spans="1:32" ht="12">
      <c r="A12" s="16"/>
      <c r="B12" s="16"/>
      <c r="C12" s="16"/>
      <c r="D12" s="16"/>
      <c r="F12" s="75" t="s">
        <v>1505</v>
      </c>
      <c r="G12" s="76" t="s">
        <v>1794</v>
      </c>
      <c r="H12" s="77"/>
      <c r="I12" s="77" t="s">
        <v>1794</v>
      </c>
      <c r="J12" s="77"/>
      <c r="K12" s="1079" t="s">
        <v>1544</v>
      </c>
      <c r="L12" s="1045"/>
      <c r="M12" s="1044"/>
      <c r="N12" s="988">
        <v>7</v>
      </c>
      <c r="O12" s="77" t="s">
        <v>1863</v>
      </c>
      <c r="P12" s="77" t="s">
        <v>1864</v>
      </c>
      <c r="Q12" s="77" t="s">
        <v>1501</v>
      </c>
      <c r="R12" s="16"/>
      <c r="S12" s="16"/>
      <c r="T12" s="16"/>
      <c r="U12" s="16"/>
      <c r="V12" s="16"/>
      <c r="W12" s="16"/>
      <c r="X12" s="77">
        <v>7</v>
      </c>
      <c r="Y12" s="692" t="s">
        <v>1863</v>
      </c>
      <c r="Z12" s="77" t="s">
        <v>1864</v>
      </c>
      <c r="AA12" s="77" t="s">
        <v>1501</v>
      </c>
      <c r="AB12" s="16"/>
      <c r="AC12" s="77">
        <v>7</v>
      </c>
      <c r="AD12" s="77" t="s">
        <v>2403</v>
      </c>
      <c r="AE12" s="77" t="s">
        <v>2404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1886</v>
      </c>
      <c r="P13" s="77" t="s">
        <v>1887</v>
      </c>
      <c r="Q13" s="77" t="s">
        <v>1501</v>
      </c>
      <c r="R13" s="16"/>
      <c r="S13" s="16"/>
      <c r="T13" s="16"/>
      <c r="U13" s="16"/>
      <c r="V13" s="16"/>
      <c r="W13" s="16"/>
      <c r="X13" s="77">
        <v>8</v>
      </c>
      <c r="Y13" s="692" t="s">
        <v>1886</v>
      </c>
      <c r="Z13" s="77" t="s">
        <v>1887</v>
      </c>
      <c r="AA13" s="77" t="s">
        <v>1501</v>
      </c>
      <c r="AB13" s="16"/>
      <c r="AC13" s="77">
        <v>8</v>
      </c>
      <c r="AD13" s="77" t="s">
        <v>2399</v>
      </c>
      <c r="AE13" s="77" t="s">
        <v>2400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1909</v>
      </c>
      <c r="P14" s="77" t="s">
        <v>1910</v>
      </c>
      <c r="Q14" s="77" t="s">
        <v>1501</v>
      </c>
      <c r="R14" s="16"/>
      <c r="S14" s="16"/>
      <c r="T14" s="16"/>
      <c r="U14" s="16"/>
      <c r="V14" s="16"/>
      <c r="W14" s="16"/>
      <c r="X14" s="77">
        <v>9</v>
      </c>
      <c r="Y14" s="692" t="s">
        <v>1909</v>
      </c>
      <c r="Z14" s="77" t="s">
        <v>1910</v>
      </c>
      <c r="AA14" s="77" t="s">
        <v>1501</v>
      </c>
      <c r="AB14" s="16"/>
      <c r="AC14" s="77">
        <v>9</v>
      </c>
      <c r="AD14" s="77" t="s">
        <v>1636</v>
      </c>
      <c r="AE14" s="77" t="s">
        <v>1637</v>
      </c>
      <c r="AF14" s="77" t="s">
        <v>1501</v>
      </c>
    </row>
    <row r="15" spans="1:32" ht="12">
      <c r="A15" s="16"/>
      <c r="B15" s="16"/>
      <c r="C15" s="16"/>
      <c r="D15" s="16"/>
      <c r="E15" s="16"/>
      <c r="F15" s="16"/>
      <c r="G15" s="16"/>
      <c r="H15" s="16"/>
      <c r="I15" s="16"/>
      <c r="J15" s="16"/>
      <c r="K15" s="1044"/>
      <c r="L15" s="1044"/>
      <c r="M15" s="1044"/>
      <c r="N15" s="988">
        <v>10</v>
      </c>
      <c r="O15" s="77" t="s">
        <v>1932</v>
      </c>
      <c r="P15" s="77" t="s">
        <v>1933</v>
      </c>
      <c r="Q15" s="77" t="s">
        <v>1501</v>
      </c>
      <c r="R15" s="16"/>
      <c r="S15" s="16"/>
      <c r="T15" s="16"/>
      <c r="U15" s="16"/>
      <c r="V15" s="16"/>
      <c r="W15" s="16"/>
      <c r="X15" s="77">
        <v>10</v>
      </c>
      <c r="Y15" s="692" t="s">
        <v>1932</v>
      </c>
      <c r="Z15" s="77" t="s">
        <v>1933</v>
      </c>
      <c r="AA15" s="77" t="s">
        <v>1501</v>
      </c>
      <c r="AB15" s="16"/>
      <c r="AC15" s="77">
        <v>10</v>
      </c>
      <c r="AD15" s="77" t="s">
        <v>1660</v>
      </c>
      <c r="AE15" s="77" t="s">
        <v>1661</v>
      </c>
      <c r="AF15" s="77" t="s">
        <v>1501</v>
      </c>
    </row>
    <row r="16" spans="1:32" ht="12">
      <c r="A16" s="16"/>
      <c r="B16" s="16"/>
      <c r="C16" s="16"/>
      <c r="D16" s="16"/>
      <c r="E16" s="16"/>
      <c r="F16" s="16"/>
      <c r="G16" s="16"/>
      <c r="H16" s="16"/>
      <c r="I16" s="16"/>
      <c r="J16" s="16"/>
      <c r="K16" s="1044"/>
      <c r="L16" s="1044"/>
      <c r="M16" s="1044"/>
      <c r="N16" s="988">
        <v>11</v>
      </c>
      <c r="O16" s="77" t="s">
        <v>1955</v>
      </c>
      <c r="P16" s="77" t="s">
        <v>1956</v>
      </c>
      <c r="Q16" s="77" t="s">
        <v>1501</v>
      </c>
      <c r="R16" s="16"/>
      <c r="S16" s="16"/>
      <c r="T16" s="16"/>
      <c r="U16" s="16"/>
      <c r="V16" s="16"/>
      <c r="W16" s="16"/>
      <c r="X16" s="77">
        <v>11</v>
      </c>
      <c r="Y16" s="692" t="s">
        <v>1955</v>
      </c>
      <c r="Z16" s="77" t="s">
        <v>1956</v>
      </c>
      <c r="AA16" s="77" t="s">
        <v>1501</v>
      </c>
      <c r="AB16" s="16"/>
      <c r="AC16" s="77">
        <v>11</v>
      </c>
      <c r="AD16" s="77" t="s">
        <v>1684</v>
      </c>
      <c r="AE16" s="77" t="s">
        <v>1685</v>
      </c>
      <c r="AF16" s="77" t="s">
        <v>1501</v>
      </c>
    </row>
    <row r="17" spans="1:32" ht="12">
      <c r="A17" s="16"/>
      <c r="B17" s="16"/>
      <c r="C17" s="16"/>
      <c r="D17" s="16"/>
      <c r="E17" s="16"/>
      <c r="F17" s="16"/>
      <c r="G17" s="16"/>
      <c r="H17" s="16"/>
      <c r="I17" s="16"/>
      <c r="J17" s="16"/>
      <c r="K17" s="1044"/>
      <c r="L17" s="1044"/>
      <c r="M17" s="1044"/>
      <c r="N17" s="988">
        <v>12</v>
      </c>
      <c r="O17" s="77" t="s">
        <v>1978</v>
      </c>
      <c r="P17" s="77" t="s">
        <v>1979</v>
      </c>
      <c r="Q17" s="77" t="s">
        <v>1501</v>
      </c>
      <c r="R17" s="16"/>
      <c r="S17" s="16"/>
      <c r="T17" s="16"/>
      <c r="U17" s="16"/>
      <c r="V17" s="16"/>
      <c r="W17" s="16"/>
      <c r="X17" s="77">
        <v>12</v>
      </c>
      <c r="Y17" s="692" t="s">
        <v>1978</v>
      </c>
      <c r="Z17" s="77" t="s">
        <v>1979</v>
      </c>
      <c r="AA17" s="77" t="s">
        <v>1501</v>
      </c>
      <c r="AB17" s="16"/>
      <c r="AC17" s="77">
        <v>12</v>
      </c>
      <c r="AD17" s="77" t="s">
        <v>1664</v>
      </c>
      <c r="AE17" s="77" t="s">
        <v>1665</v>
      </c>
      <c r="AF17" s="77" t="s">
        <v>1501</v>
      </c>
    </row>
    <row r="18" spans="1:32" ht="12">
      <c r="A18" s="16"/>
      <c r="B18" s="16"/>
      <c r="C18" s="16"/>
      <c r="D18" s="16"/>
      <c r="E18" s="16"/>
      <c r="F18" s="16"/>
      <c r="G18" s="16"/>
      <c r="H18" s="16"/>
      <c r="I18" s="16"/>
      <c r="J18" s="16"/>
      <c r="K18" s="1044"/>
      <c r="L18" s="1044"/>
      <c r="M18" s="1044"/>
      <c r="N18" s="988">
        <v>13</v>
      </c>
      <c r="O18" s="77" t="s">
        <v>2001</v>
      </c>
      <c r="P18" s="77" t="s">
        <v>2002</v>
      </c>
      <c r="Q18" s="77" t="s">
        <v>1501</v>
      </c>
      <c r="R18" s="16"/>
      <c r="S18" s="16"/>
      <c r="T18" s="16"/>
      <c r="U18" s="16"/>
      <c r="V18" s="16"/>
      <c r="W18" s="16"/>
      <c r="X18" s="77">
        <v>13</v>
      </c>
      <c r="Y18" s="692" t="s">
        <v>2001</v>
      </c>
      <c r="Z18" s="77" t="s">
        <v>2002</v>
      </c>
      <c r="AA18" s="77" t="s">
        <v>1501</v>
      </c>
      <c r="AB18" s="16"/>
      <c r="AC18" s="77">
        <v>13</v>
      </c>
      <c r="AD18" s="77" t="s">
        <v>1794</v>
      </c>
      <c r="AE18" s="77" t="s">
        <v>1795</v>
      </c>
      <c r="AF18" s="77" t="s">
        <v>1501</v>
      </c>
    </row>
    <row r="19" spans="1:32" ht="12">
      <c r="A19" s="16"/>
      <c r="B19" s="16"/>
      <c r="C19" s="16"/>
      <c r="D19" s="16"/>
      <c r="E19" s="16"/>
      <c r="F19" s="16"/>
      <c r="G19" s="16"/>
      <c r="H19" s="16"/>
      <c r="I19" s="16"/>
      <c r="J19" s="16"/>
      <c r="K19" s="1044"/>
      <c r="L19" s="1044"/>
      <c r="M19" s="1044"/>
      <c r="N19" s="988">
        <v>14</v>
      </c>
      <c r="O19" s="77" t="s">
        <v>2024</v>
      </c>
      <c r="P19" s="77" t="s">
        <v>2025</v>
      </c>
      <c r="Q19" s="77" t="s">
        <v>1501</v>
      </c>
      <c r="R19" s="16"/>
      <c r="S19" s="16"/>
      <c r="T19" s="16"/>
      <c r="U19" s="16"/>
      <c r="V19" s="16"/>
      <c r="W19" s="16"/>
      <c r="X19" s="77">
        <v>14</v>
      </c>
      <c r="Y19" s="692" t="s">
        <v>2024</v>
      </c>
      <c r="Z19" s="77" t="s">
        <v>2025</v>
      </c>
      <c r="AA19" s="77" t="s">
        <v>1501</v>
      </c>
      <c r="AB19" s="16"/>
      <c r="AC19" s="77">
        <v>14</v>
      </c>
      <c r="AD19" s="77" t="s">
        <v>1716</v>
      </c>
      <c r="AE19" s="77" t="s">
        <v>1717</v>
      </c>
      <c r="AF19" s="77" t="s">
        <v>1501</v>
      </c>
    </row>
    <row r="20" spans="1:32" ht="12">
      <c r="A20" s="16"/>
      <c r="B20" s="16"/>
      <c r="C20" s="16"/>
      <c r="D20" s="16"/>
      <c r="E20" s="16"/>
      <c r="F20" s="16"/>
      <c r="G20" s="16"/>
      <c r="H20" s="16"/>
      <c r="I20" s="16"/>
      <c r="J20" s="16"/>
      <c r="K20" s="1044"/>
      <c r="L20" s="1044"/>
      <c r="M20" s="1044"/>
      <c r="N20" s="988">
        <v>15</v>
      </c>
      <c r="O20" s="77" t="s">
        <v>2047</v>
      </c>
      <c r="P20" s="77" t="s">
        <v>2048</v>
      </c>
      <c r="Q20" s="77" t="s">
        <v>1501</v>
      </c>
      <c r="R20" s="16"/>
      <c r="S20" s="16"/>
      <c r="T20" s="16"/>
      <c r="U20" s="16"/>
      <c r="V20" s="16"/>
      <c r="W20" s="16"/>
      <c r="X20" s="77">
        <v>15</v>
      </c>
      <c r="Y20" s="692" t="s">
        <v>2047</v>
      </c>
      <c r="Z20" s="77" t="s">
        <v>2048</v>
      </c>
      <c r="AA20" s="77" t="s">
        <v>1501</v>
      </c>
      <c r="AB20" s="16"/>
      <c r="AC20" s="77">
        <v>15</v>
      </c>
      <c r="AD20" s="77" t="s">
        <v>1712</v>
      </c>
      <c r="AE20" s="77" t="s">
        <v>1713</v>
      </c>
      <c r="AF20" s="77" t="s">
        <v>1501</v>
      </c>
    </row>
    <row r="21" spans="1:32" ht="12">
      <c r="A21" s="16"/>
      <c r="B21" s="16"/>
      <c r="C21" s="16"/>
      <c r="D21" s="16"/>
      <c r="E21" s="16"/>
      <c r="F21" s="16"/>
      <c r="G21" s="16"/>
      <c r="H21" s="16"/>
      <c r="I21" s="16"/>
      <c r="J21" s="16"/>
      <c r="K21" s="1044"/>
      <c r="L21" s="1044"/>
      <c r="M21" s="1044"/>
      <c r="N21" s="988">
        <v>16</v>
      </c>
      <c r="O21" s="77" t="s">
        <v>2070</v>
      </c>
      <c r="P21" s="77" t="s">
        <v>2071</v>
      </c>
      <c r="Q21" s="77" t="s">
        <v>1501</v>
      </c>
      <c r="R21" s="16"/>
      <c r="S21" s="16"/>
      <c r="T21" s="16"/>
      <c r="U21" s="16"/>
      <c r="V21" s="16"/>
      <c r="W21" s="16"/>
      <c r="X21" s="77">
        <v>16</v>
      </c>
      <c r="Y21" s="692" t="s">
        <v>2070</v>
      </c>
      <c r="Z21" s="77" t="s">
        <v>2071</v>
      </c>
      <c r="AA21" s="77" t="s">
        <v>1501</v>
      </c>
      <c r="AB21" s="16"/>
      <c r="AC21" s="77">
        <v>16</v>
      </c>
      <c r="AD21" s="77" t="s">
        <v>1644</v>
      </c>
      <c r="AE21" s="77" t="s">
        <v>1645</v>
      </c>
      <c r="AF21" s="77" t="s">
        <v>1501</v>
      </c>
    </row>
    <row r="22" spans="1:32" ht="12">
      <c r="A22" s="16"/>
      <c r="B22" s="16"/>
      <c r="C22" s="16"/>
      <c r="D22" s="16"/>
      <c r="E22" s="16"/>
      <c r="F22" s="16"/>
      <c r="G22" s="16"/>
      <c r="H22" s="16"/>
      <c r="I22" s="16"/>
      <c r="J22" s="16"/>
      <c r="K22" s="1044"/>
      <c r="L22" s="1044"/>
      <c r="M22" s="1044"/>
      <c r="N22" s="988">
        <v>17</v>
      </c>
      <c r="O22" s="77" t="s">
        <v>2093</v>
      </c>
      <c r="P22" s="77" t="s">
        <v>2094</v>
      </c>
      <c r="Q22" s="77" t="s">
        <v>1501</v>
      </c>
      <c r="R22" s="16"/>
      <c r="S22" s="16"/>
      <c r="T22" s="16"/>
      <c r="U22" s="16"/>
      <c r="V22" s="16"/>
      <c r="W22" s="16"/>
      <c r="X22" s="77">
        <v>17</v>
      </c>
      <c r="Y22" s="692" t="s">
        <v>2093</v>
      </c>
      <c r="Z22" s="77" t="s">
        <v>2094</v>
      </c>
      <c r="AA22" s="77" t="s">
        <v>1501</v>
      </c>
      <c r="AB22" s="16"/>
      <c r="AC22" s="77">
        <v>17</v>
      </c>
      <c r="AD22" s="77" t="s">
        <v>1680</v>
      </c>
      <c r="AE22" s="77" t="s">
        <v>1681</v>
      </c>
      <c r="AF22" s="77" t="s">
        <v>1501</v>
      </c>
    </row>
    <row r="23" spans="1:32" ht="12">
      <c r="A23" s="16"/>
      <c r="B23" s="16"/>
      <c r="C23" s="16"/>
      <c r="D23" s="16"/>
      <c r="E23" s="16"/>
      <c r="F23" s="16"/>
      <c r="G23" s="16"/>
      <c r="H23" s="16"/>
      <c r="I23" s="16"/>
      <c r="J23" s="16"/>
      <c r="K23" s="1044"/>
      <c r="L23" s="1044"/>
      <c r="M23" s="1044"/>
      <c r="N23" s="988">
        <v>18</v>
      </c>
      <c r="O23" s="77" t="s">
        <v>2116</v>
      </c>
      <c r="P23" s="77" t="s">
        <v>2117</v>
      </c>
      <c r="Q23" s="77" t="s">
        <v>1501</v>
      </c>
      <c r="R23" s="16"/>
      <c r="S23" s="16"/>
      <c r="T23" s="16"/>
      <c r="U23" s="16"/>
      <c r="V23" s="16"/>
      <c r="W23" s="16"/>
      <c r="X23" s="77">
        <v>18</v>
      </c>
      <c r="Y23" s="692" t="s">
        <v>2116</v>
      </c>
      <c r="Z23" s="77" t="s">
        <v>2117</v>
      </c>
      <c r="AA23" s="77" t="s">
        <v>1501</v>
      </c>
      <c r="AB23" s="16"/>
      <c r="AC23" s="77">
        <v>18</v>
      </c>
      <c r="AD23" s="77" t="s">
        <v>1688</v>
      </c>
      <c r="AE23" s="77" t="s">
        <v>1689</v>
      </c>
      <c r="AF23" s="77" t="s">
        <v>1501</v>
      </c>
    </row>
    <row r="24" spans="1:32" ht="12">
      <c r="A24" s="16"/>
      <c r="B24" s="16"/>
      <c r="C24" s="16"/>
      <c r="D24" s="16"/>
      <c r="E24" s="16"/>
      <c r="F24" s="16"/>
      <c r="G24" s="16"/>
      <c r="H24" s="16"/>
      <c r="I24" s="16"/>
      <c r="J24" s="16"/>
      <c r="K24" s="1044"/>
      <c r="L24" s="1044"/>
      <c r="M24" s="1044"/>
      <c r="N24" s="988">
        <v>19</v>
      </c>
      <c r="O24" s="77" t="s">
        <v>1721</v>
      </c>
      <c r="P24" s="77" t="s">
        <v>1722</v>
      </c>
      <c r="Q24" s="77" t="s">
        <v>1501</v>
      </c>
      <c r="R24" s="16"/>
      <c r="S24" s="16"/>
      <c r="T24" s="16"/>
      <c r="U24" s="16"/>
      <c r="V24" s="16"/>
      <c r="W24" s="16"/>
      <c r="X24" s="77">
        <v>19</v>
      </c>
      <c r="Y24" s="692" t="s">
        <v>1721</v>
      </c>
      <c r="Z24" s="77" t="s">
        <v>1722</v>
      </c>
      <c r="AA24" s="77" t="s">
        <v>1501</v>
      </c>
      <c r="AB24" s="16"/>
      <c r="AC24" s="77">
        <v>19</v>
      </c>
      <c r="AD24" s="77" t="s">
        <v>1676</v>
      </c>
      <c r="AE24" s="77" t="s">
        <v>1677</v>
      </c>
      <c r="AF24" s="77" t="s">
        <v>1501</v>
      </c>
    </row>
    <row r="25" spans="1:32" ht="12">
      <c r="A25" s="16"/>
      <c r="B25" s="16"/>
      <c r="C25" s="16"/>
      <c r="D25" s="16"/>
      <c r="E25" s="16"/>
      <c r="F25" s="16"/>
      <c r="G25" s="16"/>
      <c r="H25" s="16"/>
      <c r="I25" s="16"/>
      <c r="J25" s="16"/>
      <c r="K25" s="1044"/>
      <c r="L25" s="1044"/>
      <c r="M25" s="1044"/>
      <c r="N25" s="988">
        <v>20</v>
      </c>
      <c r="O25" s="77" t="s">
        <v>2158</v>
      </c>
      <c r="P25" s="77" t="s">
        <v>2159</v>
      </c>
      <c r="Q25" s="77" t="s">
        <v>1501</v>
      </c>
      <c r="R25" s="16"/>
      <c r="S25" s="16"/>
      <c r="T25" s="16"/>
      <c r="U25" s="16"/>
      <c r="V25" s="16"/>
      <c r="W25" s="16"/>
      <c r="X25" s="77">
        <v>20</v>
      </c>
      <c r="Y25" s="692" t="s">
        <v>2158</v>
      </c>
      <c r="Z25" s="77" t="s">
        <v>2159</v>
      </c>
      <c r="AA25" s="77" t="s">
        <v>1501</v>
      </c>
      <c r="AB25" s="16"/>
      <c r="AC25" s="77">
        <v>20</v>
      </c>
      <c r="AD25" s="77" t="s">
        <v>1696</v>
      </c>
      <c r="AE25" s="77" t="s">
        <v>1697</v>
      </c>
      <c r="AF25" s="77" t="s">
        <v>1501</v>
      </c>
    </row>
    <row r="26" spans="1:32" ht="12">
      <c r="A26" s="16"/>
      <c r="B26" s="16"/>
      <c r="C26" s="16"/>
      <c r="D26" s="16"/>
      <c r="E26" s="16"/>
      <c r="F26" s="16"/>
      <c r="G26" s="16"/>
      <c r="H26" s="16"/>
      <c r="I26" s="16"/>
      <c r="J26" s="16"/>
      <c r="K26" s="1044"/>
      <c r="L26" s="1044"/>
      <c r="M26" s="1044"/>
      <c r="N26" s="988">
        <v>21</v>
      </c>
      <c r="O26" s="77" t="s">
        <v>2181</v>
      </c>
      <c r="P26" s="77" t="s">
        <v>2182</v>
      </c>
      <c r="Q26" s="77" t="s">
        <v>1501</v>
      </c>
      <c r="R26" s="16"/>
      <c r="S26" s="16"/>
      <c r="T26" s="16"/>
      <c r="U26" s="16"/>
      <c r="V26" s="16"/>
      <c r="W26" s="16"/>
      <c r="X26" s="77">
        <v>21</v>
      </c>
      <c r="Y26" s="692" t="s">
        <v>2181</v>
      </c>
      <c r="Z26" s="77" t="s">
        <v>2182</v>
      </c>
      <c r="AA26" s="77" t="s">
        <v>1501</v>
      </c>
      <c r="AB26" s="16"/>
      <c r="AC26" s="77">
        <v>21</v>
      </c>
      <c r="AD26" s="77" t="s">
        <v>1648</v>
      </c>
      <c r="AE26" s="77" t="s">
        <v>1649</v>
      </c>
      <c r="AF26" s="77" t="s">
        <v>1501</v>
      </c>
    </row>
    <row r="27" spans="1:32" ht="12">
      <c r="A27" s="16"/>
      <c r="B27" s="16"/>
      <c r="C27" s="16"/>
      <c r="D27" s="16"/>
      <c r="E27" s="16"/>
      <c r="F27" s="16"/>
      <c r="G27" s="16"/>
      <c r="H27" s="16"/>
      <c r="I27" s="16"/>
      <c r="J27" s="16"/>
      <c r="K27" s="1044"/>
      <c r="L27" s="1044"/>
      <c r="M27" s="1044"/>
      <c r="N27" s="988">
        <v>22</v>
      </c>
      <c r="O27" s="77" t="s">
        <v>2204</v>
      </c>
      <c r="P27" s="77" t="s">
        <v>2205</v>
      </c>
      <c r="Q27" s="77" t="s">
        <v>1501</v>
      </c>
      <c r="R27" s="16"/>
      <c r="S27" s="16"/>
      <c r="T27" s="16"/>
      <c r="U27" s="16"/>
      <c r="V27" s="16"/>
      <c r="W27" s="16"/>
      <c r="X27" s="77">
        <v>22</v>
      </c>
      <c r="Y27" s="692" t="s">
        <v>2204</v>
      </c>
      <c r="Z27" s="77" t="s">
        <v>2205</v>
      </c>
      <c r="AA27" s="77" t="s">
        <v>1501</v>
      </c>
      <c r="AB27" s="16"/>
      <c r="AC27" s="77">
        <v>22</v>
      </c>
      <c r="AD27" s="77" t="s">
        <v>1640</v>
      </c>
      <c r="AE27" s="77" t="s">
        <v>1641</v>
      </c>
      <c r="AF27" s="77" t="s">
        <v>1501</v>
      </c>
    </row>
    <row r="28" spans="1:32" ht="12">
      <c r="A28" s="16"/>
      <c r="B28" s="16"/>
      <c r="C28" s="16"/>
      <c r="D28" s="16"/>
      <c r="E28" s="16"/>
      <c r="F28" s="16"/>
      <c r="G28" s="16"/>
      <c r="H28" s="16"/>
      <c r="I28" s="16"/>
      <c r="J28" s="16"/>
      <c r="K28" s="1044"/>
      <c r="L28" s="1044"/>
      <c r="M28" s="1044"/>
      <c r="N28" s="988">
        <v>23</v>
      </c>
      <c r="O28" s="77" t="s">
        <v>2227</v>
      </c>
      <c r="P28" s="77" t="s">
        <v>2228</v>
      </c>
      <c r="Q28" s="77" t="s">
        <v>1501</v>
      </c>
      <c r="R28" s="16"/>
      <c r="S28" s="16"/>
      <c r="T28" s="16"/>
      <c r="U28" s="16"/>
      <c r="V28" s="16"/>
      <c r="W28" s="16"/>
      <c r="X28" s="77">
        <v>23</v>
      </c>
      <c r="Y28" s="692" t="s">
        <v>2227</v>
      </c>
      <c r="Z28" s="77" t="s">
        <v>2228</v>
      </c>
      <c r="AA28" s="77" t="s">
        <v>1501</v>
      </c>
      <c r="AB28" s="16"/>
      <c r="AC28" s="77">
        <v>23</v>
      </c>
      <c r="AD28" s="77" t="s">
        <v>2204</v>
      </c>
      <c r="AE28" s="77" t="s">
        <v>2205</v>
      </c>
      <c r="AF28" s="77" t="s">
        <v>1501</v>
      </c>
    </row>
    <row r="29" spans="1:32" ht="12">
      <c r="A29" s="16"/>
      <c r="B29" s="16"/>
      <c r="C29" s="16"/>
      <c r="D29" s="16"/>
      <c r="E29" s="16"/>
      <c r="F29" s="16"/>
      <c r="G29" s="16"/>
      <c r="H29" s="16"/>
      <c r="I29" s="16"/>
      <c r="J29" s="16"/>
      <c r="K29" s="1044"/>
      <c r="L29" s="1044"/>
      <c r="M29" s="1044"/>
      <c r="N29" s="988">
        <v>24</v>
      </c>
      <c r="O29" s="77" t="s">
        <v>2250</v>
      </c>
      <c r="P29" s="77" t="s">
        <v>2251</v>
      </c>
      <c r="Q29" s="77" t="s">
        <v>1501</v>
      </c>
      <c r="R29" s="16"/>
      <c r="S29" s="16"/>
      <c r="T29" s="16"/>
      <c r="U29" s="16"/>
      <c r="V29" s="16"/>
      <c r="W29" s="16"/>
      <c r="X29" s="77">
        <v>24</v>
      </c>
      <c r="Y29" s="692" t="s">
        <v>2250</v>
      </c>
      <c r="Z29" s="77" t="s">
        <v>2251</v>
      </c>
      <c r="AA29" s="77" t="s">
        <v>1501</v>
      </c>
      <c r="AB29" s="16"/>
      <c r="AC29" s="77">
        <v>24</v>
      </c>
      <c r="AD29" s="77" t="s">
        <v>1632</v>
      </c>
      <c r="AE29" s="77" t="s">
        <v>1633</v>
      </c>
      <c r="AF29" s="77" t="s">
        <v>1501</v>
      </c>
    </row>
    <row r="30" spans="1:32" ht="12">
      <c r="A30" s="16"/>
      <c r="B30" s="16"/>
      <c r="C30" s="16"/>
      <c r="D30" s="16"/>
      <c r="E30" s="16"/>
      <c r="F30" s="16"/>
      <c r="G30" s="16"/>
      <c r="H30" s="16"/>
      <c r="I30" s="16"/>
      <c r="J30" s="16"/>
      <c r="K30" s="1044"/>
      <c r="L30" s="1044"/>
      <c r="M30" s="1044"/>
      <c r="N30" s="988">
        <v>25</v>
      </c>
      <c r="O30" s="77" t="s">
        <v>2273</v>
      </c>
      <c r="P30" s="77" t="s">
        <v>2274</v>
      </c>
      <c r="Q30" s="77" t="s">
        <v>1501</v>
      </c>
      <c r="R30" s="16"/>
      <c r="S30" s="16"/>
      <c r="T30" s="16"/>
      <c r="U30" s="16"/>
      <c r="V30" s="16"/>
      <c r="W30" s="16"/>
      <c r="X30" s="77">
        <v>25</v>
      </c>
      <c r="Y30" s="692" t="s">
        <v>2273</v>
      </c>
      <c r="Z30" s="77" t="s">
        <v>2274</v>
      </c>
      <c r="AA30" s="77" t="s">
        <v>1501</v>
      </c>
      <c r="AB30" s="16"/>
      <c r="AC30" s="77">
        <v>25</v>
      </c>
      <c r="AD30" s="77" t="s">
        <v>1555</v>
      </c>
      <c r="AE30" s="77" t="s">
        <v>1556</v>
      </c>
      <c r="AF30" s="77" t="s">
        <v>1501</v>
      </c>
    </row>
    <row r="31" spans="1:32" ht="12">
      <c r="A31" s="16"/>
      <c r="B31" s="16"/>
      <c r="C31" s="16"/>
      <c r="D31" s="16"/>
      <c r="E31" s="16"/>
      <c r="F31" s="16"/>
      <c r="G31" s="16"/>
      <c r="H31" s="16"/>
      <c r="I31" s="16"/>
      <c r="J31" s="16"/>
      <c r="K31" s="1044"/>
      <c r="L31" s="1044"/>
      <c r="M31" s="1044"/>
      <c r="N31" s="988">
        <v>26</v>
      </c>
      <c r="O31" s="77" t="s">
        <v>2296</v>
      </c>
      <c r="P31" s="77" t="s">
        <v>2297</v>
      </c>
      <c r="Q31" s="77" t="s">
        <v>1501</v>
      </c>
      <c r="R31" s="16"/>
      <c r="S31" s="16"/>
      <c r="T31" s="16"/>
      <c r="U31" s="16"/>
      <c r="V31" s="16"/>
      <c r="W31" s="16"/>
      <c r="X31" s="77">
        <v>26</v>
      </c>
      <c r="Y31" s="692" t="s">
        <v>2296</v>
      </c>
      <c r="Z31" s="77" t="s">
        <v>2297</v>
      </c>
      <c r="AA31" s="77" t="s">
        <v>1501</v>
      </c>
      <c r="AB31" s="16"/>
      <c r="AC31" s="77">
        <v>26</v>
      </c>
      <c r="AD31" s="77" t="s">
        <v>2395</v>
      </c>
      <c r="AE31" s="77" t="s">
        <v>2396</v>
      </c>
      <c r="AF31" s="77" t="s">
        <v>1501</v>
      </c>
    </row>
    <row r="32" spans="1:32" ht="12">
      <c r="A32" s="16"/>
      <c r="B32" s="16"/>
      <c r="C32" s="16"/>
      <c r="D32" s="16"/>
      <c r="E32" s="16"/>
      <c r="F32" s="16"/>
      <c r="G32" s="16"/>
      <c r="H32" s="16"/>
      <c r="I32" s="16"/>
      <c r="J32" s="16"/>
      <c r="K32" s="1044"/>
      <c r="L32" s="1044"/>
      <c r="M32" s="1044"/>
      <c r="N32" s="988">
        <v>27</v>
      </c>
      <c r="O32" s="77" t="s">
        <v>2319</v>
      </c>
      <c r="P32" s="77" t="s">
        <v>2320</v>
      </c>
      <c r="Q32" s="77" t="s">
        <v>1501</v>
      </c>
      <c r="R32" s="16"/>
      <c r="S32" s="16"/>
      <c r="T32" s="16"/>
      <c r="U32" s="16"/>
      <c r="V32" s="16"/>
      <c r="W32" s="16"/>
      <c r="X32" s="77">
        <v>27</v>
      </c>
      <c r="Y32" s="692" t="s">
        <v>2319</v>
      </c>
      <c r="Z32" s="77" t="s">
        <v>2320</v>
      </c>
      <c r="AA32" s="77" t="s">
        <v>1501</v>
      </c>
      <c r="AB32" s="16"/>
      <c r="AC32" s="77">
        <v>27</v>
      </c>
      <c r="AD32" s="77" t="s">
        <v>1704</v>
      </c>
      <c r="AE32" s="77" t="s">
        <v>1705</v>
      </c>
      <c r="AF32" s="77" t="s">
        <v>1501</v>
      </c>
    </row>
    <row r="33" spans="1:32" ht="12">
      <c r="A33" s="16"/>
      <c r="B33" s="16"/>
      <c r="C33" s="16"/>
      <c r="D33" s="16"/>
      <c r="E33" s="16"/>
      <c r="F33" s="16"/>
      <c r="G33" s="16"/>
      <c r="H33" s="16"/>
      <c r="I33" s="16"/>
      <c r="J33" s="16"/>
      <c r="K33" s="1044"/>
      <c r="L33" s="1044"/>
      <c r="M33" s="1044"/>
      <c r="N33" s="988">
        <v>28</v>
      </c>
      <c r="O33" s="77" t="s">
        <v>2342</v>
      </c>
      <c r="P33" s="77" t="s">
        <v>2343</v>
      </c>
      <c r="Q33" s="77" t="s">
        <v>1501</v>
      </c>
      <c r="R33" s="16"/>
      <c r="S33" s="16"/>
      <c r="T33" s="16"/>
      <c r="U33" s="16"/>
      <c r="V33" s="16"/>
      <c r="W33" s="16"/>
      <c r="X33" s="77">
        <v>28</v>
      </c>
      <c r="Y33" s="692" t="s">
        <v>2342</v>
      </c>
      <c r="Z33" s="77" t="s">
        <v>2343</v>
      </c>
      <c r="AA33" s="77" t="s">
        <v>1501</v>
      </c>
      <c r="AB33" s="16"/>
      <c r="AC33" s="77">
        <v>28</v>
      </c>
      <c r="AD33" s="77" t="s">
        <v>1708</v>
      </c>
      <c r="AE33" s="77" t="s">
        <v>1709</v>
      </c>
      <c r="AF33" s="77" t="s">
        <v>1501</v>
      </c>
    </row>
    <row r="34" spans="1:32" ht="12">
      <c r="A34" s="16"/>
      <c r="B34" s="16"/>
      <c r="C34" s="16"/>
      <c r="D34" s="16"/>
      <c r="E34" s="16"/>
      <c r="F34" s="16"/>
      <c r="G34" s="16"/>
      <c r="H34" s="16"/>
      <c r="I34" s="16"/>
      <c r="J34" s="16"/>
      <c r="K34" s="1044"/>
      <c r="L34" s="1044"/>
      <c r="M34" s="1044"/>
      <c r="N34" s="988">
        <v>29</v>
      </c>
      <c r="O34" s="77" t="s">
        <v>2365</v>
      </c>
      <c r="P34" s="77" t="s">
        <v>2366</v>
      </c>
      <c r="Q34" s="77" t="s">
        <v>1501</v>
      </c>
      <c r="R34" s="16"/>
      <c r="S34" s="16"/>
      <c r="T34" s="16"/>
      <c r="U34" s="16"/>
      <c r="V34" s="16"/>
      <c r="W34" s="16"/>
      <c r="X34" s="77">
        <v>29</v>
      </c>
      <c r="Y34" s="692" t="s">
        <v>2365</v>
      </c>
      <c r="Z34" s="77" t="s">
        <v>2366</v>
      </c>
      <c r="AA34" s="77" t="s">
        <v>1501</v>
      </c>
      <c r="AB34" s="16"/>
      <c r="AC34" s="77">
        <v>29</v>
      </c>
      <c r="AD34" s="77" t="s">
        <v>1668</v>
      </c>
      <c r="AE34" s="77" t="s">
        <v>1669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1656</v>
      </c>
      <c r="AE35" s="77" t="s">
        <v>1657</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t="s">
        <v>1652</v>
      </c>
      <c r="AE36" s="77" t="s">
        <v>1653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15</v>
      </c>
      <c r="I4" s="70" t="str">
        <f>HLOOKUP(I3,比較地域マスタ!$E$5:$L$6,2,0)</f>
        <v>新潟県</v>
      </c>
      <c r="J4" s="70" t="str">
        <f>HLOOKUP(J3,比較地域マスタ!$E$5:$L$6,2,0)</f>
        <v>佐渡市</v>
      </c>
      <c r="K4" s="70" t="str">
        <f>HLOOKUP(K3,比較地域マスタ!$E$5:$L$6,2,0)</f>
        <v>15224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佐渡市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121.34748538209374</v>
      </c>
      <c r="BB5" s="29"/>
      <c r="BC5" s="17"/>
      <c r="BD5" s="1005">
        <f>SUM(BC6:BC8)</f>
        <v>77.354713067832506</v>
      </c>
      <c r="BE5" s="29"/>
      <c r="BF5" s="17"/>
      <c r="BG5" s="1005">
        <f>AK35</f>
        <v>45.04912832746507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54.930339158718411</v>
      </c>
      <c r="BA6" s="17"/>
      <c r="BB6" s="29"/>
      <c r="BC6" s="1005">
        <f>O32</f>
        <v>29.194106449315431</v>
      </c>
      <c r="BD6" s="17"/>
      <c r="BE6" s="29"/>
      <c r="BF6" s="1005">
        <f>AK36</f>
        <v>13.886251475593404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22.09452918803807</v>
      </c>
      <c r="BA7" s="17"/>
      <c r="BB7" s="29"/>
      <c r="BC7" s="1005">
        <f>O33</f>
        <v>14.03958113924341</v>
      </c>
      <c r="BD7" s="17"/>
      <c r="BE7" s="29"/>
      <c r="BF7" s="1005">
        <f t="shared" ref="BF7:BF8" si="0">AK37</f>
        <v>8.8424402742891228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44.322617035337259</v>
      </c>
      <c r="BA8" s="17"/>
      <c r="BB8" s="29"/>
      <c r="BC8" s="1005">
        <f>O34</f>
        <v>34.121025479273669</v>
      </c>
      <c r="BD8" s="17"/>
      <c r="BE8" s="29"/>
      <c r="BF8" s="1005">
        <f t="shared" si="0"/>
        <v>22.320436577582541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737.46403575306033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101.39355483093139</v>
      </c>
      <c r="BA9" s="1005">
        <f>AZ9</f>
        <v>101.39355483093139</v>
      </c>
      <c r="BB9" s="29"/>
      <c r="BC9" s="1005">
        <f>O35</f>
        <v>120.078344814822</v>
      </c>
      <c r="BD9" s="1005">
        <f>BC9</f>
        <v>120.078344814822</v>
      </c>
      <c r="BE9" s="29"/>
      <c r="BF9" s="1005">
        <f>AK39</f>
        <v>73.018525159467032</v>
      </c>
      <c r="BG9" s="1005">
        <f>AK39</f>
        <v>73.018525159467032</v>
      </c>
      <c r="BH9" s="29"/>
    </row>
    <row r="10" spans="1:62" ht="17.100000000000001" customHeight="1" thickBot="1">
      <c r="B10" s="323"/>
      <c r="C10" s="324"/>
      <c r="D10" s="326"/>
      <c r="E10" s="326"/>
      <c r="F10" s="326"/>
      <c r="G10" s="325"/>
      <c r="H10" s="325"/>
      <c r="I10" s="326"/>
      <c r="J10" s="327"/>
      <c r="K10" s="334"/>
      <c r="L10" s="246" t="s">
        <v>114</v>
      </c>
      <c r="M10" s="246"/>
      <c r="N10" s="563"/>
      <c r="O10" s="906">
        <f>SUM(O11:O13)</f>
        <v>121.34748538209374</v>
      </c>
      <c r="P10" s="453">
        <f t="shared" ref="P10:P22" si="1">O10/$O$9</f>
        <v>0.16454698737705892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128.05741675542021</v>
      </c>
      <c r="BA10" s="1005">
        <f>AZ10</f>
        <v>128.05741675542021</v>
      </c>
      <c r="BB10" s="29"/>
      <c r="BC10" s="1005">
        <f>O36</f>
        <v>135.91987965790199</v>
      </c>
      <c r="BD10" s="1005">
        <f>BC10</f>
        <v>135.91987965790199</v>
      </c>
      <c r="BE10" s="29"/>
      <c r="BF10" s="1005">
        <f>AK40</f>
        <v>80.057198681269057</v>
      </c>
      <c r="BG10" s="1005">
        <f>AK40</f>
        <v>80.057198681269057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54.930339158718411</v>
      </c>
      <c r="P11" s="454">
        <f t="shared" si="1"/>
        <v>7.4485448097311446E-2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380.37564650461496</v>
      </c>
      <c r="BB11" s="29"/>
      <c r="BC11" s="1005"/>
      <c r="BD11" s="1005">
        <f>SUM(BC12:BC14)</f>
        <v>250.80260888782459</v>
      </c>
      <c r="BE11" s="29"/>
      <c r="BF11" s="17"/>
      <c r="BG11" s="1005">
        <f>AK41</f>
        <v>189.36625954936241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22.09452918803807</v>
      </c>
      <c r="P12" s="454">
        <f t="shared" si="1"/>
        <v>2.9960144653666091E-2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185.31890409615119</v>
      </c>
      <c r="BA12" s="17"/>
      <c r="BB12" s="29"/>
      <c r="BC12" s="1005">
        <f>O38</f>
        <v>163.49935903896863</v>
      </c>
      <c r="BD12" s="17"/>
      <c r="BE12" s="29"/>
      <c r="BF12" s="1005">
        <f>AK42</f>
        <v>127.3395363287123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44.322617035337259</v>
      </c>
      <c r="P13" s="454">
        <f t="shared" si="1"/>
        <v>6.010139462608137E-2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4.0095905823349698</v>
      </c>
      <c r="BA13" s="17"/>
      <c r="BB13" s="29"/>
      <c r="BC13" s="1005">
        <f>O41</f>
        <v>4.7034096075998804</v>
      </c>
      <c r="BD13" s="17"/>
      <c r="BE13" s="29"/>
      <c r="BF13" s="1005">
        <f>AK45</f>
        <v>2.9818163928263255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101.39355483093139</v>
      </c>
      <c r="P14" s="453">
        <f t="shared" si="1"/>
        <v>0.13748949089753715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191.04715182612881</v>
      </c>
      <c r="BA14" s="17"/>
      <c r="BB14" s="29"/>
      <c r="BC14" s="1005">
        <f>O42</f>
        <v>82.599840241256047</v>
      </c>
      <c r="BD14" s="17"/>
      <c r="BE14" s="29"/>
      <c r="BF14" s="1005">
        <f t="shared" ref="BF14" si="2">AK46</f>
        <v>59.044906827823773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128.05741675542021</v>
      </c>
      <c r="P15" s="453">
        <f t="shared" si="1"/>
        <v>0.17364564310536793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6.2899322800000013</v>
      </c>
      <c r="BA15" s="1005">
        <f>AZ15</f>
        <v>6.2899322800000013</v>
      </c>
      <c r="BB15" s="29"/>
      <c r="BC15" s="1005">
        <f>O43</f>
        <v>7.9502752760000002</v>
      </c>
      <c r="BD15" s="1005">
        <f>BC15</f>
        <v>7.9502752760000002</v>
      </c>
      <c r="BE15" s="29"/>
      <c r="BF15" s="1005">
        <f>AK47</f>
        <v>4.6140146051292001</v>
      </c>
      <c r="BG15" s="1005">
        <f>AK47</f>
        <v>4.6140146051292001</v>
      </c>
      <c r="BH15" s="29"/>
    </row>
    <row r="16" spans="1:62" ht="17.100000000000001" customHeight="1" thickBot="1">
      <c r="B16" s="323"/>
      <c r="C16" s="324"/>
      <c r="D16" s="326"/>
      <c r="E16" s="326"/>
      <c r="F16" s="326"/>
      <c r="G16" s="325"/>
      <c r="H16" s="325"/>
      <c r="I16" s="326"/>
      <c r="J16" s="327"/>
      <c r="K16" s="335"/>
      <c r="L16" s="246" t="s">
        <v>128</v>
      </c>
      <c r="M16" s="344"/>
      <c r="N16" s="345"/>
      <c r="O16" s="906">
        <f>SUM(O18:O21)</f>
        <v>380.37564650461496</v>
      </c>
      <c r="P16" s="453">
        <f t="shared" si="1"/>
        <v>0.51578874096035743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185.31890409615119</v>
      </c>
      <c r="P17" s="454">
        <f t="shared" si="1"/>
        <v>0.25129212424157477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69.217121022657096</v>
      </c>
      <c r="P18" s="454">
        <f t="shared" si="1"/>
        <v>9.385830042813699E-2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116.1017830734941</v>
      </c>
      <c r="P19" s="454">
        <f t="shared" si="1"/>
        <v>0.15743382381343782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4.0095905823349698</v>
      </c>
      <c r="P20" s="454">
        <f t="shared" si="1"/>
        <v>5.4369981286485139E-3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191.04715182612881</v>
      </c>
      <c r="P21" s="454">
        <f t="shared" si="1"/>
        <v>0.2590596185901341</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6.2899322800000013</v>
      </c>
      <c r="P22" s="612">
        <f t="shared" si="1"/>
        <v>8.5291376596786112E-3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80.87739501911318</v>
      </c>
      <c r="AZ22" s="1005">
        <f t="shared" si="3"/>
        <v>77.914292622541552</v>
      </c>
      <c r="BA22" s="1005">
        <f t="shared" si="3"/>
        <v>83.547777435513339</v>
      </c>
      <c r="BB22" s="1005">
        <f t="shared" si="3"/>
        <v>82.134098300645093</v>
      </c>
      <c r="BC22" s="1005">
        <f t="shared" si="3"/>
        <v>77.354713067832506</v>
      </c>
      <c r="BD22" s="1005">
        <f t="shared" si="3"/>
        <v>57.106742439022781</v>
      </c>
      <c r="BE22" s="1005">
        <f t="shared" si="3"/>
        <v>53.358421085784229</v>
      </c>
      <c r="BF22" s="1005">
        <f t="shared" si="3"/>
        <v>56.559051423265672</v>
      </c>
      <c r="BG22" s="1005">
        <f t="shared" si="3"/>
        <v>52.604816455564162</v>
      </c>
      <c r="BH22" s="1005">
        <f t="shared" si="3"/>
        <v>49.581121562351051</v>
      </c>
      <c r="BI22" s="1005">
        <f t="shared" si="3"/>
        <v>48.231131679036181</v>
      </c>
      <c r="BJ22" s="1005">
        <f t="shared" si="3"/>
        <v>54.898821749837893</v>
      </c>
      <c r="BK22" s="1005">
        <f t="shared" si="3"/>
        <v>45.295176090200357</v>
      </c>
      <c r="BL22" s="1005">
        <f t="shared" si="3"/>
        <v>45.04912832746507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100.5602878027436</v>
      </c>
      <c r="AZ23" s="1005">
        <f t="shared" ref="AZ23:BL23" si="4">Y39</f>
        <v>98.084840881000616</v>
      </c>
      <c r="BA23" s="1005">
        <f t="shared" si="4"/>
        <v>114.49624638443061</v>
      </c>
      <c r="BB23" s="1005">
        <f t="shared" si="4"/>
        <v>120.6475099031565</v>
      </c>
      <c r="BC23" s="1005">
        <f t="shared" si="4"/>
        <v>120.078344814822</v>
      </c>
      <c r="BD23" s="1005">
        <f t="shared" si="4"/>
        <v>111.24886023765541</v>
      </c>
      <c r="BE23" s="1005">
        <f t="shared" si="4"/>
        <v>93.030805939729092</v>
      </c>
      <c r="BF23" s="1005">
        <f t="shared" si="4"/>
        <v>90.479237140222139</v>
      </c>
      <c r="BG23" s="1005">
        <f t="shared" si="4"/>
        <v>87.181943478799425</v>
      </c>
      <c r="BH23" s="1005">
        <f t="shared" si="4"/>
        <v>85.072507608613137</v>
      </c>
      <c r="BI23" s="1005">
        <f t="shared" si="4"/>
        <v>86.310762632976903</v>
      </c>
      <c r="BJ23" s="1005">
        <f t="shared" si="4"/>
        <v>69.791462540790164</v>
      </c>
      <c r="BK23" s="1005">
        <f t="shared" si="4"/>
        <v>77.975890666203711</v>
      </c>
      <c r="BL23" s="1005">
        <f t="shared" si="4"/>
        <v>73.018525159467032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111.4953580177296</v>
      </c>
      <c r="AZ24" s="1005">
        <f t="shared" ref="AZ24:BL24" si="5">Y40</f>
        <v>111.2135297535268</v>
      </c>
      <c r="BA24" s="1005">
        <f t="shared" si="5"/>
        <v>120.0491210766974</v>
      </c>
      <c r="BB24" s="1005">
        <f t="shared" si="5"/>
        <v>135.80628128591971</v>
      </c>
      <c r="BC24" s="1005">
        <f t="shared" si="5"/>
        <v>135.91987965790199</v>
      </c>
      <c r="BD24" s="1005">
        <f t="shared" si="5"/>
        <v>116.94451550498511</v>
      </c>
      <c r="BE24" s="1005">
        <f t="shared" si="5"/>
        <v>108.5216592321577</v>
      </c>
      <c r="BF24" s="1005">
        <f t="shared" si="5"/>
        <v>101.1434645475792</v>
      </c>
      <c r="BG24" s="1005">
        <f t="shared" si="5"/>
        <v>107.4444605749443</v>
      </c>
      <c r="BH24" s="1005">
        <f t="shared" si="5"/>
        <v>99.817501911893359</v>
      </c>
      <c r="BI24" s="1005">
        <f t="shared" si="5"/>
        <v>95.379656654267166</v>
      </c>
      <c r="BJ24" s="1005">
        <f t="shared" si="5"/>
        <v>88.494336080053728</v>
      </c>
      <c r="BK24" s="1005">
        <f t="shared" si="5"/>
        <v>80.42112796206932</v>
      </c>
      <c r="BL24" s="1005">
        <f t="shared" si="5"/>
        <v>80.057198681269057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251.86354862259645</v>
      </c>
      <c r="AZ25" s="1005">
        <f t="shared" ref="AZ25:BL25" si="6">Y41</f>
        <v>251.70961098359189</v>
      </c>
      <c r="BA25" s="1005">
        <f t="shared" si="6"/>
        <v>253.33900315201828</v>
      </c>
      <c r="BB25" s="1005">
        <f t="shared" si="6"/>
        <v>251.89793358618533</v>
      </c>
      <c r="BC25" s="1005">
        <f t="shared" si="6"/>
        <v>250.80260888782459</v>
      </c>
      <c r="BD25" s="1005">
        <f t="shared" si="6"/>
        <v>244.52490390922856</v>
      </c>
      <c r="BE25" s="1005">
        <f t="shared" si="6"/>
        <v>243.80297515512922</v>
      </c>
      <c r="BF25" s="1005">
        <f t="shared" si="6"/>
        <v>243.9346247368772</v>
      </c>
      <c r="BG25" s="1005">
        <f t="shared" si="6"/>
        <v>236.92707092708594</v>
      </c>
      <c r="BH25" s="1005">
        <f t="shared" si="6"/>
        <v>230.50629879900558</v>
      </c>
      <c r="BI25" s="1005">
        <f t="shared" si="6"/>
        <v>226.09435636641882</v>
      </c>
      <c r="BJ25" s="1005">
        <f t="shared" si="6"/>
        <v>205.5991841056873</v>
      </c>
      <c r="BK25" s="1005">
        <f t="shared" si="6"/>
        <v>194.59711147330376</v>
      </c>
      <c r="BL25" s="1005">
        <f t="shared" si="6"/>
        <v>189.36625954936241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10.66694263448</v>
      </c>
      <c r="AZ26" s="1005">
        <f t="shared" si="7"/>
        <v>8.4716527980800009</v>
      </c>
      <c r="BA26" s="1005">
        <f t="shared" si="7"/>
        <v>8.4902208090000002</v>
      </c>
      <c r="BB26" s="1005">
        <f t="shared" si="7"/>
        <v>7.7394380619800014</v>
      </c>
      <c r="BC26" s="1005">
        <f t="shared" si="7"/>
        <v>7.9502752760000002</v>
      </c>
      <c r="BD26" s="1005">
        <f t="shared" si="7"/>
        <v>8.1556748097999989</v>
      </c>
      <c r="BE26" s="1005">
        <f t="shared" si="7"/>
        <v>11.34731124184</v>
      </c>
      <c r="BF26" s="1005">
        <f t="shared" si="7"/>
        <v>3.5717799472</v>
      </c>
      <c r="BG26" s="1005">
        <f t="shared" si="7"/>
        <v>5.3714419506799995</v>
      </c>
      <c r="BH26" s="1005">
        <f t="shared" si="7"/>
        <v>7.1858651424</v>
      </c>
      <c r="BI26" s="1005">
        <f t="shared" si="7"/>
        <v>4.6884286900000003</v>
      </c>
      <c r="BJ26" s="1005">
        <f t="shared" si="7"/>
        <v>4.3560493949199994</v>
      </c>
      <c r="BK26" s="1005">
        <f t="shared" si="7"/>
        <v>5.2594882454</v>
      </c>
      <c r="BL26" s="1005">
        <f t="shared" si="7"/>
        <v>4.6140146051292001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555.4635320966629</v>
      </c>
      <c r="AZ27" s="1005">
        <f t="shared" si="8"/>
        <v>547.3939270387408</v>
      </c>
      <c r="BA27" s="1005">
        <f t="shared" si="8"/>
        <v>579.92236885765965</v>
      </c>
      <c r="BB27" s="1005">
        <f t="shared" si="8"/>
        <v>598.2252611378866</v>
      </c>
      <c r="BC27" s="1005">
        <f t="shared" si="8"/>
        <v>592.10582170438101</v>
      </c>
      <c r="BD27" s="1005">
        <f t="shared" si="8"/>
        <v>537.98069690069178</v>
      </c>
      <c r="BE27" s="1005">
        <f t="shared" si="8"/>
        <v>510.06117265464025</v>
      </c>
      <c r="BF27" s="1005">
        <f t="shared" si="8"/>
        <v>495.68815779514421</v>
      </c>
      <c r="BG27" s="1005">
        <f t="shared" si="8"/>
        <v>489.5297333870738</v>
      </c>
      <c r="BH27" s="1005">
        <f t="shared" si="8"/>
        <v>472.16329502426316</v>
      </c>
      <c r="BI27" s="1005">
        <f t="shared" si="8"/>
        <v>460.70433602269907</v>
      </c>
      <c r="BJ27" s="1005">
        <f t="shared" si="8"/>
        <v>423.13985387128906</v>
      </c>
      <c r="BK27" s="1005">
        <f t="shared" si="8"/>
        <v>403.54879443717715</v>
      </c>
      <c r="BL27" s="1005">
        <f t="shared" si="8"/>
        <v>392.1051263226928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592.10582170438101</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77.354713067832506</v>
      </c>
      <c r="P31" s="453">
        <f t="shared" ref="P31:P43" si="9">O31/$O$30</f>
        <v>0.13064339216453977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29.194106449315431</v>
      </c>
      <c r="P32" s="454">
        <f t="shared" si="9"/>
        <v>4.9305555492225997E-2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14.03958113924341</v>
      </c>
      <c r="P33" s="454">
        <f t="shared" si="9"/>
        <v>2.371127022333672E-2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34.121025479273669</v>
      </c>
      <c r="P34" s="454">
        <f t="shared" si="9"/>
        <v>5.7626566448977047E-2</v>
      </c>
      <c r="Q34" s="328"/>
      <c r="R34" s="13"/>
      <c r="S34" s="323"/>
      <c r="T34" s="563" t="s">
        <v>112</v>
      </c>
      <c r="U34" s="332"/>
      <c r="V34" s="332"/>
      <c r="W34" s="332"/>
      <c r="X34" s="893">
        <f>X35+X39+X40+X41+X47</f>
        <v>555.4635320966629</v>
      </c>
      <c r="Y34" s="894">
        <f t="shared" ref="Y34:AK34" si="10">Y35+Y39+Y40+Y41+Y47</f>
        <v>547.3939270387408</v>
      </c>
      <c r="Z34" s="894">
        <f t="shared" si="10"/>
        <v>579.92236885765965</v>
      </c>
      <c r="AA34" s="894">
        <f t="shared" si="10"/>
        <v>598.2252611378866</v>
      </c>
      <c r="AB34" s="894">
        <f t="shared" si="10"/>
        <v>592.10582170438101</v>
      </c>
      <c r="AC34" s="894">
        <f t="shared" si="10"/>
        <v>537.98069690069178</v>
      </c>
      <c r="AD34" s="894">
        <f t="shared" si="10"/>
        <v>510.06117265464025</v>
      </c>
      <c r="AE34" s="894">
        <f t="shared" si="10"/>
        <v>495.68815779514421</v>
      </c>
      <c r="AF34" s="894">
        <f t="shared" si="10"/>
        <v>489.5297333870738</v>
      </c>
      <c r="AG34" s="894">
        <f t="shared" si="10"/>
        <v>472.16329502426316</v>
      </c>
      <c r="AH34" s="894">
        <f t="shared" si="10"/>
        <v>460.70433602269907</v>
      </c>
      <c r="AI34" s="894">
        <f t="shared" si="10"/>
        <v>423.13985387128906</v>
      </c>
      <c r="AJ34" s="894">
        <f t="shared" si="10"/>
        <v>403.54879443717715</v>
      </c>
      <c r="AK34" s="895">
        <f t="shared" si="10"/>
        <v>392.1051263226928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120.078344814822</v>
      </c>
      <c r="P35" s="453">
        <f t="shared" si="9"/>
        <v>0.20279879104916684</v>
      </c>
      <c r="Q35" s="328"/>
      <c r="R35" s="13"/>
      <c r="S35" s="323"/>
      <c r="T35" s="334"/>
      <c r="U35" s="246" t="s">
        <v>114</v>
      </c>
      <c r="V35" s="344"/>
      <c r="W35" s="344"/>
      <c r="X35" s="896">
        <f>SUM(X36:X38)</f>
        <v>80.87739501911318</v>
      </c>
      <c r="Y35" s="897">
        <f t="shared" ref="Y35:AK35" si="11">SUM(Y36:Y38)</f>
        <v>77.914292622541552</v>
      </c>
      <c r="Z35" s="897">
        <f t="shared" si="11"/>
        <v>83.547777435513339</v>
      </c>
      <c r="AA35" s="897">
        <f t="shared" si="11"/>
        <v>82.134098300645093</v>
      </c>
      <c r="AB35" s="897">
        <f t="shared" si="11"/>
        <v>77.354713067832506</v>
      </c>
      <c r="AC35" s="897">
        <f t="shared" si="11"/>
        <v>57.106742439022781</v>
      </c>
      <c r="AD35" s="897">
        <f t="shared" si="11"/>
        <v>53.358421085784229</v>
      </c>
      <c r="AE35" s="897">
        <f t="shared" si="11"/>
        <v>56.559051423265672</v>
      </c>
      <c r="AF35" s="897">
        <f t="shared" si="11"/>
        <v>52.604816455564162</v>
      </c>
      <c r="AG35" s="897">
        <f t="shared" si="11"/>
        <v>49.581121562351051</v>
      </c>
      <c r="AH35" s="897">
        <f t="shared" si="11"/>
        <v>48.231131679036181</v>
      </c>
      <c r="AI35" s="897">
        <f t="shared" si="11"/>
        <v>54.898821749837893</v>
      </c>
      <c r="AJ35" s="897">
        <f t="shared" si="11"/>
        <v>45.295176090200357</v>
      </c>
      <c r="AK35" s="898">
        <f t="shared" si="11"/>
        <v>45.04912832746507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135.91987965790199</v>
      </c>
      <c r="P36" s="453">
        <f t="shared" si="9"/>
        <v>0.22955335799039367</v>
      </c>
      <c r="Q36" s="328"/>
      <c r="R36" s="13"/>
      <c r="S36" s="356" t="s">
        <v>184</v>
      </c>
      <c r="T36" s="335"/>
      <c r="U36" s="346"/>
      <c r="V36" s="336" t="s">
        <v>184</v>
      </c>
      <c r="W36" s="357"/>
      <c r="X36" s="899">
        <f>VLOOKUP(年度マスタ!$K$4&amp;"_"&amp;X$33,データシート1!$A:$BT,MATCH("aa_"&amp;$S36,データシート1!$A$1:$BT$1,0),0)</f>
        <v>37.404373142744873</v>
      </c>
      <c r="Y36" s="900">
        <f>VLOOKUP(年度マスタ!$K$4&amp;"_"&amp;Y$33,データシート1!$A:$BT,MATCH("aa_"&amp;$S36,データシート1!$A$1:$BT$1,0),0)</f>
        <v>34.100670596091931</v>
      </c>
      <c r="Z36" s="900">
        <f>VLOOKUP(年度マスタ!$K$4&amp;"_"&amp;Z$33,データシート1!$A:$BT,MATCH("aa_"&amp;$S36,データシート1!$A$1:$BT$1,0),0)</f>
        <v>35.546959042016617</v>
      </c>
      <c r="AA36" s="900">
        <f>VLOOKUP(年度マスタ!$K$4&amp;"_"&amp;AA$33,データシート1!$A:$BT,MATCH("aa_"&amp;$S36,データシート1!$A$1:$BT$1,0),0)</f>
        <v>31.11495521198956</v>
      </c>
      <c r="AB36" s="900">
        <f>VLOOKUP(年度マスタ!$K$4&amp;"_"&amp;AB$33,データシート1!$A:$BT,MATCH("aa_"&amp;$S36,データシート1!$A$1:$BT$1,0),0)</f>
        <v>29.194106449315431</v>
      </c>
      <c r="AC36" s="900">
        <f>VLOOKUP(年度マスタ!$K$4&amp;"_"&amp;AC$33,データシート1!$A:$BT,MATCH("aa_"&amp;$S36,データシート1!$A$1:$BT$1,0),0)</f>
        <v>26.456567010490449</v>
      </c>
      <c r="AD36" s="900">
        <f>VLOOKUP(年度マスタ!$K$4&amp;"_"&amp;AD$33,データシート1!$A:$BT,MATCH("aa_"&amp;$S36,データシート1!$A$1:$BT$1,0),0)</f>
        <v>21.44836703696766</v>
      </c>
      <c r="AE36" s="900">
        <f>VLOOKUP(年度マスタ!$K$4&amp;"_"&amp;AE$33,データシート1!$A:$BT,MATCH("aa_"&amp;$S36,データシート1!$A$1:$BT$1,0),0)</f>
        <v>21.062596438538158</v>
      </c>
      <c r="AF36" s="900">
        <f>VLOOKUP(年度マスタ!$K$4&amp;"_"&amp;AF$33,データシート1!$A:$BT,MATCH("aa_"&amp;$S36,データシート1!$A$1:$BT$1,0),0)</f>
        <v>19.288999077466194</v>
      </c>
      <c r="AG36" s="900">
        <f>VLOOKUP(年度マスタ!$K$4&amp;"_"&amp;AG$33,データシート1!$A:$BT,MATCH("aa_"&amp;$S36,データシート1!$A$1:$BT$1,0),0)</f>
        <v>18.719132864021375</v>
      </c>
      <c r="AH36" s="900">
        <f>VLOOKUP(年度マスタ!$K$4&amp;"_"&amp;AH$33,データシート1!$A:$BT,MATCH("aa_"&amp;$S36,データシート1!$A$1:$BT$1,0),0)</f>
        <v>15.879079052919762</v>
      </c>
      <c r="AI36" s="900">
        <f>VLOOKUP(年度マスタ!$K$4&amp;"_"&amp;AI$33,データシート1!$A:$BT,MATCH("aa_"&amp;$S36,データシート1!$A$1:$BT$1,0),0)</f>
        <v>13.839779773474209</v>
      </c>
      <c r="AJ36" s="900">
        <f>VLOOKUP(年度マスタ!$K$4&amp;"_"&amp;AJ$33,データシート1!$A:$BT,MATCH("aa_"&amp;$S36,データシート1!$A$1:$BT$1,0),0)</f>
        <v>14.417025182042531</v>
      </c>
      <c r="AK36" s="901">
        <f>VLOOKUP(年度マスタ!$K$4&amp;"_"&amp;AK$33,データシート1!$A:$BT,MATCH("aa_"&amp;$S36,データシート1!$A$1:$BT$1,0),0)</f>
        <v>13.886251475593404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250.80260888782459</v>
      </c>
      <c r="P37" s="453">
        <f t="shared" si="9"/>
        <v>0.42357733988476487</v>
      </c>
      <c r="Q37" s="328"/>
      <c r="R37" s="13"/>
      <c r="S37" s="356" t="s">
        <v>187</v>
      </c>
      <c r="T37" s="335"/>
      <c r="U37" s="346"/>
      <c r="V37" s="336" t="s">
        <v>194</v>
      </c>
      <c r="W37" s="357"/>
      <c r="X37" s="899">
        <f>VLOOKUP(年度マスタ!$K$4&amp;"_"&amp;X$33,データシート1!$A:$BT,MATCH("aa_"&amp;$S37,データシート1!$A$1:$BT$1,0),0)</f>
        <v>10.205667581984351</v>
      </c>
      <c r="Y37" s="900">
        <f>VLOOKUP(年度マスタ!$K$4&amp;"_"&amp;Y$33,データシート1!$A:$BT,MATCH("aa_"&amp;$S37,データシート1!$A$1:$BT$1,0),0)</f>
        <v>12.329155637626229</v>
      </c>
      <c r="Z37" s="900">
        <f>VLOOKUP(年度マスタ!$K$4&amp;"_"&amp;Z$33,データシート1!$A:$BT,MATCH("aa_"&amp;$S37,データシート1!$A$1:$BT$1,0),0)</f>
        <v>16.19995703226623</v>
      </c>
      <c r="AA37" s="900">
        <f>VLOOKUP(年度マスタ!$K$4&amp;"_"&amp;AA$33,データシート1!$A:$BT,MATCH("aa_"&amp;$S37,データシート1!$A$1:$BT$1,0),0)</f>
        <v>16.29923622565703</v>
      </c>
      <c r="AB37" s="900">
        <f>VLOOKUP(年度マスタ!$K$4&amp;"_"&amp;AB$33,データシート1!$A:$BT,MATCH("aa_"&amp;$S37,データシート1!$A$1:$BT$1,0),0)</f>
        <v>14.03958113924341</v>
      </c>
      <c r="AC37" s="900">
        <f>VLOOKUP(年度マスタ!$K$4&amp;"_"&amp;AC$33,データシート1!$A:$BT,MATCH("aa_"&amp;$S37,データシート1!$A$1:$BT$1,0),0)</f>
        <v>12.696341906195761</v>
      </c>
      <c r="AD37" s="900">
        <f>VLOOKUP(年度マスタ!$K$4&amp;"_"&amp;AD$33,データシート1!$A:$BT,MATCH("aa_"&amp;$S37,データシート1!$A$1:$BT$1,0),0)</f>
        <v>12.83511764137161</v>
      </c>
      <c r="AE37" s="900">
        <f>VLOOKUP(年度マスタ!$K$4&amp;"_"&amp;AE$33,データシート1!$A:$BT,MATCH("aa_"&amp;$S37,データシート1!$A$1:$BT$1,0),0)</f>
        <v>10.946278617630684</v>
      </c>
      <c r="AF37" s="900">
        <f>VLOOKUP(年度マスタ!$K$4&amp;"_"&amp;AF$33,データシート1!$A:$BT,MATCH("aa_"&amp;$S37,データシート1!$A$1:$BT$1,0),0)</f>
        <v>11.199108149831423</v>
      </c>
      <c r="AG37" s="900">
        <f>VLOOKUP(年度マスタ!$K$4&amp;"_"&amp;AG$33,データシート1!$A:$BT,MATCH("aa_"&amp;$S37,データシート1!$A$1:$BT$1,0),0)</f>
        <v>10.254811059007409</v>
      </c>
      <c r="AH37" s="900">
        <f>VLOOKUP(年度マスタ!$K$4&amp;"_"&amp;AH$33,データシート1!$A:$BT,MATCH("aa_"&amp;$S37,データシート1!$A$1:$BT$1,0),0)</f>
        <v>11.551079949203629</v>
      </c>
      <c r="AI37" s="900">
        <f>VLOOKUP(年度マスタ!$K$4&amp;"_"&amp;AI$33,データシート1!$A:$BT,MATCH("aa_"&amp;$S37,データシート1!$A$1:$BT$1,0),0)</f>
        <v>10.55377040603136</v>
      </c>
      <c r="AJ37" s="900">
        <f>VLOOKUP(年度マスタ!$K$4&amp;"_"&amp;AJ$33,データシート1!$A:$BT,MATCH("aa_"&amp;$S37,データシート1!$A$1:$BT$1,0),0)</f>
        <v>8.658335668060154</v>
      </c>
      <c r="AK37" s="901">
        <f>VLOOKUP(年度マスタ!$K$4&amp;"_"&amp;AK$33,データシート1!$A:$BT,MATCH("aa_"&amp;$S37,データシート1!$A$1:$BT$1,0),0)</f>
        <v>8.8424402742891228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163.49935903896863</v>
      </c>
      <c r="P38" s="454">
        <f t="shared" si="9"/>
        <v>0.27613199033972424</v>
      </c>
      <c r="Q38" s="328"/>
      <c r="R38" s="13"/>
      <c r="S38" s="356" t="s">
        <v>188</v>
      </c>
      <c r="T38" s="335"/>
      <c r="U38" s="348"/>
      <c r="V38" s="358" t="s">
        <v>197</v>
      </c>
      <c r="W38" s="358"/>
      <c r="X38" s="899">
        <f>VLOOKUP(年度マスタ!$K$4&amp;"_"&amp;X$33,データシート1!$A:$BT,MATCH("aa_"&amp;$S38,データシート1!$A$1:$BT$1,0),0)</f>
        <v>33.267354294383964</v>
      </c>
      <c r="Y38" s="900">
        <f>VLOOKUP(年度マスタ!$K$4&amp;"_"&amp;Y$33,データシート1!$A:$BT,MATCH("aa_"&amp;$S38,データシート1!$A$1:$BT$1,0),0)</f>
        <v>31.484466388823389</v>
      </c>
      <c r="Z38" s="900">
        <f>VLOOKUP(年度マスタ!$K$4&amp;"_"&amp;Z$33,データシート1!$A:$BT,MATCH("aa_"&amp;$S38,データシート1!$A$1:$BT$1,0),0)</f>
        <v>31.800861361230488</v>
      </c>
      <c r="AA38" s="900">
        <f>VLOOKUP(年度マスタ!$K$4&amp;"_"&amp;AA$33,データシート1!$A:$BT,MATCH("aa_"&amp;$S38,データシート1!$A$1:$BT$1,0),0)</f>
        <v>34.719906862998492</v>
      </c>
      <c r="AB38" s="900">
        <f>VLOOKUP(年度マスタ!$K$4&amp;"_"&amp;AB$33,データシート1!$A:$BT,MATCH("aa_"&amp;$S38,データシート1!$A$1:$BT$1,0),0)</f>
        <v>34.121025479273669</v>
      </c>
      <c r="AC38" s="900">
        <f>VLOOKUP(年度マスタ!$K$4&amp;"_"&amp;AC$33,データシート1!$A:$BT,MATCH("aa_"&amp;$S38,データシート1!$A$1:$BT$1,0),0)</f>
        <v>17.95383352233657</v>
      </c>
      <c r="AD38" s="900">
        <f>VLOOKUP(年度マスタ!$K$4&amp;"_"&amp;AD$33,データシート1!$A:$BT,MATCH("aa_"&amp;$S38,データシート1!$A$1:$BT$1,0),0)</f>
        <v>19.074936407444959</v>
      </c>
      <c r="AE38" s="900">
        <f>VLOOKUP(年度マスタ!$K$4&amp;"_"&amp;AE$33,データシート1!$A:$BT,MATCH("aa_"&amp;$S38,データシート1!$A$1:$BT$1,0),0)</f>
        <v>24.550176367096835</v>
      </c>
      <c r="AF38" s="900">
        <f>VLOOKUP(年度マスタ!$K$4&amp;"_"&amp;AF$33,データシート1!$A:$BT,MATCH("aa_"&amp;$S38,データシート1!$A$1:$BT$1,0),0)</f>
        <v>22.116709228266547</v>
      </c>
      <c r="AG38" s="900">
        <f>VLOOKUP(年度マスタ!$K$4&amp;"_"&amp;AG$33,データシート1!$A:$BT,MATCH("aa_"&amp;$S38,データシート1!$A$1:$BT$1,0),0)</f>
        <v>20.607177639322266</v>
      </c>
      <c r="AH38" s="900">
        <f>VLOOKUP(年度マスタ!$K$4&amp;"_"&amp;AH$33,データシート1!$A:$BT,MATCH("aa_"&amp;$S38,データシート1!$A$1:$BT$1,0),0)</f>
        <v>20.800972676912789</v>
      </c>
      <c r="AI38" s="900">
        <f>VLOOKUP(年度マスタ!$K$4&amp;"_"&amp;AI$33,データシート1!$A:$BT,MATCH("aa_"&amp;$S38,データシート1!$A$1:$BT$1,0),0)</f>
        <v>30.505271570332326</v>
      </c>
      <c r="AJ38" s="900">
        <f>VLOOKUP(年度マスタ!$K$4&amp;"_"&amp;AJ$33,データシート1!$A:$BT,MATCH("aa_"&amp;$S38,データシート1!$A$1:$BT$1,0),0)</f>
        <v>22.219815240097674</v>
      </c>
      <c r="AK38" s="901">
        <f>VLOOKUP(年度マスタ!$K$4&amp;"_"&amp;AK$33,データシート1!$A:$BT,MATCH("aa_"&amp;$S38,データシート1!$A$1:$BT$1,0),0)</f>
        <v>22.320436577582541</v>
      </c>
      <c r="AL38" s="330"/>
      <c r="AW38" s="17" t="str">
        <f>年度マスタ!H4</f>
        <v>15</v>
      </c>
      <c r="AX38" s="17" t="s">
        <v>198</v>
      </c>
      <c r="AY38" s="17">
        <f>VLOOKUP($AW38&amp;"_"&amp;$AY$34,データシート1!$A:$BT,MATCH($AY$31&amp;"_"&amp;AY$36,データシート1!$A$1:$BT$1,0),0)</f>
        <v>5041.361942289398</v>
      </c>
      <c r="AZ38" s="17">
        <f>VLOOKUP($AW38&amp;"_"&amp;$AY$34,データシート1!$A:$BT,MATCH($AY$31&amp;"_"&amp;AZ$36,データシート1!$A$1:$BT$1,0),0)</f>
        <v>317.86824280930415</v>
      </c>
      <c r="BA38" s="17">
        <f>VLOOKUP($AW38&amp;"_"&amp;$AY$34,データシート1!$A:$BT,MATCH($AY$31&amp;"_"&amp;BA$36,データシート1!$A$1:$BT$1,0),0)</f>
        <v>462.82229583674257</v>
      </c>
      <c r="BB38" s="17">
        <f>VLOOKUP($AW38&amp;"_"&amp;$AY$34,データシート1!$A:$BT,MATCH($AY$31&amp;"_"&amp;BB$36,データシート1!$A$1:$BT$1,0),0)</f>
        <v>3031.8575044482482</v>
      </c>
      <c r="BC38" s="17">
        <f>VLOOKUP($AW38&amp;"_"&amp;$AY$34,データシート1!$A:$BT,MATCH($AY$31&amp;"_"&amp;BC$36,データシート1!$A$1:$BT$1,0),0)</f>
        <v>3167.2622734344673</v>
      </c>
      <c r="BD38" s="17">
        <f>VLOOKUP($AW38&amp;"_"&amp;$AY$34,データシート1!$A:$BT,MATCH($AY$31&amp;"_"&amp;BD$36,データシート1!$A$1:$BT$1,0),0)</f>
        <v>2036.9871897102698</v>
      </c>
      <c r="BE38" s="17">
        <f>VLOOKUP($AW38&amp;"_"&amp;$AY$34,データシート1!$A:$BT,MATCH($AY$31&amp;"_"&amp;BE$36,データシート1!$A$1:$BT$1,0),0)</f>
        <v>1658.8202449567596</v>
      </c>
      <c r="BF38" s="17">
        <f>VLOOKUP($AW38&amp;"_"&amp;$AY$34,データシート1!$A:$BT,MATCH($AY$31&amp;"_"&amp;BF$36,データシート1!$A$1:$BT$1,0),0)</f>
        <v>127.3889231598197</v>
      </c>
      <c r="BG38" s="17">
        <f>VLOOKUP($AW38&amp;"_"&amp;$AY$34,データシート1!$A:$BT,MATCH($AY$31&amp;"_"&amp;BG$36,データシート1!$A$1:$BT$1,0),0)</f>
        <v>224.43043150761039</v>
      </c>
      <c r="BH38" s="17">
        <f>VLOOKUP($AW38&amp;"_"&amp;$AY$34,データシート1!$A:$BT,MATCH($AY$31&amp;"_"&amp;BH$36,データシート1!$A$1:$BT$1,0),0)</f>
        <v>244.89393002210218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62.228346291092748</v>
      </c>
      <c r="P39" s="454">
        <f t="shared" si="9"/>
        <v>0.10509666348486152</v>
      </c>
      <c r="Q39" s="328"/>
      <c r="R39" s="13"/>
      <c r="S39" s="356" t="s">
        <v>189</v>
      </c>
      <c r="T39" s="335"/>
      <c r="U39" s="343" t="s">
        <v>199</v>
      </c>
      <c r="V39" s="344"/>
      <c r="W39" s="344"/>
      <c r="X39" s="896">
        <f>VLOOKUP(年度マスタ!$K$4&amp;"_"&amp;X$33,データシート1!$A:$BT,MATCH("aa_"&amp;$S39,データシート1!$A$1:$BT$1,0),0)</f>
        <v>100.5602878027436</v>
      </c>
      <c r="Y39" s="897">
        <f>VLOOKUP(年度マスタ!$K$4&amp;"_"&amp;Y$33,データシート1!$A:$BT,MATCH("aa_"&amp;$S39,データシート1!$A$1:$BT$1,0),0)</f>
        <v>98.084840881000616</v>
      </c>
      <c r="Z39" s="897">
        <f>VLOOKUP(年度マスタ!$K$4&amp;"_"&amp;Z$33,データシート1!$A:$BT,MATCH("aa_"&amp;$S39,データシート1!$A$1:$BT$1,0),0)</f>
        <v>114.49624638443061</v>
      </c>
      <c r="AA39" s="897">
        <f>VLOOKUP(年度マスタ!$K$4&amp;"_"&amp;AA$33,データシート1!$A:$BT,MATCH("aa_"&amp;$S39,データシート1!$A$1:$BT$1,0),0)</f>
        <v>120.6475099031565</v>
      </c>
      <c r="AB39" s="897">
        <f>VLOOKUP(年度マスタ!$K$4&amp;"_"&amp;AB$33,データシート1!$A:$BT,MATCH("aa_"&amp;$S39,データシート1!$A$1:$BT$1,0),0)</f>
        <v>120.078344814822</v>
      </c>
      <c r="AC39" s="897">
        <f>VLOOKUP(年度マスタ!$K$4&amp;"_"&amp;AC$33,データシート1!$A:$BT,MATCH("aa_"&amp;$S39,データシート1!$A$1:$BT$1,0),0)</f>
        <v>111.24886023765541</v>
      </c>
      <c r="AD39" s="897">
        <f>VLOOKUP(年度マスタ!$K$4&amp;"_"&amp;AD$33,データシート1!$A:$BT,MATCH("aa_"&amp;$S39,データシート1!$A$1:$BT$1,0),0)</f>
        <v>93.030805939729092</v>
      </c>
      <c r="AE39" s="897">
        <f>VLOOKUP(年度マスタ!$K$4&amp;"_"&amp;AE$33,データシート1!$A:$BT,MATCH("aa_"&amp;$S39,データシート1!$A$1:$BT$1,0),0)</f>
        <v>90.479237140222139</v>
      </c>
      <c r="AF39" s="897">
        <f>VLOOKUP(年度マスタ!$K$4&amp;"_"&amp;AF$33,データシート1!$A:$BT,MATCH("aa_"&amp;$S39,データシート1!$A$1:$BT$1,0),0)</f>
        <v>87.181943478799425</v>
      </c>
      <c r="AG39" s="897">
        <f>VLOOKUP(年度マスタ!$K$4&amp;"_"&amp;AG$33,データシート1!$A:$BT,MATCH("aa_"&amp;$S39,データシート1!$A$1:$BT$1,0),0)</f>
        <v>85.072507608613137</v>
      </c>
      <c r="AH39" s="897">
        <f>VLOOKUP(年度マスタ!$K$4&amp;"_"&amp;AH$33,データシート1!$A:$BT,MATCH("aa_"&amp;$S39,データシート1!$A$1:$BT$1,0),0)</f>
        <v>86.310762632976903</v>
      </c>
      <c r="AI39" s="897">
        <f>VLOOKUP(年度マスタ!$K$4&amp;"_"&amp;AI$33,データシート1!$A:$BT,MATCH("aa_"&amp;$S39,データシート1!$A$1:$BT$1,0),0)</f>
        <v>69.791462540790164</v>
      </c>
      <c r="AJ39" s="897">
        <f>VLOOKUP(年度マスタ!$K$4&amp;"_"&amp;AJ$33,データシート1!$A:$BT,MATCH("aa_"&amp;$S39,データシート1!$A$1:$BT$1,0),0)</f>
        <v>77.975890666203711</v>
      </c>
      <c r="AK39" s="898">
        <f>VLOOKUP(年度マスタ!$K$4&amp;"_"&amp;AK$33,データシート1!$A:$BT,MATCH("aa_"&amp;$S39,データシート1!$A$1:$BT$1,0),0)</f>
        <v>73.018525159467032</v>
      </c>
      <c r="AL39" s="330"/>
      <c r="AW39" s="17" t="str">
        <f>年度マスタ!K4</f>
        <v>15224</v>
      </c>
      <c r="AX39" s="17" t="s">
        <v>200</v>
      </c>
      <c r="AY39" s="17">
        <f>VLOOKUP($AW39&amp;"_"&amp;$AY$34,データシート1!$A:$BT,MATCH($AY$31&amp;"_"&amp;AY$36,データシート1!$A$1:$BT$1,0),0)</f>
        <v>13.886251475593404</v>
      </c>
      <c r="AZ39" s="17">
        <f>VLOOKUP($AW39&amp;"_"&amp;$AY$34,データシート1!$A:$BT,MATCH($AY$31&amp;"_"&amp;AZ$36,データシート1!$A$1:$BT$1,0),0)</f>
        <v>8.8424402742891228</v>
      </c>
      <c r="BA39" s="17">
        <f>VLOOKUP($AW39&amp;"_"&amp;$AY$34,データシート1!$A:$BT,MATCH($AY$31&amp;"_"&amp;BA$36,データシート1!$A$1:$BT$1,0),0)</f>
        <v>22.320436577582541</v>
      </c>
      <c r="BB39" s="17">
        <f>VLOOKUP($AW39&amp;"_"&amp;$AY$34,データシート1!$A:$BT,MATCH($AY$31&amp;"_"&amp;BB$36,データシート1!$A$1:$BT$1,0),0)</f>
        <v>73.018525159467032</v>
      </c>
      <c r="BC39" s="17">
        <f>VLOOKUP($AW39&amp;"_"&amp;$AY$34,データシート1!$A:$BT,MATCH($AY$31&amp;"_"&amp;BC$36,データシート1!$A$1:$BT$1,0),0)</f>
        <v>80.057198681269057</v>
      </c>
      <c r="BD39" s="17">
        <f>VLOOKUP($AW39&amp;"_"&amp;$AY$34,データシート1!$A:$BT,MATCH($AY$31&amp;"_"&amp;BD$36,データシート1!$A$1:$BT$1,0),0)</f>
        <v>46.082343018512191</v>
      </c>
      <c r="BE39" s="17">
        <f>VLOOKUP($AW39&amp;"_"&amp;$AY$34,データシート1!$A:$BT,MATCH($AY$31&amp;"_"&amp;BE$36,データシート1!$A$1:$BT$1,0),0)</f>
        <v>81.257193310200108</v>
      </c>
      <c r="BF39" s="17">
        <f>VLOOKUP($AW39&amp;"_"&amp;$AY$34,データシート1!$A:$BT,MATCH($AY$31&amp;"_"&amp;BF$36,データシート1!$A$1:$BT$1,0),0)</f>
        <v>2.9818163928263255</v>
      </c>
      <c r="BG39" s="17">
        <f>VLOOKUP($AW39&amp;"_"&amp;$AY$34,データシート1!$A:$BT,MATCH($AY$31&amp;"_"&amp;BG$36,データシート1!$A$1:$BT$1,0),0)</f>
        <v>59.044906827823773</v>
      </c>
      <c r="BH39" s="17">
        <f>VLOOKUP($AW39&amp;"_"&amp;$AY$34,データシート1!$A:$BT,MATCH($AY$31&amp;"_"&amp;BH$36,データシート1!$A$1:$BT$1,0),0)</f>
        <v>4.6140146051292001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101.27101274787587</v>
      </c>
      <c r="P40" s="454">
        <f t="shared" si="9"/>
        <v>0.17103532685486272</v>
      </c>
      <c r="Q40" s="328"/>
      <c r="R40" s="13"/>
      <c r="S40" s="356" t="s">
        <v>165</v>
      </c>
      <c r="T40" s="335"/>
      <c r="U40" s="343" t="s">
        <v>165</v>
      </c>
      <c r="V40" s="344"/>
      <c r="W40" s="344"/>
      <c r="X40" s="896">
        <f>VLOOKUP(年度マスタ!$K$4&amp;"_"&amp;X$33,データシート1!$A:$BT,MATCH("aa_"&amp;$S40,データシート1!$A$1:$BT$1,0),0)</f>
        <v>111.4953580177296</v>
      </c>
      <c r="Y40" s="897">
        <f>VLOOKUP(年度マスタ!$K$4&amp;"_"&amp;Y$33,データシート1!$A:$BT,MATCH("aa_"&amp;$S40,データシート1!$A$1:$BT$1,0),0)</f>
        <v>111.2135297535268</v>
      </c>
      <c r="Z40" s="897">
        <f>VLOOKUP(年度マスタ!$K$4&amp;"_"&amp;Z$33,データシート1!$A:$BT,MATCH("aa_"&amp;$S40,データシート1!$A$1:$BT$1,0),0)</f>
        <v>120.0491210766974</v>
      </c>
      <c r="AA40" s="897">
        <f>VLOOKUP(年度マスタ!$K$4&amp;"_"&amp;AA$33,データシート1!$A:$BT,MATCH("aa_"&amp;$S40,データシート1!$A$1:$BT$1,0),0)</f>
        <v>135.80628128591971</v>
      </c>
      <c r="AB40" s="897">
        <f>VLOOKUP(年度マスタ!$K$4&amp;"_"&amp;AB$33,データシート1!$A:$BT,MATCH("aa_"&amp;$S40,データシート1!$A$1:$BT$1,0),0)</f>
        <v>135.91987965790199</v>
      </c>
      <c r="AC40" s="897">
        <f>VLOOKUP(年度マスタ!$K$4&amp;"_"&amp;AC$33,データシート1!$A:$BT,MATCH("aa_"&amp;$S40,データシート1!$A$1:$BT$1,0),0)</f>
        <v>116.94451550498511</v>
      </c>
      <c r="AD40" s="897">
        <f>VLOOKUP(年度マスタ!$K$4&amp;"_"&amp;AD$33,データシート1!$A:$BT,MATCH("aa_"&amp;$S40,データシート1!$A$1:$BT$1,0),0)</f>
        <v>108.5216592321577</v>
      </c>
      <c r="AE40" s="897">
        <f>VLOOKUP(年度マスタ!$K$4&amp;"_"&amp;AE$33,データシート1!$A:$BT,MATCH("aa_"&amp;$S40,データシート1!$A$1:$BT$1,0),0)</f>
        <v>101.1434645475792</v>
      </c>
      <c r="AF40" s="897">
        <f>VLOOKUP(年度マスタ!$K$4&amp;"_"&amp;AF$33,データシート1!$A:$BT,MATCH("aa_"&amp;$S40,データシート1!$A$1:$BT$1,0),0)</f>
        <v>107.4444605749443</v>
      </c>
      <c r="AG40" s="897">
        <f>VLOOKUP(年度マスタ!$K$4&amp;"_"&amp;AG$33,データシート1!$A:$BT,MATCH("aa_"&amp;$S40,データシート1!$A$1:$BT$1,0),0)</f>
        <v>99.817501911893359</v>
      </c>
      <c r="AH40" s="897">
        <f>VLOOKUP(年度マスタ!$K$4&amp;"_"&amp;AH$33,データシート1!$A:$BT,MATCH("aa_"&amp;$S40,データシート1!$A$1:$BT$1,0),0)</f>
        <v>95.379656654267166</v>
      </c>
      <c r="AI40" s="897">
        <f>VLOOKUP(年度マスタ!$K$4&amp;"_"&amp;AI$33,データシート1!$A:$BT,MATCH("aa_"&amp;$S40,データシート1!$A$1:$BT$1,0),0)</f>
        <v>88.494336080053728</v>
      </c>
      <c r="AJ40" s="897">
        <f>VLOOKUP(年度マスタ!$K$4&amp;"_"&amp;AJ$33,データシート1!$A:$BT,MATCH("aa_"&amp;$S40,データシート1!$A$1:$BT$1,0),0)</f>
        <v>80.42112796206932</v>
      </c>
      <c r="AK40" s="898">
        <f>VLOOKUP(年度マスタ!$K$4&amp;"_"&amp;AK$33,データシート1!$A:$BT,MATCH("aa_"&amp;$S40,データシート1!$A$1:$BT$1,0),0)</f>
        <v>80.057198681269057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4.7034096075998804</v>
      </c>
      <c r="P41" s="454">
        <f t="shared" si="9"/>
        <v>7.9435287328556928E-3</v>
      </c>
      <c r="Q41" s="328"/>
      <c r="R41" s="13"/>
      <c r="S41" s="356" t="s">
        <v>201</v>
      </c>
      <c r="T41" s="335"/>
      <c r="U41" s="246" t="s">
        <v>128</v>
      </c>
      <c r="V41" s="344"/>
      <c r="W41" s="344"/>
      <c r="X41" s="896">
        <f>X42+X45+X46</f>
        <v>251.86354862259645</v>
      </c>
      <c r="Y41" s="897">
        <f t="shared" ref="Y41:AH41" si="12">Y42+Y45+Y46</f>
        <v>251.70961098359189</v>
      </c>
      <c r="Z41" s="897">
        <f t="shared" si="12"/>
        <v>253.33900315201828</v>
      </c>
      <c r="AA41" s="897">
        <f t="shared" si="12"/>
        <v>251.89793358618533</v>
      </c>
      <c r="AB41" s="897">
        <f t="shared" si="12"/>
        <v>250.80260888782459</v>
      </c>
      <c r="AC41" s="897">
        <f t="shared" si="12"/>
        <v>244.52490390922856</v>
      </c>
      <c r="AD41" s="897">
        <f t="shared" si="12"/>
        <v>243.80297515512922</v>
      </c>
      <c r="AE41" s="897">
        <f t="shared" si="12"/>
        <v>243.9346247368772</v>
      </c>
      <c r="AF41" s="897">
        <f t="shared" si="12"/>
        <v>236.92707092708594</v>
      </c>
      <c r="AG41" s="897">
        <f t="shared" si="12"/>
        <v>230.50629879900558</v>
      </c>
      <c r="AH41" s="897">
        <f t="shared" si="12"/>
        <v>226.09435636641882</v>
      </c>
      <c r="AI41" s="897">
        <f>AI42+AI45+AI46</f>
        <v>205.5991841056873</v>
      </c>
      <c r="AJ41" s="897">
        <f>AJ42+AJ45+AJ46</f>
        <v>194.59711147330376</v>
      </c>
      <c r="AK41" s="898">
        <f>AK42+AK45+AK46</f>
        <v>189.36625954936241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82.599840241256047</v>
      </c>
      <c r="P42" s="454">
        <f t="shared" si="9"/>
        <v>0.13950182081218487</v>
      </c>
      <c r="Q42" s="328"/>
      <c r="R42" s="13"/>
      <c r="S42" s="356"/>
      <c r="T42" s="335"/>
      <c r="U42" s="346"/>
      <c r="V42" s="564" t="s">
        <v>129</v>
      </c>
      <c r="W42" s="336"/>
      <c r="X42" s="899">
        <f>SUM(X43:X44)</f>
        <v>172.048896996346</v>
      </c>
      <c r="Y42" s="900">
        <f t="shared" ref="Y42:AK42" si="13">SUM(Y43:Y44)</f>
        <v>173.15625330706922</v>
      </c>
      <c r="Z42" s="900">
        <f t="shared" si="13"/>
        <v>168.30251547898604</v>
      </c>
      <c r="AA42" s="900">
        <f t="shared" si="13"/>
        <v>166.80634751129099</v>
      </c>
      <c r="AB42" s="900">
        <f t="shared" si="13"/>
        <v>163.49935903896863</v>
      </c>
      <c r="AC42" s="900">
        <f t="shared" si="13"/>
        <v>158.99742678613507</v>
      </c>
      <c r="AD42" s="900">
        <f t="shared" si="13"/>
        <v>156.07139934865143</v>
      </c>
      <c r="AE42" s="900">
        <f t="shared" si="13"/>
        <v>152.45260335363062</v>
      </c>
      <c r="AF42" s="900">
        <f t="shared" si="13"/>
        <v>149.37637336452912</v>
      </c>
      <c r="AG42" s="900">
        <f t="shared" si="13"/>
        <v>145.80774995195205</v>
      </c>
      <c r="AH42" s="900">
        <f t="shared" si="13"/>
        <v>141.01614273078417</v>
      </c>
      <c r="AI42" s="900">
        <f t="shared" si="13"/>
        <v>128.12251865339056</v>
      </c>
      <c r="AJ42" s="900">
        <f t="shared" si="13"/>
        <v>127.1968144879941</v>
      </c>
      <c r="AK42" s="901">
        <f t="shared" si="13"/>
        <v>127.3395363287123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7.9502752760000002</v>
      </c>
      <c r="P43" s="612">
        <f t="shared" si="9"/>
        <v>1.3427118911134961E-2</v>
      </c>
      <c r="Q43" s="328"/>
      <c r="R43" s="13"/>
      <c r="S43" s="356" t="s">
        <v>190</v>
      </c>
      <c r="T43" s="359"/>
      <c r="U43" s="346"/>
      <c r="V43" s="360"/>
      <c r="W43" s="347" t="s">
        <v>190</v>
      </c>
      <c r="X43" s="899">
        <f>VLOOKUP(年度マスタ!$K$4&amp;"_"&amp;X$33,データシート1!$A:$BT,MATCH("aa_"&amp;$S43,データシート1!$A$1:$BT$1,0),0)</f>
        <v>65.70404597152249</v>
      </c>
      <c r="Y43" s="900">
        <f>VLOOKUP(年度マスタ!$K$4&amp;"_"&amp;Y$33,データシート1!$A:$BT,MATCH("aa_"&amp;$S43,データシート1!$A$1:$BT$1,0),0)</f>
        <v>65.6009820254245</v>
      </c>
      <c r="Z43" s="900">
        <f>VLOOKUP(年度マスタ!$K$4&amp;"_"&amp;Z$33,データシート1!$A:$BT,MATCH("aa_"&amp;$S43,データシート1!$A$1:$BT$1,0),0)</f>
        <v>64.473975216216573</v>
      </c>
      <c r="AA43" s="900">
        <f>VLOOKUP(年度マスタ!$K$4&amp;"_"&amp;AA$33,データシート1!$A:$BT,MATCH("aa_"&amp;$S43,データシート1!$A$1:$BT$1,0),0)</f>
        <v>64.352836066685583</v>
      </c>
      <c r="AB43" s="900">
        <f>VLOOKUP(年度マスタ!$K$4&amp;"_"&amp;AB$33,データシート1!$A:$BT,MATCH("aa_"&amp;$S43,データシート1!$A$1:$BT$1,0),0)</f>
        <v>62.228346291092748</v>
      </c>
      <c r="AC43" s="900">
        <f>VLOOKUP(年度マスタ!$K$4&amp;"_"&amp;AC$33,データシート1!$A:$BT,MATCH("aa_"&amp;$S43,データシート1!$A$1:$BT$1,0),0)</f>
        <v>58.927359977181837</v>
      </c>
      <c r="AD43" s="900">
        <f>VLOOKUP(年度マスタ!$K$4&amp;"_"&amp;AD$33,データシート1!$A:$BT,MATCH("aa_"&amp;$S43,データシート1!$A$1:$BT$1,0),0)</f>
        <v>57.887162154184622</v>
      </c>
      <c r="AE43" s="900">
        <f>VLOOKUP(年度マスタ!$K$4&amp;"_"&amp;AE$33,データシート1!$A:$BT,MATCH("aa_"&amp;$S43,データシート1!$A$1:$BT$1,0),0)</f>
        <v>56.983576071271564</v>
      </c>
      <c r="AF43" s="900">
        <f>VLOOKUP(年度マスタ!$K$4&amp;"_"&amp;AF$33,データシート1!$A:$BT,MATCH("aa_"&amp;$S43,データシート1!$A$1:$BT$1,0),0)</f>
        <v>56.013598759246321</v>
      </c>
      <c r="AG43" s="900">
        <f>VLOOKUP(年度マスタ!$K$4&amp;"_"&amp;AG$33,データシート1!$A:$BT,MATCH("aa_"&amp;$S43,データシート1!$A$1:$BT$1,0),0)</f>
        <v>54.688798986699361</v>
      </c>
      <c r="AH43" s="900">
        <f>VLOOKUP(年度マスタ!$K$4&amp;"_"&amp;AH$33,データシート1!$A:$BT,MATCH("aa_"&amp;$S43,データシート1!$A$1:$BT$1,0),0)</f>
        <v>52.793070451838638</v>
      </c>
      <c r="AI43" s="900">
        <f>VLOOKUP(年度マスタ!$K$4&amp;"_"&amp;AI$33,データシート1!$A:$BT,MATCH("aa_"&amp;$S43,データシート1!$A$1:$BT$1,0),0)</f>
        <v>45.835762076366265</v>
      </c>
      <c r="AJ43" s="900">
        <f>VLOOKUP(年度マスタ!$K$4&amp;"_"&amp;AJ$33,データシート1!$A:$BT,MATCH("aa_"&amp;$S43,データシート1!$A$1:$BT$1,0),0)</f>
        <v>44.055023518165257</v>
      </c>
      <c r="AK43" s="901">
        <f>VLOOKUP(年度マスタ!$K$4&amp;"_"&amp;AK$33,データシート1!$A:$BT,MATCH("aa_"&amp;$S43,データシート1!$A$1:$BT$1,0),0)</f>
        <v>46.082343018512191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106.3448510248235</v>
      </c>
      <c r="Y44" s="900">
        <f>VLOOKUP(年度マスタ!$K$4&amp;"_"&amp;Y$33,データシート1!$A:$BT,MATCH("aa_"&amp;$S44,データシート1!$A$1:$BT$1,0),0)</f>
        <v>107.55527128164471</v>
      </c>
      <c r="Z44" s="900">
        <f>VLOOKUP(年度マスタ!$K$4&amp;"_"&amp;Z$33,データシート1!$A:$BT,MATCH("aa_"&amp;$S44,データシート1!$A$1:$BT$1,0),0)</f>
        <v>103.82854026276948</v>
      </c>
      <c r="AA44" s="900">
        <f>VLOOKUP(年度マスタ!$K$4&amp;"_"&amp;AA$33,データシート1!$A:$BT,MATCH("aa_"&amp;$S44,データシート1!$A$1:$BT$1,0),0)</f>
        <v>102.4535114446054</v>
      </c>
      <c r="AB44" s="900">
        <f>VLOOKUP(年度マスタ!$K$4&amp;"_"&amp;AB$33,データシート1!$A:$BT,MATCH("aa_"&amp;$S44,データシート1!$A$1:$BT$1,0),0)</f>
        <v>101.27101274787587</v>
      </c>
      <c r="AC44" s="900">
        <f>VLOOKUP(年度マスタ!$K$4&amp;"_"&amp;AC$33,データシート1!$A:$BT,MATCH("aa_"&amp;$S44,データシート1!$A$1:$BT$1,0),0)</f>
        <v>100.07006680895321</v>
      </c>
      <c r="AD44" s="900">
        <f>VLOOKUP(年度マスタ!$K$4&amp;"_"&amp;AD$33,データシート1!$A:$BT,MATCH("aa_"&amp;$S44,データシート1!$A$1:$BT$1,0),0)</f>
        <v>98.184237194466817</v>
      </c>
      <c r="AE44" s="900">
        <f>VLOOKUP(年度マスタ!$K$4&amp;"_"&amp;AE$33,データシート1!$A:$BT,MATCH("aa_"&amp;$S44,データシート1!$A$1:$BT$1,0),0)</f>
        <v>95.46902728235905</v>
      </c>
      <c r="AF44" s="900">
        <f>VLOOKUP(年度マスタ!$K$4&amp;"_"&amp;AF$33,データシート1!$A:$BT,MATCH("aa_"&amp;$S44,データシート1!$A$1:$BT$1,0),0)</f>
        <v>93.362774605282809</v>
      </c>
      <c r="AG44" s="900">
        <f>VLOOKUP(年度マスタ!$K$4&amp;"_"&amp;AG$33,データシート1!$A:$BT,MATCH("aa_"&amp;$S44,データシート1!$A$1:$BT$1,0),0)</f>
        <v>91.118950965252694</v>
      </c>
      <c r="AH44" s="900">
        <f>VLOOKUP(年度マスタ!$K$4&amp;"_"&amp;AH$33,データシート1!$A:$BT,MATCH("aa_"&amp;$S44,データシート1!$A$1:$BT$1,0),0)</f>
        <v>88.223072278945537</v>
      </c>
      <c r="AI44" s="900">
        <f>VLOOKUP(年度マスタ!$K$4&amp;"_"&amp;AI$33,データシート1!$A:$BT,MATCH("aa_"&amp;$S44,データシート1!$A$1:$BT$1,0),0)</f>
        <v>82.286756577024278</v>
      </c>
      <c r="AJ44" s="900">
        <f>VLOOKUP(年度マスタ!$K$4&amp;"_"&amp;AJ$33,データシート1!$A:$BT,MATCH("aa_"&amp;$S44,データシート1!$A$1:$BT$1,0),0)</f>
        <v>83.141790969828847</v>
      </c>
      <c r="AK44" s="901">
        <f>VLOOKUP(年度マスタ!$K$4&amp;"_"&amp;AK$33,データシート1!$A:$BT,MATCH("aa_"&amp;$S44,データシート1!$A$1:$BT$1,0),0)</f>
        <v>81.257193310200108</v>
      </c>
      <c r="AL44" s="330"/>
      <c r="AW44" s="17" t="str">
        <f>AW47</f>
        <v>新潟県</v>
      </c>
      <c r="AX44" s="1010">
        <f t="shared" si="14"/>
        <v>0.35688133206408129</v>
      </c>
      <c r="AY44" s="1010">
        <f t="shared" si="14"/>
        <v>0.18584740490730206</v>
      </c>
      <c r="AZ44" s="1010">
        <f t="shared" si="14"/>
        <v>0.19414747339377969</v>
      </c>
      <c r="BA44" s="1010">
        <f t="shared" si="14"/>
        <v>0.2481122327574497</v>
      </c>
      <c r="BB44" s="1010">
        <f t="shared" si="14"/>
        <v>1.501155687738721E-2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3.7519013891137001</v>
      </c>
      <c r="Y45" s="900">
        <f>VLOOKUP(年度マスタ!$K$4&amp;"_"&amp;Y$33,データシート1!$A:$BT,MATCH("aa_"&amp;$S45,データシート1!$A$1:$BT$1,0),0)</f>
        <v>3.8525666957145801</v>
      </c>
      <c r="Z45" s="900">
        <f>VLOOKUP(年度マスタ!$K$4&amp;"_"&amp;Z$33,データシート1!$A:$BT,MATCH("aa_"&amp;$S45,データシート1!$A$1:$BT$1,0),0)</f>
        <v>4.3716086421162803</v>
      </c>
      <c r="AA45" s="900">
        <f>VLOOKUP(年度マスタ!$K$4&amp;"_"&amp;AA$33,データシート1!$A:$BT,MATCH("aa_"&amp;$S45,データシート1!$A$1:$BT$1,0),0)</f>
        <v>4.68104335412366</v>
      </c>
      <c r="AB45" s="900">
        <f>VLOOKUP(年度マスタ!$K$4&amp;"_"&amp;AB$33,データシート1!$A:$BT,MATCH("aa_"&amp;$S45,データシート1!$A$1:$BT$1,0),0)</f>
        <v>4.7034096075998804</v>
      </c>
      <c r="AC45" s="900">
        <f>VLOOKUP(年度マスタ!$K$4&amp;"_"&amp;AC$33,データシート1!$A:$BT,MATCH("aa_"&amp;$S45,データシート1!$A$1:$BT$1,0),0)</f>
        <v>4.4238031244093898</v>
      </c>
      <c r="AD45" s="900">
        <f>VLOOKUP(年度マスタ!$K$4&amp;"_"&amp;AD$33,データシート1!$A:$BT,MATCH("aa_"&amp;$S45,データシート1!$A$1:$BT$1,0),0)</f>
        <v>4.2522244146248998</v>
      </c>
      <c r="AE45" s="900">
        <f>VLOOKUP(年度マスタ!$K$4&amp;"_"&amp;AE$33,データシート1!$A:$BT,MATCH("aa_"&amp;$S45,データシート1!$A$1:$BT$1,0),0)</f>
        <v>4.0592226406145606</v>
      </c>
      <c r="AF45" s="900">
        <f>VLOOKUP(年度マスタ!$K$4&amp;"_"&amp;AF$33,データシート1!$A:$BT,MATCH("aa_"&amp;$S45,データシート1!$A$1:$BT$1,0),0)</f>
        <v>3.85978801428895</v>
      </c>
      <c r="AG45" s="900">
        <f>VLOOKUP(年度マスタ!$K$4&amp;"_"&amp;AG$33,データシート1!$A:$BT,MATCH("aa_"&amp;$S45,データシート1!$A$1:$BT$1,0),0)</f>
        <v>3.5070516534265601</v>
      </c>
      <c r="AH45" s="900">
        <f>VLOOKUP(年度マスタ!$K$4&amp;"_"&amp;AH$33,データシート1!$A:$BT,MATCH("aa_"&amp;$S45,データシート1!$A$1:$BT$1,0),0)</f>
        <v>3.3420403598430202</v>
      </c>
      <c r="AI45" s="900">
        <f>VLOOKUP(年度マスタ!$K$4&amp;"_"&amp;AI$33,データシート1!$A:$BT,MATCH("aa_"&amp;$S45,データシート1!$A$1:$BT$1,0),0)</f>
        <v>3.1281611799296898</v>
      </c>
      <c r="AJ45" s="900">
        <f>VLOOKUP(年度マスタ!$K$4&amp;"_"&amp;AJ$33,データシート1!$A:$BT,MATCH("aa_"&amp;$S45,データシート1!$A$1:$BT$1,0),0)</f>
        <v>3.0311666805378898</v>
      </c>
      <c r="AK45" s="901">
        <f>VLOOKUP(年度マスタ!$K$4&amp;"_"&amp;AK$33,データシート1!$A:$BT,MATCH("aa_"&amp;$S45,データシート1!$A$1:$BT$1,0),0)</f>
        <v>2.9818163928263255</v>
      </c>
      <c r="AL45" s="330"/>
      <c r="AW45" s="17" t="str">
        <f>AW48</f>
        <v>佐渡市</v>
      </c>
      <c r="AX45" s="1010">
        <f t="shared" ref="AX45:BB45" si="15">AX48/$BC48</f>
        <v>0.11489043448616061</v>
      </c>
      <c r="AY45" s="1010">
        <f t="shared" si="15"/>
        <v>0.18622180700431495</v>
      </c>
      <c r="AZ45" s="1010">
        <f t="shared" si="15"/>
        <v>0.20417279272034808</v>
      </c>
      <c r="BA45" s="1010">
        <f t="shared" si="15"/>
        <v>0.48294767611255018</v>
      </c>
      <c r="BB45" s="1010">
        <f t="shared" si="15"/>
        <v>1.1767289676626111E-2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76.06275023713674</v>
      </c>
      <c r="Y46" s="900">
        <f>VLOOKUP(年度マスタ!$K$4&amp;"_"&amp;Y$33,データシート1!$A:$BT,MATCH("aa_"&amp;$S46,データシート1!$A$1:$BT$1,0),0)</f>
        <v>74.70079098080808</v>
      </c>
      <c r="Z46" s="900">
        <f>VLOOKUP(年度マスタ!$K$4&amp;"_"&amp;Z$33,データシート1!$A:$BT,MATCH("aa_"&amp;$S46,データシート1!$A$1:$BT$1,0),0)</f>
        <v>80.664879030915969</v>
      </c>
      <c r="AA46" s="900">
        <f>VLOOKUP(年度マスタ!$K$4&amp;"_"&amp;AA$33,データシート1!$A:$BT,MATCH("aa_"&amp;$S46,データシート1!$A$1:$BT$1,0),0)</f>
        <v>80.410542720770664</v>
      </c>
      <c r="AB46" s="900">
        <f>VLOOKUP(年度マスタ!$K$4&amp;"_"&amp;AB$33,データシート1!$A:$BT,MATCH("aa_"&amp;$S46,データシート1!$A$1:$BT$1,0),0)</f>
        <v>82.599840241256047</v>
      </c>
      <c r="AC46" s="900">
        <f>VLOOKUP(年度マスタ!$K$4&amp;"_"&amp;AC$33,データシート1!$A:$BT,MATCH("aa_"&amp;$S46,データシート1!$A$1:$BT$1,0),0)</f>
        <v>81.103673998684101</v>
      </c>
      <c r="AD46" s="900">
        <f>VLOOKUP(年度マスタ!$K$4&amp;"_"&amp;AD$33,データシート1!$A:$BT,MATCH("aa_"&amp;$S46,データシート1!$A$1:$BT$1,0),0)</f>
        <v>83.479351391852916</v>
      </c>
      <c r="AE46" s="900">
        <f>VLOOKUP(年度マスタ!$K$4&amp;"_"&amp;AE$33,データシート1!$A:$BT,MATCH("aa_"&amp;$S46,データシート1!$A$1:$BT$1,0),0)</f>
        <v>87.422798742632011</v>
      </c>
      <c r="AF46" s="900">
        <f>VLOOKUP(年度マスタ!$K$4&amp;"_"&amp;AF$33,データシート1!$A:$BT,MATCH("aa_"&amp;$S46,データシート1!$A$1:$BT$1,0),0)</f>
        <v>83.690909548267882</v>
      </c>
      <c r="AG46" s="900">
        <f>VLOOKUP(年度マスタ!$K$4&amp;"_"&amp;AG$33,データシート1!$A:$BT,MATCH("aa_"&amp;$S46,データシート1!$A$1:$BT$1,0),0)</f>
        <v>81.191497193626958</v>
      </c>
      <c r="AH46" s="900">
        <f>VLOOKUP(年度マスタ!$K$4&amp;"_"&amp;AH$33,データシート1!$A:$BT,MATCH("aa_"&amp;$S46,データシート1!$A$1:$BT$1,0),0)</f>
        <v>81.736173275791643</v>
      </c>
      <c r="AI46" s="900">
        <f>VLOOKUP(年度マスタ!$K$4&amp;"_"&amp;AI$33,データシート1!$A:$BT,MATCH("aa_"&amp;$S46,データシート1!$A$1:$BT$1,0),0)</f>
        <v>74.348504272367052</v>
      </c>
      <c r="AJ46" s="900">
        <f>VLOOKUP(年度マスタ!$K$4&amp;"_"&amp;AJ$33,データシート1!$A:$BT,MATCH("aa_"&amp;$S46,データシート1!$A$1:$BT$1,0),0)</f>
        <v>64.369130304771772</v>
      </c>
      <c r="AK46" s="901">
        <f>VLOOKUP(年度マスタ!$K$4&amp;"_"&amp;AK$33,データシート1!$A:$BT,MATCH("aa_"&amp;$S46,データシート1!$A$1:$BT$1,0),0)</f>
        <v>59.044906827823773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10.66694263448</v>
      </c>
      <c r="Y47" s="903">
        <f>VLOOKUP(年度マスタ!$K$4&amp;"_"&amp;Y$33,データシート1!$A:$BT,MATCH("aa_"&amp;$S47,データシート1!$A$1:$BT$1,0),0)</f>
        <v>8.4716527980800009</v>
      </c>
      <c r="Z47" s="903">
        <f>VLOOKUP(年度マスタ!$K$4&amp;"_"&amp;Z$33,データシート1!$A:$BT,MATCH("aa_"&amp;$S47,データシート1!$A$1:$BT$1,0),0)</f>
        <v>8.4902208090000002</v>
      </c>
      <c r="AA47" s="903">
        <f>VLOOKUP(年度マスタ!$K$4&amp;"_"&amp;AA$33,データシート1!$A:$BT,MATCH("aa_"&amp;$S47,データシート1!$A$1:$BT$1,0),0)</f>
        <v>7.7394380619800014</v>
      </c>
      <c r="AB47" s="903">
        <f>VLOOKUP(年度マスタ!$K$4&amp;"_"&amp;AB$33,データシート1!$A:$BT,MATCH("aa_"&amp;$S47,データシート1!$A$1:$BT$1,0),0)</f>
        <v>7.9502752760000002</v>
      </c>
      <c r="AC47" s="903">
        <f>VLOOKUP(年度マスタ!$K$4&amp;"_"&amp;AC$33,データシート1!$A:$BT,MATCH("aa_"&amp;$S47,データシート1!$A$1:$BT$1,0),0)</f>
        <v>8.1556748097999989</v>
      </c>
      <c r="AD47" s="903">
        <f>VLOOKUP(年度マスタ!$K$4&amp;"_"&amp;AD$33,データシート1!$A:$BT,MATCH("aa_"&amp;$S47,データシート1!$A$1:$BT$1,0),0)</f>
        <v>11.34731124184</v>
      </c>
      <c r="AE47" s="903">
        <f>VLOOKUP(年度マスタ!$K$4&amp;"_"&amp;AE$33,データシート1!$A:$BT,MATCH("aa_"&amp;$S47,データシート1!$A$1:$BT$1,0),0)</f>
        <v>3.5717799472</v>
      </c>
      <c r="AF47" s="903">
        <f>VLOOKUP(年度マスタ!$K$4&amp;"_"&amp;AF$33,データシート1!$A:$BT,MATCH("aa_"&amp;$S47,データシート1!$A$1:$BT$1,0),0)</f>
        <v>5.3714419506799995</v>
      </c>
      <c r="AG47" s="903">
        <f>VLOOKUP(年度マスタ!$K$4&amp;"_"&amp;AG$33,データシート1!$A:$BT,MATCH("aa_"&amp;$S47,データシート1!$A$1:$BT$1,0),0)</f>
        <v>7.1858651424</v>
      </c>
      <c r="AH47" s="903">
        <f>VLOOKUP(年度マスタ!$K$4&amp;"_"&amp;AH$33,データシート1!$A:$BT,MATCH("aa_"&amp;$S47,データシート1!$A$1:$BT$1,0),0)</f>
        <v>4.6884286900000003</v>
      </c>
      <c r="AI47" s="903">
        <f>VLOOKUP(年度マスタ!$K$4&amp;"_"&amp;AI$33,データシート1!$A:$BT,MATCH("aa_"&amp;$S47,データシート1!$A$1:$BT$1,0),0)</f>
        <v>4.3560493949199994</v>
      </c>
      <c r="AJ47" s="903">
        <f>VLOOKUP(年度マスタ!$K$4&amp;"_"&amp;AJ$33,データシート1!$A:$BT,MATCH("aa_"&amp;$S47,データシート1!$A$1:$BT$1,0),0)</f>
        <v>5.2594882454</v>
      </c>
      <c r="AK47" s="904">
        <f>VLOOKUP(年度マスタ!$K$4&amp;"_"&amp;AK$33,データシート1!$A:$BT,MATCH("aa_"&amp;$S47,データシート1!$A$1:$BT$1,0),0)</f>
        <v>4.6140146051292001</v>
      </c>
      <c r="AL47" s="330"/>
      <c r="AW47" s="17" t="str">
        <f>年度マスタ!I4</f>
        <v>新潟県</v>
      </c>
      <c r="AX47" s="1011">
        <f>SUM(AY38:BA38)</f>
        <v>5822.0524809354447</v>
      </c>
      <c r="AY47" s="1011">
        <f t="shared" si="17"/>
        <v>3031.8575044482482</v>
      </c>
      <c r="AZ47" s="1011">
        <f t="shared" si="17"/>
        <v>3167.2622734344673</v>
      </c>
      <c r="BA47" s="1011">
        <f>SUM(BD38:BG38)</f>
        <v>4047.6267893344593</v>
      </c>
      <c r="BB47" s="1011">
        <f>BH38</f>
        <v>244.89393002210218</v>
      </c>
      <c r="BC47" s="1011">
        <f>SUM(AX47:BB47)</f>
        <v>16313.692978174722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佐渡市</v>
      </c>
      <c r="AX48" s="1011">
        <f>SUM(AY39:BA39)</f>
        <v>45.04912832746507</v>
      </c>
      <c r="AY48" s="1011">
        <f>BB39</f>
        <v>73.018525159467032</v>
      </c>
      <c r="AZ48" s="1011">
        <f>BC39</f>
        <v>80.057198681269057</v>
      </c>
      <c r="BA48" s="1011">
        <f>SUM(BD39:BG39)</f>
        <v>189.36625954936241</v>
      </c>
      <c r="BB48" s="1011">
        <f>BH39</f>
        <v>4.6140146051292001</v>
      </c>
      <c r="BC48" s="1011">
        <f>SUM(AX48:BB48)</f>
        <v>392.1051263226928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392.1051263226928</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45.04912832746507</v>
      </c>
      <c r="P52" s="453">
        <f t="shared" ref="P52:P64" si="18">O52/$O$51</f>
        <v>0.11489043448616061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13.886251475593404</v>
      </c>
      <c r="P53" s="454">
        <f t="shared" si="18"/>
        <v>3.5414613437533493E-2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8.8424402742891228</v>
      </c>
      <c r="P54" s="454">
        <f t="shared" si="18"/>
        <v>2.2551197831093935E-2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22.320436577582541</v>
      </c>
      <c r="P55" s="454">
        <f t="shared" si="18"/>
        <v>5.6924623217533186E-2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73.018525159467032</v>
      </c>
      <c r="P56" s="453">
        <f t="shared" si="18"/>
        <v>0.18622180700431495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80.057198681269057</v>
      </c>
      <c r="P57" s="453">
        <f t="shared" si="18"/>
        <v>0.20417279272034808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189.36625954936241</v>
      </c>
      <c r="P58" s="453">
        <f t="shared" si="18"/>
        <v>0.48294767611255018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127.3395363287123</v>
      </c>
      <c r="P59" s="454">
        <f t="shared" si="18"/>
        <v>0.3247586623591221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46.082343018512191</v>
      </c>
      <c r="P60" s="454">
        <f t="shared" si="18"/>
        <v>0.11752547958423672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81.257193310200108</v>
      </c>
      <c r="P61" s="454">
        <f t="shared" si="18"/>
        <v>0.20723318277488537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2.9818163928263255</v>
      </c>
      <c r="P62" s="454">
        <f t="shared" si="18"/>
        <v>7.6046350650676381E-3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59.044906827823773</v>
      </c>
      <c r="P63" s="454">
        <f t="shared" si="18"/>
        <v>0.15058437868836042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4.6140146051292001</v>
      </c>
      <c r="P64" s="612">
        <f t="shared" si="18"/>
        <v>1.1767289676626111E-2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佐渡市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258.80520000000001</v>
      </c>
      <c r="AI7" s="78">
        <f>VLOOKUP(年度マスタ!$K$4&amp;"_"&amp;$AG7,データシート1!$A:$BT,MATCH("ab_"&amp;AI$2,データシート1!$A$1:$BT$1,0),0)</f>
        <v>3844</v>
      </c>
      <c r="AJ7" s="78">
        <f>VLOOKUP(年度マスタ!$K$4&amp;"_"&amp;$AG7,データシート1!$A:$BT,MATCH("ab_"&amp;AJ$2,データシート1!$A$1:$BT$1,0),0)</f>
        <v>798</v>
      </c>
      <c r="AK7" s="78">
        <f>VLOOKUP(年度マスタ!$K$4&amp;"_"&amp;$AG7,データシート1!$A:$BT,MATCH("ab_"&amp;AK$2,データシート1!$A$1:$BT$1,0),0)</f>
        <v>21470</v>
      </c>
      <c r="AL7" s="78">
        <f>VLOOKUP(年度マスタ!$K$4&amp;"_"&amp;$AG7,データシート1!$A:$BT,MATCH("ab_"&amp;AL$2,データシート1!$A$1:$BT$1,0),0)</f>
        <v>25005</v>
      </c>
      <c r="AM7" s="78">
        <f>VLOOKUP(年度マスタ!$K$4&amp;"_"&amp;$AG7,データシート1!$A:$BT,MATCH("ab_"&amp;AM$2,データシート1!$A$1:$BT$1,0),0)</f>
        <v>33215</v>
      </c>
      <c r="AN7" s="78">
        <f>VLOOKUP(年度マスタ!$K$4&amp;"_"&amp;$AG7,データシート1!$A:$BT,MATCH("ab_"&amp;AN$2,データシート1!$A$1:$BT$1,0),0)</f>
        <v>21404</v>
      </c>
      <c r="AO7" s="78">
        <f>VLOOKUP(年度マスタ!$K$4&amp;"_"&amp;$AG7,データシート1!$A:$BT,MATCH("ab_"&amp;AO$2,データシート1!$A$1:$BT$1,0),0)</f>
        <v>64358</v>
      </c>
      <c r="AP7" s="78">
        <f>VLOOKUP(年度マスタ!$K$4&amp;"_"&amp;$AG7,データシート1!$A:$BT,MATCH("ab_"&amp;AP$2,データシート1!$A$1:$BT$1,0),0)</f>
        <v>14016362</v>
      </c>
      <c r="AQ7" s="954">
        <f>VLOOKUP(年度マスタ!$K$4&amp;"_"&amp;$AG7,データシート1!$A:$BT,MATCH("ab_"&amp;AQ$2,データシート1!$A$1:$BT$1,0),0)</f>
        <v>10.66694263448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250.07210000000001</v>
      </c>
      <c r="AI8" s="78">
        <f>VLOOKUP(年度マスタ!$K$4&amp;"_"&amp;$AG8,データシート1!$A:$BT,MATCH("ab_"&amp;AI$2,データシート1!$A$1:$BT$1,0),0)</f>
        <v>3844</v>
      </c>
      <c r="AJ8" s="78">
        <f>VLOOKUP(年度マスタ!$K$4&amp;"_"&amp;$AG8,データシート1!$A:$BT,MATCH("ab_"&amp;AJ$2,データシート1!$A$1:$BT$1,0),0)</f>
        <v>798</v>
      </c>
      <c r="AK8" s="78">
        <f>VLOOKUP(年度マスタ!$K$4&amp;"_"&amp;$AG8,データシート1!$A:$BT,MATCH("ab_"&amp;AK$2,データシート1!$A$1:$BT$1,0),0)</f>
        <v>21470</v>
      </c>
      <c r="AL8" s="78">
        <f>VLOOKUP(年度マスタ!$K$4&amp;"_"&amp;$AG8,データシート1!$A:$BT,MATCH("ab_"&amp;AL$2,データシート1!$A$1:$BT$1,0),0)</f>
        <v>24771</v>
      </c>
      <c r="AM8" s="78">
        <f>VLOOKUP(年度マスタ!$K$4&amp;"_"&amp;$AG8,データシート1!$A:$BT,MATCH("ab_"&amp;AM$2,データシート1!$A$1:$BT$1,0),0)</f>
        <v>33317</v>
      </c>
      <c r="AN8" s="78">
        <f>VLOOKUP(年度マスタ!$K$4&amp;"_"&amp;$AG8,データシート1!$A:$BT,MATCH("ab_"&amp;AN$2,データシート1!$A$1:$BT$1,0),0)</f>
        <v>21107</v>
      </c>
      <c r="AO8" s="78">
        <f>VLOOKUP(年度マスタ!$K$4&amp;"_"&amp;$AG8,データシート1!$A:$BT,MATCH("ab_"&amp;AO$2,データシート1!$A$1:$BT$1,0),0)</f>
        <v>63324</v>
      </c>
      <c r="AP8" s="78">
        <f>VLOOKUP(年度マスタ!$K$4&amp;"_"&amp;$AG8,データシート1!$A:$BT,MATCH("ab_"&amp;AP$2,データシート1!$A$1:$BT$1,0),0)</f>
        <v>13044892</v>
      </c>
      <c r="AQ8" s="954">
        <f>VLOOKUP(年度マスタ!$K$4&amp;"_"&amp;$AG8,データシート1!$A:$BT,MATCH("ab_"&amp;AQ$2,データシート1!$A$1:$BT$1,0),0)</f>
        <v>8.4716527980800009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225.16210000000001</v>
      </c>
      <c r="AI9" s="78">
        <f>VLOOKUP(年度マスタ!$K$4&amp;"_"&amp;$AG9,データシート1!$A:$BT,MATCH("ab_"&amp;AI$2,データシート1!$A$1:$BT$1,0),0)</f>
        <v>3844</v>
      </c>
      <c r="AJ9" s="78">
        <f>VLOOKUP(年度マスタ!$K$4&amp;"_"&amp;$AG9,データシート1!$A:$BT,MATCH("ab_"&amp;AJ$2,データシート1!$A$1:$BT$1,0),0)</f>
        <v>798</v>
      </c>
      <c r="AK9" s="78">
        <f>VLOOKUP(年度マスタ!$K$4&amp;"_"&amp;$AG9,データシート1!$A:$BT,MATCH("ab_"&amp;AK$2,データシート1!$A$1:$BT$1,0),0)</f>
        <v>21470</v>
      </c>
      <c r="AL9" s="78">
        <f>VLOOKUP(年度マスタ!$K$4&amp;"_"&amp;$AG9,データシート1!$A:$BT,MATCH("ab_"&amp;AL$2,データシート1!$A$1:$BT$1,0),0)</f>
        <v>24671</v>
      </c>
      <c r="AM9" s="78">
        <f>VLOOKUP(年度マスタ!$K$4&amp;"_"&amp;$AG9,データシート1!$A:$BT,MATCH("ab_"&amp;AM$2,データシート1!$A$1:$BT$1,0),0)</f>
        <v>33456</v>
      </c>
      <c r="AN9" s="78">
        <f>VLOOKUP(年度マスタ!$K$4&amp;"_"&amp;$AG9,データシート1!$A:$BT,MATCH("ab_"&amp;AN$2,データシート1!$A$1:$BT$1,0),0)</f>
        <v>20982</v>
      </c>
      <c r="AO9" s="78">
        <f>VLOOKUP(年度マスタ!$K$4&amp;"_"&amp;$AG9,データシート1!$A:$BT,MATCH("ab_"&amp;AO$2,データシート1!$A$1:$BT$1,0),0)</f>
        <v>62294</v>
      </c>
      <c r="AP9" s="78">
        <f>VLOOKUP(年度マスタ!$K$4&amp;"_"&amp;$AG9,データシート1!$A:$BT,MATCH("ab_"&amp;AP$2,データシート1!$A$1:$BT$1,0),0)</f>
        <v>14063095</v>
      </c>
      <c r="AQ9" s="954">
        <f>VLOOKUP(年度マスタ!$K$4&amp;"_"&amp;$AG9,データシート1!$A:$BT,MATCH("ab_"&amp;AQ$2,データシート1!$A$1:$BT$1,0),0)</f>
        <v>8.4902208090000002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195.24510000000001</v>
      </c>
      <c r="AI10" s="78">
        <f>VLOOKUP(年度マスタ!$K$4&amp;"_"&amp;$AG10,データシート1!$A:$BT,MATCH("ab_"&amp;AI$2,データシート1!$A$1:$BT$1,0),0)</f>
        <v>3844</v>
      </c>
      <c r="AJ10" s="78">
        <f>VLOOKUP(年度マスタ!$K$4&amp;"_"&amp;$AG10,データシート1!$A:$BT,MATCH("ab_"&amp;AJ$2,データシート1!$A$1:$BT$1,0),0)</f>
        <v>798</v>
      </c>
      <c r="AK10" s="78">
        <f>VLOOKUP(年度マスタ!$K$4&amp;"_"&amp;$AG10,データシート1!$A:$BT,MATCH("ab_"&amp;AK$2,データシート1!$A$1:$BT$1,0),0)</f>
        <v>21470</v>
      </c>
      <c r="AL10" s="78">
        <f>VLOOKUP(年度マスタ!$K$4&amp;"_"&amp;$AG10,データシート1!$A:$BT,MATCH("ab_"&amp;AL$2,データシート1!$A$1:$BT$1,0),0)</f>
        <v>24599</v>
      </c>
      <c r="AM10" s="78">
        <f>VLOOKUP(年度マスタ!$K$4&amp;"_"&amp;$AG10,データシート1!$A:$BT,MATCH("ab_"&amp;AM$2,データシート1!$A$1:$BT$1,0),0)</f>
        <v>33658</v>
      </c>
      <c r="AN10" s="78">
        <f>VLOOKUP(年度マスタ!$K$4&amp;"_"&amp;$AG10,データシート1!$A:$BT,MATCH("ab_"&amp;AN$2,データシート1!$A$1:$BT$1,0),0)</f>
        <v>20587</v>
      </c>
      <c r="AO10" s="78">
        <f>VLOOKUP(年度マスタ!$K$4&amp;"_"&amp;$AG10,データシート1!$A:$BT,MATCH("ab_"&amp;AO$2,データシート1!$A$1:$BT$1,0),0)</f>
        <v>61394</v>
      </c>
      <c r="AP10" s="78">
        <f>VLOOKUP(年度マスタ!$K$4&amp;"_"&amp;$AG10,データシート1!$A:$BT,MATCH("ab_"&amp;AP$2,データシート1!$A$1:$BT$1,0),0)</f>
        <v>13655657</v>
      </c>
      <c r="AQ10" s="954">
        <f>VLOOKUP(年度マスタ!$K$4&amp;"_"&amp;$AG10,データシート1!$A:$BT,MATCH("ab_"&amp;AQ$2,データシート1!$A$1:$BT$1,0),0)</f>
        <v>7.7394380619800014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183.28299999999999</v>
      </c>
      <c r="AI11" s="78">
        <f>VLOOKUP(年度マスタ!$K$4&amp;"_"&amp;$AG11,データシート1!$A:$BT,MATCH("ab_"&amp;AI$2,データシート1!$A$1:$BT$1,0),0)</f>
        <v>3844</v>
      </c>
      <c r="AJ11" s="78">
        <f>VLOOKUP(年度マスタ!$K$4&amp;"_"&amp;$AG11,データシート1!$A:$BT,MATCH("ab_"&amp;AJ$2,データシート1!$A$1:$BT$1,0),0)</f>
        <v>798</v>
      </c>
      <c r="AK11" s="78">
        <f>VLOOKUP(年度マスタ!$K$4&amp;"_"&amp;$AG11,データシート1!$A:$BT,MATCH("ab_"&amp;AK$2,データシート1!$A$1:$BT$1,0),0)</f>
        <v>21470</v>
      </c>
      <c r="AL11" s="78">
        <f>VLOOKUP(年度マスタ!$K$4&amp;"_"&amp;$AG11,データシート1!$A:$BT,MATCH("ab_"&amp;AL$2,データシート1!$A$1:$BT$1,0),0)</f>
        <v>24581</v>
      </c>
      <c r="AM11" s="78">
        <f>VLOOKUP(年度マスタ!$K$4&amp;"_"&amp;$AG11,データシート1!$A:$BT,MATCH("ab_"&amp;AM$2,データシート1!$A$1:$BT$1,0),0)</f>
        <v>34000</v>
      </c>
      <c r="AN11" s="78">
        <f>VLOOKUP(年度マスタ!$K$4&amp;"_"&amp;$AG11,データシート1!$A:$BT,MATCH("ab_"&amp;AN$2,データシート1!$A$1:$BT$1,0),0)</f>
        <v>20273</v>
      </c>
      <c r="AO11" s="78">
        <f>VLOOKUP(年度マスタ!$K$4&amp;"_"&amp;$AG11,データシート1!$A:$BT,MATCH("ab_"&amp;AO$2,データシート1!$A$1:$BT$1,0),0)</f>
        <v>60803</v>
      </c>
      <c r="AP11" s="78">
        <f>VLOOKUP(年度マスタ!$K$4&amp;"_"&amp;$AG11,データシート1!$A:$BT,MATCH("ab_"&amp;AP$2,データシート1!$A$1:$BT$1,0),0)</f>
        <v>13692725</v>
      </c>
      <c r="AQ11" s="954">
        <f>VLOOKUP(年度マスタ!$K$4&amp;"_"&amp;$AG11,データシート1!$A:$BT,MATCH("ab_"&amp;AQ$2,データシート1!$A$1:$BT$1,0),0)</f>
        <v>7.9502752760000002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188.0326</v>
      </c>
      <c r="AI12" s="78">
        <f>VLOOKUP(年度マスタ!$K$4&amp;"_"&amp;$AG12,データシート1!$A:$BT,MATCH("ab_"&amp;AI$2,データシート1!$A$1:$BT$1,0),0)</f>
        <v>3212</v>
      </c>
      <c r="AJ12" s="78">
        <f>VLOOKUP(年度マスタ!$K$4&amp;"_"&amp;$AG12,データシート1!$A:$BT,MATCH("ab_"&amp;AJ$2,データシート1!$A$1:$BT$1,0),0)</f>
        <v>573</v>
      </c>
      <c r="AK12" s="78">
        <f>VLOOKUP(年度マスタ!$K$4&amp;"_"&amp;$AG12,データシート1!$A:$BT,MATCH("ab_"&amp;AK$2,データシート1!$A$1:$BT$1,0),0)</f>
        <v>20552</v>
      </c>
      <c r="AL12" s="78">
        <f>VLOOKUP(年度マスタ!$K$4&amp;"_"&amp;$AG12,データシート1!$A:$BT,MATCH("ab_"&amp;AL$2,データシート1!$A$1:$BT$1,0),0)</f>
        <v>24347</v>
      </c>
      <c r="AM12" s="78">
        <f>VLOOKUP(年度マスタ!$K$4&amp;"_"&amp;$AG12,データシート1!$A:$BT,MATCH("ab_"&amp;AM$2,データシート1!$A$1:$BT$1,0),0)</f>
        <v>33910</v>
      </c>
      <c r="AN12" s="78">
        <f>VLOOKUP(年度マスタ!$K$4&amp;"_"&amp;$AG12,データシート1!$A:$BT,MATCH("ab_"&amp;AN$2,データシート1!$A$1:$BT$1,0),0)</f>
        <v>19929</v>
      </c>
      <c r="AO12" s="78">
        <f>VLOOKUP(年度マスタ!$K$4&amp;"_"&amp;$AG12,データシート1!$A:$BT,MATCH("ab_"&amp;AO$2,データシート1!$A$1:$BT$1,0),0)</f>
        <v>59606</v>
      </c>
      <c r="AP12" s="78">
        <f>VLOOKUP(年度マスタ!$K$4&amp;"_"&amp;$AG12,データシート1!$A:$BT,MATCH("ab_"&amp;AP$2,データシート1!$A$1:$BT$1,0),0)</f>
        <v>13486978</v>
      </c>
      <c r="AQ12" s="954">
        <f>VLOOKUP(年度マスタ!$K$4&amp;"_"&amp;$AG12,データシート1!$A:$BT,MATCH("ab_"&amp;AQ$2,データシート1!$A$1:$BT$1,0),0)</f>
        <v>8.1556748097999989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169.5044</v>
      </c>
      <c r="AI13" s="78">
        <f>VLOOKUP(年度マスタ!$K$4&amp;"_"&amp;$AG13,データシート1!$A:$BT,MATCH("ab_"&amp;AI$2,データシート1!$A$1:$BT$1,0),0)</f>
        <v>3212</v>
      </c>
      <c r="AJ13" s="78">
        <f>VLOOKUP(年度マスタ!$K$4&amp;"_"&amp;$AG13,データシート1!$A:$BT,MATCH("ab_"&amp;AJ$2,データシート1!$A$1:$BT$1,0),0)</f>
        <v>573</v>
      </c>
      <c r="AK13" s="78">
        <f>VLOOKUP(年度マスタ!$K$4&amp;"_"&amp;$AG13,データシート1!$A:$BT,MATCH("ab_"&amp;AK$2,データシート1!$A$1:$BT$1,0),0)</f>
        <v>20552</v>
      </c>
      <c r="AL13" s="78">
        <f>VLOOKUP(年度マスタ!$K$4&amp;"_"&amp;$AG13,データシート1!$A:$BT,MATCH("ab_"&amp;AL$2,データシート1!$A$1:$BT$1,0),0)</f>
        <v>24186</v>
      </c>
      <c r="AM13" s="78">
        <f>VLOOKUP(年度マスタ!$K$4&amp;"_"&amp;$AG13,データシート1!$A:$BT,MATCH("ab_"&amp;AM$2,データシート1!$A$1:$BT$1,0),0)</f>
        <v>33632</v>
      </c>
      <c r="AN13" s="78">
        <f>VLOOKUP(年度マスタ!$K$4&amp;"_"&amp;$AG13,データシート1!$A:$BT,MATCH("ab_"&amp;AN$2,データシート1!$A$1:$BT$1,0),0)</f>
        <v>19538</v>
      </c>
      <c r="AO13" s="78">
        <f>VLOOKUP(年度マスタ!$K$4&amp;"_"&amp;$AG13,データシート1!$A:$BT,MATCH("ab_"&amp;AO$2,データシート1!$A$1:$BT$1,0),0)</f>
        <v>58527</v>
      </c>
      <c r="AP13" s="78">
        <f>VLOOKUP(年度マスタ!$K$4&amp;"_"&amp;$AG13,データシート1!$A:$BT,MATCH("ab_"&amp;AP$2,データシート1!$A$1:$BT$1,0),0)</f>
        <v>14269433</v>
      </c>
      <c r="AQ13" s="954">
        <f>VLOOKUP(年度マスタ!$K$4&amp;"_"&amp;$AG13,データシート1!$A:$BT,MATCH("ab_"&amp;AQ$2,データシート1!$A$1:$BT$1,0),0)</f>
        <v>11.34731124184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162.3493</v>
      </c>
      <c r="AI14" s="78">
        <f>VLOOKUP(年度マスタ!$K$4&amp;"_"&amp;$AG14,データシート1!$A:$BT,MATCH("ab_"&amp;AI$2,データシート1!$A$1:$BT$1,0),0)</f>
        <v>3212</v>
      </c>
      <c r="AJ14" s="78">
        <f>VLOOKUP(年度マスタ!$K$4&amp;"_"&amp;$AG14,データシート1!$A:$BT,MATCH("ab_"&amp;AJ$2,データシート1!$A$1:$BT$1,0),0)</f>
        <v>573</v>
      </c>
      <c r="AK14" s="78">
        <f>VLOOKUP(年度マスタ!$K$4&amp;"_"&amp;$AG14,データシート1!$A:$BT,MATCH("ab_"&amp;AK$2,データシート1!$A$1:$BT$1,0),0)</f>
        <v>20552</v>
      </c>
      <c r="AL14" s="78">
        <f>VLOOKUP(年度マスタ!$K$4&amp;"_"&amp;$AG14,データシート1!$A:$BT,MATCH("ab_"&amp;AL$2,データシート1!$A$1:$BT$1,0),0)</f>
        <v>24058</v>
      </c>
      <c r="AM14" s="78">
        <f>VLOOKUP(年度マスタ!$K$4&amp;"_"&amp;$AG14,データシート1!$A:$BT,MATCH("ab_"&amp;AM$2,データシート1!$A$1:$BT$1,0),0)</f>
        <v>33514</v>
      </c>
      <c r="AN14" s="78">
        <f>VLOOKUP(年度マスタ!$K$4&amp;"_"&amp;$AG14,データシート1!$A:$BT,MATCH("ab_"&amp;AN$2,データシート1!$A$1:$BT$1,0),0)</f>
        <v>19649</v>
      </c>
      <c r="AO14" s="78">
        <f>VLOOKUP(年度マスタ!$K$4&amp;"_"&amp;$AG14,データシート1!$A:$BT,MATCH("ab_"&amp;AO$2,データシート1!$A$1:$BT$1,0),0)</f>
        <v>57470</v>
      </c>
      <c r="AP14" s="78">
        <f>VLOOKUP(年度マスタ!$K$4&amp;"_"&amp;$AG14,データシート1!$A:$BT,MATCH("ab_"&amp;AP$2,データシート1!$A$1:$BT$1,0),0)</f>
        <v>14930953.480666431</v>
      </c>
      <c r="AQ14" s="954">
        <f>VLOOKUP(年度マスタ!$K$4&amp;"_"&amp;$AG14,データシート1!$A:$BT,MATCH("ab_"&amp;AQ$2,データシート1!$A$1:$BT$1,0),0)</f>
        <v>3.5717799472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158.77090000000001</v>
      </c>
      <c r="AI15" s="78">
        <f>VLOOKUP(年度マスタ!$K$4&amp;"_"&amp;$AG15,データシート1!$A:$BT,MATCH("ab_"&amp;AI$2,データシート1!$A$1:$BT$1,0),0)</f>
        <v>3212</v>
      </c>
      <c r="AJ15" s="78">
        <f>VLOOKUP(年度マスタ!$K$4&amp;"_"&amp;$AG15,データシート1!$A:$BT,MATCH("ab_"&amp;AJ$2,データシート1!$A$1:$BT$1,0),0)</f>
        <v>573</v>
      </c>
      <c r="AK15" s="78">
        <f>VLOOKUP(年度マスタ!$K$4&amp;"_"&amp;$AG15,データシート1!$A:$BT,MATCH("ab_"&amp;AK$2,データシート1!$A$1:$BT$1,0),0)</f>
        <v>20552</v>
      </c>
      <c r="AL15" s="78">
        <f>VLOOKUP(年度マスタ!$K$4&amp;"_"&amp;$AG15,データシート1!$A:$BT,MATCH("ab_"&amp;AL$2,データシート1!$A$1:$BT$1,0),0)</f>
        <v>24113</v>
      </c>
      <c r="AM15" s="78">
        <f>VLOOKUP(年度マスタ!$K$4&amp;"_"&amp;$AG15,データシート1!$A:$BT,MATCH("ab_"&amp;AM$2,データシート1!$A$1:$BT$1,0),0)</f>
        <v>33490</v>
      </c>
      <c r="AN15" s="78">
        <f>VLOOKUP(年度マスタ!$K$4&amp;"_"&amp;$AG15,データシート1!$A:$BT,MATCH("ab_"&amp;AN$2,データシート1!$A$1:$BT$1,0),0)</f>
        <v>19338</v>
      </c>
      <c r="AO15" s="78">
        <f>VLOOKUP(年度マスタ!$K$4&amp;"_"&amp;$AG15,データシート1!$A:$BT,MATCH("ab_"&amp;AO$2,データシート1!$A$1:$BT$1,0),0)</f>
        <v>56510</v>
      </c>
      <c r="AP15" s="78">
        <f>VLOOKUP(年度マスタ!$K$4&amp;"_"&amp;$AG15,データシート1!$A:$BT,MATCH("ab_"&amp;AP$2,データシート1!$A$1:$BT$1,0),0)</f>
        <v>14577197.999999991</v>
      </c>
      <c r="AQ15" s="954">
        <f>VLOOKUP(年度マスタ!$K$4&amp;"_"&amp;$AG15,データシート1!$A:$BT,MATCH("ab_"&amp;AQ$2,データシート1!$A$1:$BT$1,0),0)</f>
        <v>5.3714419506800004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154.47470000000001</v>
      </c>
      <c r="AI16" s="78">
        <f>VLOOKUP(年度マスタ!$K$4&amp;"_"&amp;$AG16,データシート1!$A:$BT,MATCH("ab_"&amp;AI$2,データシート1!$A$1:$BT$1,0),0)</f>
        <v>3212</v>
      </c>
      <c r="AJ16" s="78">
        <f>VLOOKUP(年度マスタ!$K$4&amp;"_"&amp;$AG16,データシート1!$A:$BT,MATCH("ab_"&amp;AJ$2,データシート1!$A$1:$BT$1,0),0)</f>
        <v>573</v>
      </c>
      <c r="AK16" s="78">
        <f>VLOOKUP(年度マスタ!$K$4&amp;"_"&amp;$AG16,データシート1!$A:$BT,MATCH("ab_"&amp;AK$2,データシート1!$A$1:$BT$1,0),0)</f>
        <v>20552</v>
      </c>
      <c r="AL16" s="78">
        <f>VLOOKUP(年度マスタ!$K$4&amp;"_"&amp;$AG16,データシート1!$A:$BT,MATCH("ab_"&amp;AL$2,データシート1!$A$1:$BT$1,0),0)</f>
        <v>23911</v>
      </c>
      <c r="AM16" s="78">
        <f>VLOOKUP(年度マスタ!$K$4&amp;"_"&amp;$AG16,データシート1!$A:$BT,MATCH("ab_"&amp;AM$2,データシート1!$A$1:$BT$1,0),0)</f>
        <v>33324</v>
      </c>
      <c r="AN16" s="78">
        <f>VLOOKUP(年度マスタ!$K$4&amp;"_"&amp;$AG16,データシート1!$A:$BT,MATCH("ab_"&amp;AN$2,データシート1!$A$1:$BT$1,0),0)</f>
        <v>19063</v>
      </c>
      <c r="AO16" s="78">
        <f>VLOOKUP(年度マスタ!$K$4&amp;"_"&amp;$AG16,データシート1!$A:$BT,MATCH("ab_"&amp;AO$2,データシート1!$A$1:$BT$1,0),0)</f>
        <v>55333</v>
      </c>
      <c r="AP16" s="78">
        <f>VLOOKUP(年度マスタ!$K$4&amp;"_"&amp;$AG16,データシート1!$A:$BT,MATCH("ab_"&amp;AP$2,データシート1!$A$1:$BT$1,0),0)</f>
        <v>14086429</v>
      </c>
      <c r="AQ16" s="954">
        <f>VLOOKUP(年度マスタ!$K$4&amp;"_"&amp;$AG16,データシート1!$A:$BT,MATCH("ab_"&amp;AQ$2,データシート1!$A$1:$BT$1,0),0)</f>
        <v>7.1858651424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139.25</v>
      </c>
      <c r="AI17" s="151">
        <f>VLOOKUP(年度マスタ!$K$4&amp;"_"&amp;$AG17,データシート1!$A:$BT,MATCH("ab_"&amp;AI$2,データシート1!$A$1:$BT$1,0),0)</f>
        <v>3212</v>
      </c>
      <c r="AJ17" s="151">
        <f>VLOOKUP(年度マスタ!$K$4&amp;"_"&amp;$AG17,データシート1!$A:$BT,MATCH("ab_"&amp;AJ$2,データシート1!$A$1:$BT$1,0),0)</f>
        <v>573</v>
      </c>
      <c r="AK17" s="151">
        <f>VLOOKUP(年度マスタ!$K$4&amp;"_"&amp;$AG17,データシート1!$A:$BT,MATCH("ab_"&amp;AK$2,データシート1!$A$1:$BT$1,0),0)</f>
        <v>20552</v>
      </c>
      <c r="AL17" s="151">
        <f>VLOOKUP(年度マスタ!$K$4&amp;"_"&amp;$AG17,データシート1!$A:$BT,MATCH("ab_"&amp;AL$2,データシート1!$A$1:$BT$1,0),0)</f>
        <v>23717</v>
      </c>
      <c r="AM17" s="151">
        <f>VLOOKUP(年度マスタ!$K$4&amp;"_"&amp;$AG17,データシート1!$A:$BT,MATCH("ab_"&amp;AM$2,データシート1!$A$1:$BT$1,0),0)</f>
        <v>33052</v>
      </c>
      <c r="AN17" s="151">
        <f>VLOOKUP(年度マスタ!$K$4&amp;"_"&amp;$AG17,データシート1!$A:$BT,MATCH("ab_"&amp;AN$2,データシート1!$A$1:$BT$1,0),0)</f>
        <v>18319</v>
      </c>
      <c r="AO17" s="151">
        <f>VLOOKUP(年度マスタ!$K$4&amp;"_"&amp;$AG17,データシート1!$A:$BT,MATCH("ab_"&amp;AO$2,データシート1!$A$1:$BT$1,0),0)</f>
        <v>54157</v>
      </c>
      <c r="AP17" s="151">
        <f>VLOOKUP(年度マスタ!$K$4&amp;"_"&amp;$AG17,データシート1!$A:$BT,MATCH("ab_"&amp;AP$2,データシート1!$A$1:$BT$1,0),0)</f>
        <v>14413195</v>
      </c>
      <c r="AQ17" s="955">
        <f>VLOOKUP(年度マスタ!$K$4&amp;"_"&amp;$AG17,データシート1!$A:$BT,MATCH("ab_"&amp;AQ$2,データシート1!$A$1:$BT$1,0),0)</f>
        <v>4.6884286900000003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128.36709999999999</v>
      </c>
      <c r="AI18" s="78">
        <f>VLOOKUP(年度マスタ!$K$4&amp;"_"&amp;$AG18,データシート1!$A:$BT,MATCH("ab_"&amp;AI$2,データシート1!$A$1:$BT$1,0),0)</f>
        <v>2655</v>
      </c>
      <c r="AJ18" s="78">
        <f>VLOOKUP(年度マスタ!$K$4&amp;"_"&amp;$AG18,データシート1!$A:$BT,MATCH("ab_"&amp;AJ$2,データシート1!$A$1:$BT$1,0),0)</f>
        <v>888</v>
      </c>
      <c r="AK18" s="78">
        <f>VLOOKUP(年度マスタ!$K$4&amp;"_"&amp;$AG18,データシート1!$A:$BT,MATCH("ab_"&amp;AK$2,データシート1!$A$1:$BT$1,0),0)</f>
        <v>18798</v>
      </c>
      <c r="AL18" s="78">
        <f>VLOOKUP(年度マスタ!$K$4&amp;"_"&amp;$AG18,データシート1!$A:$BT,MATCH("ab_"&amp;AL$2,データシート1!$A$1:$BT$1,0),0)</f>
        <v>23549</v>
      </c>
      <c r="AM18" s="78">
        <f>VLOOKUP(年度マスタ!$K$4&amp;"_"&amp;$AG18,データシート1!$A:$BT,MATCH("ab_"&amp;AM$2,データシート1!$A$1:$BT$1,0),0)</f>
        <v>32753</v>
      </c>
      <c r="AN18" s="78">
        <f>VLOOKUP(年度マスタ!$K$4&amp;"_"&amp;$AG18,データシート1!$A:$BT,MATCH("ab_"&amp;AN$2,データシート1!$A$1:$BT$1,0),0)</f>
        <v>18161</v>
      </c>
      <c r="AO18" s="78">
        <f>VLOOKUP(年度マスタ!$K$4&amp;"_"&amp;$AG18,データシート1!$A:$BT,MATCH("ab_"&amp;AO$2,データシート1!$A$1:$BT$1,0),0)</f>
        <v>53055</v>
      </c>
      <c r="AP18" s="78">
        <f>VLOOKUP(年度マスタ!$K$4&amp;"_"&amp;$AG18,データシート1!$A:$BT,MATCH("ab_"&amp;AP$2,データシート1!$A$1:$BT$1,0),0)</f>
        <v>13179741.999999998</v>
      </c>
      <c r="AQ18" s="954">
        <f>VLOOKUP(年度マスタ!$K$4&amp;"_"&amp;$AG18,データシート1!$A:$BT,MATCH("ab_"&amp;AQ$2,データシート1!$A$1:$BT$1,0),0)</f>
        <v>4.3560493949199994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138.9323</v>
      </c>
      <c r="AI19" s="78">
        <f>VLOOKUP(年度マスタ!$K$4&amp;"_"&amp;$AG19,データシート1!$A:$BT,MATCH("ab_"&amp;AI$2,データシート1!$A$1:$BT$1,0),0)</f>
        <v>2655</v>
      </c>
      <c r="AJ19" s="78">
        <f>VLOOKUP(年度マスタ!$K$4&amp;"_"&amp;$AG19,データシート1!$A:$BT,MATCH("ab_"&amp;AJ$2,データシート1!$A$1:$BT$1,0),0)</f>
        <v>888</v>
      </c>
      <c r="AK19" s="78">
        <f>VLOOKUP(年度マスタ!$K$4&amp;"_"&amp;$AG19,データシート1!$A:$BT,MATCH("ab_"&amp;AK$2,データシート1!$A$1:$BT$1,0),0)</f>
        <v>18798</v>
      </c>
      <c r="AL19" s="78">
        <f>VLOOKUP(年度マスタ!$K$4&amp;"_"&amp;$AG19,データシート1!$A:$BT,MATCH("ab_"&amp;AL$2,データシート1!$A$1:$BT$1,0),0)</f>
        <v>23267</v>
      </c>
      <c r="AM19" s="78">
        <f>VLOOKUP(年度マスタ!$K$4&amp;"_"&amp;$AG19,データシート1!$A:$BT,MATCH("ab_"&amp;AM$2,データシート1!$A$1:$BT$1,0),0)</f>
        <v>32414</v>
      </c>
      <c r="AN19" s="78">
        <f>VLOOKUP(年度マスタ!$K$4&amp;"_"&amp;$AG19,データシート1!$A:$BT,MATCH("ab_"&amp;AN$2,データシート1!$A$1:$BT$1,0),0)</f>
        <v>17893</v>
      </c>
      <c r="AO19" s="78">
        <f>VLOOKUP(年度マスタ!$K$4&amp;"_"&amp;$AG19,データシート1!$A:$BT,MATCH("ab_"&amp;AO$2,データシート1!$A$1:$BT$1,0),0)</f>
        <v>51915</v>
      </c>
      <c r="AP19" s="78">
        <f>VLOOKUP(年度マスタ!$K$4&amp;"_"&amp;$AG19,データシート1!$A:$BT,MATCH("ab_"&amp;AP$2,データシート1!$A$1:$BT$1,0),0)</f>
        <v>11069718</v>
      </c>
      <c r="AQ19" s="954">
        <f>VLOOKUP(年度マスタ!$K$4&amp;"_"&amp;$AG19,データシート1!$A:$BT,MATCH("ab_"&amp;AQ$2,データシート1!$A$1:$BT$1,0),0)</f>
        <v>5.2594882454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148.6951</v>
      </c>
      <c r="AI20" s="78">
        <f>VLOOKUP(年度マスタ!$K$4&amp;"_"&amp;$AG20,データシート1!$A:$BT,MATCH("ab_"&amp;AI$2,データシート1!$A$1:$BT$1,0),0)</f>
        <v>2655</v>
      </c>
      <c r="AJ20" s="78">
        <f>VLOOKUP(年度マスタ!$K$4&amp;"_"&amp;$AG20,データシート1!$A:$BT,MATCH("ab_"&amp;AJ$2,データシート1!$A$1:$BT$1,0),0)</f>
        <v>888</v>
      </c>
      <c r="AK20" s="78">
        <f>VLOOKUP(年度マスタ!$K$4&amp;"_"&amp;$AG20,データシート1!$A:$BT,MATCH("ab_"&amp;AK$2,データシート1!$A$1:$BT$1,0),0)</f>
        <v>18798</v>
      </c>
      <c r="AL20" s="78">
        <f>VLOOKUP(年度マスタ!$K$4&amp;"_"&amp;$AG20,データシート1!$A:$BT,MATCH("ab_"&amp;AL$2,データシート1!$A$1:$BT$1,0),0)</f>
        <v>23115</v>
      </c>
      <c r="AM20" s="78">
        <f>VLOOKUP(年度マスタ!$K$4&amp;"_"&amp;$AG20,データシート1!$A:$BT,MATCH("ab_"&amp;AM$2,データシート1!$A$1:$BT$1,0),0)</f>
        <v>32214</v>
      </c>
      <c r="AN20" s="78">
        <f>VLOOKUP(年度マスタ!$K$4&amp;"_"&amp;$AG20,データシート1!$A:$BT,MATCH("ab_"&amp;AN$2,データシート1!$A$1:$BT$1,0),0)</f>
        <v>17754</v>
      </c>
      <c r="AO20" s="78">
        <f>VLOOKUP(年度マスタ!$K$4&amp;"_"&amp;$AG20,データシート1!$A:$BT,MATCH("ab_"&amp;AO$2,データシート1!$A$1:$BT$1,0),0)</f>
        <v>50651</v>
      </c>
      <c r="AP20" s="78">
        <f>VLOOKUP(年度マスタ!$K$4&amp;"_"&amp;$AG20,データシート1!$A:$BT,MATCH("ab_"&amp;AP$2,データシート1!$A$1:$BT$1,0),0)</f>
        <v>10281627.999999998</v>
      </c>
      <c r="AQ20" s="954">
        <f>VLOOKUP(年度マスタ!$K$4&amp;"_"&amp;$AG20,データシート1!$A:$BT,MATCH("ab_"&amp;AQ$2,データシート1!$A$1:$BT$1,0),0)</f>
        <v>4.6140146051292001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佐渡市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15224</v>
      </c>
      <c r="BF13" s="70" t="str">
        <f>年度マスタ!K4</f>
        <v>15224</v>
      </c>
      <c r="BG13" s="70" t="str">
        <f>年度マスタ!K4</f>
        <v>15224</v>
      </c>
      <c r="BH13" s="278" t="s">
        <v>195</v>
      </c>
      <c r="BI13" s="278" t="s">
        <v>195</v>
      </c>
      <c r="BJ13" s="278" t="s">
        <v>195</v>
      </c>
      <c r="BK13" s="278" t="str">
        <f>年度マスタ!K4</f>
        <v>15224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佐渡市</v>
      </c>
      <c r="BF14" s="70" t="str">
        <f>AP2</f>
        <v>佐渡市</v>
      </c>
      <c r="BG14" s="70" t="str">
        <f>AP2</f>
        <v>佐渡市</v>
      </c>
      <c r="BH14" s="70" t="s">
        <v>205</v>
      </c>
      <c r="BI14" s="70" t="s">
        <v>205</v>
      </c>
      <c r="BJ14" s="70" t="s">
        <v>205</v>
      </c>
      <c r="BK14" s="70" t="str">
        <f>AP2</f>
        <v>佐渡市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5.78</v>
      </c>
      <c r="AY17" s="165">
        <f>AX17</f>
        <v>5.78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11.189</v>
      </c>
      <c r="AY18" s="165">
        <f>AX18</f>
        <v>11.189</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26.179000000000002</v>
      </c>
      <c r="G21" s="877">
        <f t="shared" ref="G21:O21" si="5">SUM(G22,G26,G27,G28)</f>
        <v>30.155999999999999</v>
      </c>
      <c r="H21" s="877">
        <f t="shared" si="5"/>
        <v>66.796999999999997</v>
      </c>
      <c r="I21" s="877">
        <f t="shared" si="5"/>
        <v>31.231000000000002</v>
      </c>
      <c r="J21" s="877">
        <f t="shared" si="5"/>
        <v>49.15</v>
      </c>
      <c r="K21" s="877">
        <f t="shared" si="5"/>
        <v>25.64</v>
      </c>
      <c r="L21" s="877">
        <f t="shared" si="5"/>
        <v>17.43</v>
      </c>
      <c r="M21" s="877">
        <f t="shared" si="5"/>
        <v>23.405999999999999</v>
      </c>
      <c r="N21" s="877">
        <f t="shared" si="5"/>
        <v>21.667000000000002</v>
      </c>
      <c r="O21" s="877">
        <f t="shared" si="5"/>
        <v>18.878999999999998</v>
      </c>
      <c r="P21" s="878">
        <f>SUM(P22,P26,P27,P28)</f>
        <v>16.969000000000001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9.2469999999999999</v>
      </c>
      <c r="G22" s="879">
        <f t="shared" ref="G22:P22" si="6">SUM(G23:G25)</f>
        <v>9.9550000000000001</v>
      </c>
      <c r="H22" s="879">
        <f t="shared" si="6"/>
        <v>10.712999999999999</v>
      </c>
      <c r="I22" s="879">
        <f t="shared" si="6"/>
        <v>10.346</v>
      </c>
      <c r="J22" s="879">
        <f t="shared" si="6"/>
        <v>7.133</v>
      </c>
      <c r="K22" s="879">
        <f t="shared" si="6"/>
        <v>5.6669999999999998</v>
      </c>
      <c r="L22" s="879">
        <f t="shared" si="6"/>
        <v>4.4889999999999999</v>
      </c>
      <c r="M22" s="879">
        <f t="shared" si="6"/>
        <v>3.8490000000000002</v>
      </c>
      <c r="N22" s="879">
        <f t="shared" si="6"/>
        <v>3.2330000000000001</v>
      </c>
      <c r="O22" s="879">
        <f t="shared" si="6"/>
        <v>0</v>
      </c>
      <c r="P22" s="880">
        <f t="shared" si="6"/>
        <v>0</v>
      </c>
      <c r="Z22" s="273"/>
      <c r="AB22" s="272"/>
      <c r="AC22" s="521" t="s">
        <v>286</v>
      </c>
      <c r="AP22" s="16" t="s">
        <v>287</v>
      </c>
      <c r="AQ22" s="273"/>
      <c r="AV22" s="70" t="str">
        <f>AW22</f>
        <v>エネルギー起源CO2</v>
      </c>
      <c r="AW22" s="70" t="str">
        <f>D56</f>
        <v>エネルギー起源CO2</v>
      </c>
      <c r="AX22" s="165">
        <f>P56</f>
        <v>16.969000000000001</v>
      </c>
      <c r="AY22" s="165">
        <f>AX22</f>
        <v>16.969000000000001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9.2469999999999999</v>
      </c>
      <c r="G23" s="881">
        <f>IFERROR(VLOOKUP(年度マスタ!$K$4&amp;"_"&amp;G$20,データシート1!$A:$BU,MATCH("ba_"&amp;$E23,データシート1!$A$1:$BU$1,0),0),0)</f>
        <v>9.9550000000000001</v>
      </c>
      <c r="H23" s="881">
        <f>IFERROR(VLOOKUP(年度マスタ!$K$4&amp;"_"&amp;H$20,データシート1!$A:$BU,MATCH("ba_"&amp;$E23,データシート1!$A$1:$BU$1,0),0),0)</f>
        <v>10.712999999999999</v>
      </c>
      <c r="I23" s="881">
        <f>IFERROR(VLOOKUP(年度マスタ!$K$4&amp;"_"&amp;I$20,データシート1!$A:$BU,MATCH("ba_"&amp;$E23,データシート1!$A$1:$BU$1,0),0),0)</f>
        <v>10.346</v>
      </c>
      <c r="J23" s="881">
        <f>IFERROR(VLOOKUP(年度マスタ!$K$4&amp;"_"&amp;J$20,データシート1!$A:$BU,MATCH("ba_"&amp;$E23,データシート1!$A$1:$BU$1,0),0),0)</f>
        <v>7.133</v>
      </c>
      <c r="K23" s="881">
        <f>IFERROR(VLOOKUP(年度マスタ!$K$4&amp;"_"&amp;K$20,データシート1!$A:$BU,MATCH("ba_"&amp;$E23,データシート1!$A$1:$BU$1,0),0),0)</f>
        <v>5.6669999999999998</v>
      </c>
      <c r="L23" s="881">
        <f>IFERROR(VLOOKUP(年度マスタ!$K$4&amp;"_"&amp;L$20,データシート1!$A:$BU,MATCH("ba_"&amp;$E23,データシート1!$A$1:$BU$1,0),0),0)</f>
        <v>4.4889999999999999</v>
      </c>
      <c r="M23" s="881">
        <f>IFERROR(VLOOKUP(年度マスタ!$K$4&amp;"_"&amp;M$20,データシート1!$A:$BU,MATCH("ba_"&amp;$E23,データシート1!$A$1:$BU$1,0),0),0)</f>
        <v>3.8490000000000002</v>
      </c>
      <c r="N23" s="881">
        <f>IFERROR(VLOOKUP(年度マスタ!$K$4&amp;"_"&amp;N$20,データシート1!$A:$BU,MATCH("ba_"&amp;$E23,データシート1!$A$1:$BU$1,0),0),0)</f>
        <v>3.2330000000000001</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198.04402381994396</v>
      </c>
      <c r="AG24" s="877">
        <f t="shared" ref="AG24:AP24" si="11">AG25+AG29</f>
        <v>202.7816082038016</v>
      </c>
      <c r="AH24" s="877">
        <f t="shared" si="11"/>
        <v>197.43305788265451</v>
      </c>
      <c r="AI24" s="877">
        <f t="shared" si="11"/>
        <v>168.35560267667819</v>
      </c>
      <c r="AJ24" s="877">
        <f t="shared" si="11"/>
        <v>146.38922702551332</v>
      </c>
      <c r="AK24" s="877">
        <f t="shared" si="11"/>
        <v>147.03828856348781</v>
      </c>
      <c r="AL24" s="877">
        <f t="shared" si="11"/>
        <v>139.7867599343636</v>
      </c>
      <c r="AM24" s="877">
        <f t="shared" si="11"/>
        <v>134.65362917096419</v>
      </c>
      <c r="AN24" s="877">
        <f t="shared" si="11"/>
        <v>134.54189431201308</v>
      </c>
      <c r="AO24" s="877">
        <f t="shared" si="11"/>
        <v>124.69028429062806</v>
      </c>
      <c r="AP24" s="878">
        <f t="shared" si="11"/>
        <v>123.27106675640407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83.547777435513339</v>
      </c>
      <c r="AG25" s="879">
        <f>①CO2排出量の現状把握!AA35</f>
        <v>82.134098300645093</v>
      </c>
      <c r="AH25" s="879">
        <f>①CO2排出量の現状把握!AB35</f>
        <v>77.354713067832506</v>
      </c>
      <c r="AI25" s="879">
        <f>①CO2排出量の現状把握!AC35</f>
        <v>57.106742439022781</v>
      </c>
      <c r="AJ25" s="879">
        <f>①CO2排出量の現状把握!AD35</f>
        <v>53.358421085784229</v>
      </c>
      <c r="AK25" s="879">
        <f>①CO2排出量の現状把握!AE35</f>
        <v>56.559051423265672</v>
      </c>
      <c r="AL25" s="879">
        <f>①CO2排出量の現状把握!AF35</f>
        <v>52.604816455564162</v>
      </c>
      <c r="AM25" s="879">
        <f>①CO2排出量の現状把握!AG35</f>
        <v>49.581121562351051</v>
      </c>
      <c r="AN25" s="879">
        <f>①CO2排出量の現状把握!AH35</f>
        <v>48.231131679036181</v>
      </c>
      <c r="AO25" s="879">
        <f>①CO2排出量の現状把握!AI35</f>
        <v>54.898821749837893</v>
      </c>
      <c r="AP25" s="880">
        <f>①CO2排出量の現状把握!AJ35</f>
        <v>45.295176090200357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8.4160000000000004</v>
      </c>
      <c r="G26" s="879">
        <f>IFERROR(VLOOKUP(年度マスタ!$K$4&amp;"_"&amp;G$20,データシート1!$A:$BU,MATCH("ba_"&amp;$D26,データシート1!$A$1:$BU$1,0),0),0)</f>
        <v>11.649000000000001</v>
      </c>
      <c r="H26" s="879">
        <f>IFERROR(VLOOKUP(年度マスタ!$K$4&amp;"_"&amp;H$20,データシート1!$A:$BU,MATCH("ba_"&amp;$D26,データシート1!$A$1:$BU$1,0),0),0)</f>
        <v>12.475999999999999</v>
      </c>
      <c r="I26" s="879">
        <f>IFERROR(VLOOKUP(年度マスタ!$K$4&amp;"_"&amp;I$20,データシート1!$A:$BU,MATCH("ba_"&amp;$D26,データシート1!$A$1:$BU$1,0),0),0)</f>
        <v>12.029</v>
      </c>
      <c r="J26" s="879">
        <f>IFERROR(VLOOKUP(年度マスタ!$K$4&amp;"_"&amp;J$20,データシート1!$A:$BU,MATCH("ba_"&amp;$D26,データシート1!$A$1:$BU$1,0),0),0)</f>
        <v>11.614000000000001</v>
      </c>
      <c r="K26" s="879">
        <f>IFERROR(VLOOKUP(年度マスタ!$K$4&amp;"_"&amp;K$20,データシート1!$A:$BU,MATCH("ba_"&amp;$D26,データシート1!$A$1:$BU$1,0),0),0)</f>
        <v>11.435</v>
      </c>
      <c r="L26" s="879">
        <f>IFERROR(VLOOKUP(年度マスタ!$K$4&amp;"_"&amp;L$20,データシート1!$A:$BU,MATCH("ba_"&amp;$D26,データシート1!$A$1:$BU$1,0),0),0)</f>
        <v>4.3339999999999996</v>
      </c>
      <c r="M26" s="879">
        <f>IFERROR(VLOOKUP(年度マスタ!$K$4&amp;"_"&amp;M$20,データシート1!$A:$BU,MATCH("ba_"&amp;$D26,データシート1!$A$1:$BU$1,0),0),0)</f>
        <v>11.138999999999999</v>
      </c>
      <c r="N26" s="879">
        <f>IFERROR(VLOOKUP(年度マスタ!$K$4&amp;"_"&amp;N$20,データシート1!$A:$BU,MATCH("ba_"&amp;$D26,データシート1!$A$1:$BU$1,0),0),0)</f>
        <v>10.147</v>
      </c>
      <c r="O26" s="879">
        <f>IFERROR(VLOOKUP(年度マスタ!$K$4&amp;"_"&amp;O$20,データシート1!$A:$BU,MATCH("ba_"&amp;$D26,データシート1!$A$1:$BU$1,0),0),0)</f>
        <v>10.731999999999999</v>
      </c>
      <c r="P26" s="880">
        <f>IFERROR(VLOOKUP(年度マスタ!$K$4&amp;"_"&amp;P$20,データシート1!$A:$BU,MATCH("ba_"&amp;$D26,データシート1!$A$1:$BU$1,0),0),0)</f>
        <v>5.78</v>
      </c>
      <c r="Z26" s="273"/>
      <c r="AB26" s="272"/>
      <c r="AC26" s="522"/>
      <c r="AD26" s="410"/>
      <c r="AE26" s="409" t="s">
        <v>184</v>
      </c>
      <c r="AF26" s="881">
        <f>①CO2排出量の現状把握!Z36</f>
        <v>35.546959042016617</v>
      </c>
      <c r="AG26" s="881">
        <f>①CO2排出量の現状把握!AA36</f>
        <v>31.11495521198956</v>
      </c>
      <c r="AH26" s="881">
        <f>①CO2排出量の現状把握!AB36</f>
        <v>29.194106449315431</v>
      </c>
      <c r="AI26" s="881">
        <f>①CO2排出量の現状把握!AC36</f>
        <v>26.456567010490449</v>
      </c>
      <c r="AJ26" s="881">
        <f>①CO2排出量の現状把握!AD36</f>
        <v>21.44836703696766</v>
      </c>
      <c r="AK26" s="881">
        <f>①CO2排出量の現状把握!AE36</f>
        <v>21.062596438538158</v>
      </c>
      <c r="AL26" s="881">
        <f>①CO2排出量の現状把握!AF36</f>
        <v>19.288999077466194</v>
      </c>
      <c r="AM26" s="881">
        <f>①CO2排出量の現状把握!AG36</f>
        <v>18.719132864021375</v>
      </c>
      <c r="AN26" s="881">
        <f>①CO2排出量の現状把握!AH36</f>
        <v>15.879079052919762</v>
      </c>
      <c r="AO26" s="881">
        <f>①CO2排出量の現状把握!AI36</f>
        <v>13.839779773474209</v>
      </c>
      <c r="AP26" s="882">
        <f>①CO2排出量の現状把握!AJ36</f>
        <v>14.417025182042531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8.516</v>
      </c>
      <c r="G27" s="879">
        <f>IFERROR(VLOOKUP(年度マスタ!$K$4&amp;"_"&amp;G$20,データシート1!$A:$BU,MATCH("ba_"&amp;$D27,データシート1!$A$1:$BU$1,0),0),0)</f>
        <v>8.5519999999999996</v>
      </c>
      <c r="H27" s="879">
        <f>IFERROR(VLOOKUP(年度マスタ!$K$4&amp;"_"&amp;H$20,データシート1!$A:$BU,MATCH("ba_"&amp;$D27,データシート1!$A$1:$BU$1,0),0),0)</f>
        <v>43.607999999999997</v>
      </c>
      <c r="I27" s="879">
        <f>IFERROR(VLOOKUP(年度マスタ!$K$4&amp;"_"&amp;I$20,データシート1!$A:$BU,MATCH("ba_"&amp;$D27,データシート1!$A$1:$BU$1,0),0),0)</f>
        <v>8.8559999999999999</v>
      </c>
      <c r="J27" s="879">
        <f>IFERROR(VLOOKUP(年度マスタ!$K$4&amp;"_"&amp;J$20,データシート1!$A:$BU,MATCH("ba_"&amp;$D27,データシート1!$A$1:$BU$1,0),0),0)</f>
        <v>30.402999999999999</v>
      </c>
      <c r="K27" s="879">
        <f>IFERROR(VLOOKUP(年度マスタ!$K$4&amp;"_"&amp;K$20,データシート1!$A:$BU,MATCH("ba_"&amp;$D27,データシート1!$A$1:$BU$1,0),0),0)</f>
        <v>8.5380000000000003</v>
      </c>
      <c r="L27" s="879">
        <f>IFERROR(VLOOKUP(年度マスタ!$K$4&amp;"_"&amp;L$20,データシート1!$A:$BU,MATCH("ba_"&amp;$D27,データシート1!$A$1:$BU$1,0),0),0)</f>
        <v>8.6069999999999993</v>
      </c>
      <c r="M27" s="879">
        <f>IFERROR(VLOOKUP(年度マスタ!$K$4&amp;"_"&amp;M$20,データシート1!$A:$BU,MATCH("ba_"&amp;$D27,データシート1!$A$1:$BU$1,0),0),0)</f>
        <v>8.4179999999999993</v>
      </c>
      <c r="N27" s="879">
        <f>IFERROR(VLOOKUP(年度マスタ!$K$4&amp;"_"&amp;N$20,データシート1!$A:$BU,MATCH("ba_"&amp;$D27,データシート1!$A$1:$BU$1,0),0),0)</f>
        <v>8.2870000000000008</v>
      </c>
      <c r="O27" s="879">
        <f>IFERROR(VLOOKUP(年度マスタ!$K$4&amp;"_"&amp;O$20,データシート1!$A:$BU,MATCH("ba_"&amp;$D27,データシート1!$A$1:$BU$1,0),0),0)</f>
        <v>8.1470000000000002</v>
      </c>
      <c r="P27" s="880">
        <f>IFERROR(VLOOKUP(年度マスタ!$K$4&amp;"_"&amp;P$20,データシート1!$A:$BU,MATCH("ba_"&amp;$D27,データシート1!$A$1:$BU$1,0),0),0)</f>
        <v>11.189</v>
      </c>
      <c r="Z27" s="273"/>
      <c r="AB27" s="272"/>
      <c r="AC27" s="522"/>
      <c r="AD27" s="410"/>
      <c r="AE27" s="409" t="s">
        <v>194</v>
      </c>
      <c r="AF27" s="881">
        <f>①CO2排出量の現状把握!Z37</f>
        <v>16.19995703226623</v>
      </c>
      <c r="AG27" s="881">
        <f>①CO2排出量の現状把握!AA37</f>
        <v>16.29923622565703</v>
      </c>
      <c r="AH27" s="881">
        <f>①CO2排出量の現状把握!AB37</f>
        <v>14.03958113924341</v>
      </c>
      <c r="AI27" s="881">
        <f>①CO2排出量の現状把握!AC37</f>
        <v>12.696341906195761</v>
      </c>
      <c r="AJ27" s="881">
        <f>①CO2排出量の現状把握!AD37</f>
        <v>12.83511764137161</v>
      </c>
      <c r="AK27" s="881">
        <f>①CO2排出量の現状把握!AE37</f>
        <v>10.946278617630684</v>
      </c>
      <c r="AL27" s="881">
        <f>①CO2排出量の現状把握!AF37</f>
        <v>11.199108149831423</v>
      </c>
      <c r="AM27" s="881">
        <f>①CO2排出量の現状把握!AG37</f>
        <v>10.254811059007409</v>
      </c>
      <c r="AN27" s="881">
        <f>①CO2排出量の現状把握!AH37</f>
        <v>11.551079949203629</v>
      </c>
      <c r="AO27" s="881">
        <f>①CO2排出量の現状把握!AI37</f>
        <v>10.55377040603136</v>
      </c>
      <c r="AP27" s="882">
        <f>①CO2排出量の現状把握!AJ37</f>
        <v>8.658335668060154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31.800861361230488</v>
      </c>
      <c r="AG28" s="881">
        <f>①CO2排出量の現状把握!AA38</f>
        <v>34.719906862998492</v>
      </c>
      <c r="AH28" s="881">
        <f>①CO2排出量の現状把握!AB38</f>
        <v>34.121025479273669</v>
      </c>
      <c r="AI28" s="881">
        <f>①CO2排出量の現状把握!AC38</f>
        <v>17.95383352233657</v>
      </c>
      <c r="AJ28" s="881">
        <f>①CO2排出量の現状把握!AD38</f>
        <v>19.074936407444959</v>
      </c>
      <c r="AK28" s="881">
        <f>①CO2排出量の現状把握!AE38</f>
        <v>24.550176367096835</v>
      </c>
      <c r="AL28" s="881">
        <f>①CO2排出量の現状把握!AF38</f>
        <v>22.116709228266547</v>
      </c>
      <c r="AM28" s="881">
        <f>①CO2排出量の現状把握!AG38</f>
        <v>20.607177639322266</v>
      </c>
      <c r="AN28" s="881">
        <f>①CO2排出量の現状把握!AH38</f>
        <v>20.800972676912789</v>
      </c>
      <c r="AO28" s="881">
        <f>①CO2排出量の現状把握!AI38</f>
        <v>30.505271570332326</v>
      </c>
      <c r="AP28" s="882">
        <f>①CO2排出量の現状把握!AJ38</f>
        <v>22.219815240097674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114.49624638443061</v>
      </c>
      <c r="AG29" s="883">
        <f>①CO2排出量の現状把握!AA39</f>
        <v>120.6475099031565</v>
      </c>
      <c r="AH29" s="883">
        <f>①CO2排出量の現状把握!AB39</f>
        <v>120.078344814822</v>
      </c>
      <c r="AI29" s="883">
        <f>①CO2排出量の現状把握!AC39</f>
        <v>111.24886023765541</v>
      </c>
      <c r="AJ29" s="883">
        <f>①CO2排出量の現状把握!AD39</f>
        <v>93.030805939729092</v>
      </c>
      <c r="AK29" s="883">
        <f>①CO2排出量の現状把握!AE39</f>
        <v>90.479237140222139</v>
      </c>
      <c r="AL29" s="883">
        <f>①CO2排出量の現状把握!AF39</f>
        <v>87.181943478799425</v>
      </c>
      <c r="AM29" s="883">
        <f>①CO2排出量の現状把握!AG39</f>
        <v>85.072507608613137</v>
      </c>
      <c r="AN29" s="883">
        <f>①CO2排出量の現状把握!AH39</f>
        <v>86.310762632976903</v>
      </c>
      <c r="AO29" s="883">
        <f>①CO2排出量の現状把握!AI39</f>
        <v>69.791462540790164</v>
      </c>
      <c r="AP29" s="884">
        <f>①CO2排出量の現状把握!AJ39</f>
        <v>77.975890666203711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8.9187240590802686E-2</v>
      </c>
      <c r="AG32" s="461">
        <f t="shared" si="16"/>
        <v>0.10653826148911558</v>
      </c>
      <c r="AH32" s="461">
        <f t="shared" si="16"/>
        <v>0.11745246844012576</v>
      </c>
      <c r="AI32" s="461">
        <f t="shared" si="16"/>
        <v>0.13290320989774546</v>
      </c>
      <c r="AJ32" s="461">
        <f t="shared" si="16"/>
        <v>0.12806270229661568</v>
      </c>
      <c r="AK32" s="461">
        <f t="shared" si="16"/>
        <v>0.11630984124666102</v>
      </c>
      <c r="AL32" s="461">
        <f t="shared" si="16"/>
        <v>6.3117565670331083E-2</v>
      </c>
      <c r="AM32" s="461">
        <f t="shared" si="16"/>
        <v>0.11130780575524148</v>
      </c>
      <c r="AN32" s="461">
        <f t="shared" si="16"/>
        <v>9.944857747409698E-2</v>
      </c>
      <c r="AO32" s="461">
        <f t="shared" si="16"/>
        <v>8.6069256005430694E-2</v>
      </c>
      <c r="AP32" s="461">
        <f t="shared" si="16"/>
        <v>4.6888537205748836E-2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0.11067918601589768</v>
      </c>
      <c r="AG33" s="458">
        <f t="shared" ref="AG33:AP33" si="17">IFERROR(IF(G22/AG25&gt;1,1,G22/AG25),0)</f>
        <v>0.12120422827995923</v>
      </c>
      <c r="AH33" s="458">
        <f t="shared" si="17"/>
        <v>0.13849188465873757</v>
      </c>
      <c r="AI33" s="458">
        <f t="shared" si="17"/>
        <v>0.18116950044991995</v>
      </c>
      <c r="AJ33" s="458">
        <f t="shared" si="17"/>
        <v>0.13368086714058292</v>
      </c>
      <c r="AK33" s="458">
        <f t="shared" si="17"/>
        <v>0.10019616413985452</v>
      </c>
      <c r="AL33" s="458">
        <f t="shared" si="17"/>
        <v>8.5334391458088354E-2</v>
      </c>
      <c r="AM33" s="458">
        <f t="shared" si="17"/>
        <v>7.7630353624809925E-2</v>
      </c>
      <c r="AN33" s="458">
        <f>IFERROR(IF(N22/AN25&gt;1,1,N22/AN25),0)</f>
        <v>6.7031394193995952E-2</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0.26013476958943288</v>
      </c>
      <c r="AG34" s="459">
        <f t="shared" ref="AG34:AP36" si="18">IFERROR(IF(G23/AG26&gt;1,1,G23/AG26),0)</f>
        <v>0.319942610624875</v>
      </c>
      <c r="AH34" s="459">
        <f t="shared" si="18"/>
        <v>0.36695762614276578</v>
      </c>
      <c r="AI34" s="459">
        <f t="shared" si="18"/>
        <v>0.39105602763569614</v>
      </c>
      <c r="AJ34" s="459">
        <f t="shared" si="18"/>
        <v>0.3325661104039207</v>
      </c>
      <c r="AK34" s="459">
        <f t="shared" si="18"/>
        <v>0.26905514790337576</v>
      </c>
      <c r="AL34" s="459">
        <f t="shared" si="18"/>
        <v>0.23272332493624007</v>
      </c>
      <c r="AM34" s="459">
        <f t="shared" si="18"/>
        <v>0.2056184988887958</v>
      </c>
      <c r="AN34" s="459">
        <f t="shared" si="18"/>
        <v>0.20360122833480906</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7.350459308283859E-2</v>
      </c>
      <c r="AG37" s="460">
        <f t="shared" ref="AG37:AP37" si="21">IFERROR(IF(G26/AG29&gt;1,1,G26/AG29),0)</f>
        <v>9.6554002725382629E-2</v>
      </c>
      <c r="AH37" s="460">
        <f t="shared" si="21"/>
        <v>0.10389883387583146</v>
      </c>
      <c r="AI37" s="460">
        <f t="shared" si="21"/>
        <v>0.10812695046316022</v>
      </c>
      <c r="AJ37" s="460">
        <f t="shared" si="21"/>
        <v>0.1248403674748797</v>
      </c>
      <c r="AK37" s="460">
        <f t="shared" si="21"/>
        <v>0.12638258634164171</v>
      </c>
      <c r="AL37" s="460">
        <f t="shared" si="21"/>
        <v>4.9712128762694138E-2</v>
      </c>
      <c r="AM37" s="460">
        <f t="shared" si="21"/>
        <v>0.13093536693718236</v>
      </c>
      <c r="AN37" s="460">
        <f t="shared" si="21"/>
        <v>0.11756355395848533</v>
      </c>
      <c r="AO37" s="460">
        <f t="shared" si="21"/>
        <v>0.15377239005025289</v>
      </c>
      <c r="AP37" s="460">
        <f t="shared" si="21"/>
        <v>7.4125475844101729E-2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4.8140000000000001</v>
      </c>
      <c r="BG50" s="952">
        <f t="shared" si="22"/>
        <v>4.8140000000000001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0.86836676938696866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0.96599999999999997</v>
      </c>
      <c r="BG53" s="952">
        <f t="shared" ref="BG53:BG63" si="29">BF53/BE53</f>
        <v>0.96599999999999997</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0.20859168788907081</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26.178999999999998</v>
      </c>
      <c r="G55" s="885">
        <f t="shared" ref="G55:P55" si="32">SUM(G56,G57,G60,G61,G62,G63,G64,G65,)</f>
        <v>30.155999999999999</v>
      </c>
      <c r="H55" s="885">
        <f t="shared" si="32"/>
        <v>66.796999999999997</v>
      </c>
      <c r="I55" s="885">
        <f t="shared" si="32"/>
        <v>31.231000000000002</v>
      </c>
      <c r="J55" s="885">
        <f t="shared" si="32"/>
        <v>49.15</v>
      </c>
      <c r="K55" s="885">
        <f t="shared" si="32"/>
        <v>25.64</v>
      </c>
      <c r="L55" s="885">
        <f t="shared" si="32"/>
        <v>17.43</v>
      </c>
      <c r="M55" s="885">
        <f t="shared" si="32"/>
        <v>23.405999999999999</v>
      </c>
      <c r="N55" s="885">
        <f t="shared" si="32"/>
        <v>21.667000000000002</v>
      </c>
      <c r="O55" s="885">
        <f t="shared" si="32"/>
        <v>18.879000000000001</v>
      </c>
      <c r="P55" s="886">
        <f t="shared" si="32"/>
        <v>16.969000000000001</v>
      </c>
      <c r="Z55" s="273"/>
      <c r="AB55" s="272"/>
      <c r="AQ55" s="273"/>
      <c r="BA55" s="70" t="s">
        <v>341</v>
      </c>
      <c r="BB55" s="70"/>
      <c r="BC55" s="70" t="s">
        <v>342</v>
      </c>
      <c r="BD55" s="70" t="str">
        <f t="shared" ref="BD55:BD57" si="33">BC55&amp;"(N="&amp;BE55&amp;")"</f>
        <v>発電所・変電所(N=3)</v>
      </c>
      <c r="BE55" s="845">
        <f>BE60+BE61</f>
        <v>3</v>
      </c>
      <c r="BF55" s="952">
        <f>BF60+BF61</f>
        <v>11.189</v>
      </c>
      <c r="BG55" s="952">
        <f t="shared" si="29"/>
        <v>3.7296666666666667</v>
      </c>
      <c r="BH55" s="845">
        <f>BH60+BH61</f>
        <v>231</v>
      </c>
      <c r="BI55" s="845">
        <f>BI60+BI61</f>
        <v>22952.601999999999</v>
      </c>
      <c r="BJ55" s="845">
        <f t="shared" si="30"/>
        <v>99.361913419913421</v>
      </c>
      <c r="BK55" s="279">
        <f t="shared" si="31"/>
        <v>3.753617999388479E-2</v>
      </c>
    </row>
    <row r="56" spans="2:63" ht="15.95" customHeight="1" thickBot="1">
      <c r="B56" s="272"/>
      <c r="C56" s="613" t="str">
        <f>D56</f>
        <v>エネルギー起源CO2</v>
      </c>
      <c r="D56" s="412" t="s">
        <v>344</v>
      </c>
      <c r="E56" s="409"/>
      <c r="F56" s="880">
        <f>IFERROR(VLOOKUP(年度マスタ!$K$4&amp;"_"&amp;F$54,データシート1!$A:$CE,MATCH("bc_"&amp;$C56,データシート1!$A$1:$CE$1,0),0),0)</f>
        <v>26.178999999999998</v>
      </c>
      <c r="G56" s="887">
        <f>IFERROR(VLOOKUP(年度マスタ!$K$4&amp;"_"&amp;G$54,データシート1!$A:$CE,MATCH("bc_"&amp;$C56,データシート1!$A$1:$CE$1,0),0),0)</f>
        <v>30.155999999999999</v>
      </c>
      <c r="H56" s="887">
        <f>IFERROR(VLOOKUP(年度マスタ!$K$4&amp;"_"&amp;H$54,データシート1!$A:$CE,MATCH("bc_"&amp;$C56,データシート1!$A$1:$CE$1,0),0),0)</f>
        <v>66.796999999999997</v>
      </c>
      <c r="I56" s="887">
        <f>IFERROR(VLOOKUP(年度マスタ!$K$4&amp;"_"&amp;I$54,データシート1!$A:$CE,MATCH("bc_"&amp;$C56,データシート1!$A$1:$CE$1,0),0),0)</f>
        <v>31.231000000000002</v>
      </c>
      <c r="J56" s="887">
        <f>IFERROR(VLOOKUP(年度マスタ!$K$4&amp;"_"&amp;J$54,データシート1!$A:$CE,MATCH("bc_"&amp;$C56,データシート1!$A$1:$CE$1,0),0),0)</f>
        <v>49.15</v>
      </c>
      <c r="K56" s="887">
        <f>IFERROR(VLOOKUP(年度マスタ!$K$4&amp;"_"&amp;K$54,データシート1!$A:$CE,MATCH("bc_"&amp;$C56,データシート1!$A$1:$CE$1,0),0),0)</f>
        <v>25.64</v>
      </c>
      <c r="L56" s="887">
        <f>IFERROR(VLOOKUP(年度マスタ!$K$4&amp;"_"&amp;L$54,データシート1!$A:$CE,MATCH("bc_"&amp;$C56,データシート1!$A$1:$CE$1,0),0),0)</f>
        <v>17.43</v>
      </c>
      <c r="M56" s="887">
        <f>IFERROR(VLOOKUP(年度マスタ!$K$4&amp;"_"&amp;M$54,データシート1!$A:$CE,MATCH("bc_"&amp;$C56,データシート1!$A$1:$CE$1,0),0),0)</f>
        <v>23.405999999999999</v>
      </c>
      <c r="N56" s="887">
        <f>IFERROR(VLOOKUP(年度マスタ!$K$4&amp;"_"&amp;N$54,データシート1!$A:$CE,MATCH("bc_"&amp;$C56,データシート1!$A$1:$CE$1,0),0),0)</f>
        <v>21.667000000000002</v>
      </c>
      <c r="O56" s="887">
        <f>IFERROR(VLOOKUP(年度マスタ!$K$4&amp;"_"&amp;O$54,データシート1!$A:$CE,MATCH("bc_"&amp;$C56,データシート1!$A$1:$CE$1,0),0),0)</f>
        <v>18.879000000000001</v>
      </c>
      <c r="P56" s="888">
        <f>IFERROR(VLOOKUP(年度マスタ!$K$4&amp;"_"&amp;P$54,データシート1!$A:$CE,MATCH("bc_"&amp;$C56,データシート1!$A$1:$CE$1,0),0),0)</f>
        <v>16.969000000000001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3</v>
      </c>
      <c r="BF60" s="953">
        <f>VLOOKUP(BF$13&amp;"_"&amp;$AW$8,データシート2!$A:$SI,MATCH($AW$5&amp;"_"&amp;$BA60,データシート2!$A$1:$SI$1,0),0)</f>
        <v>11.189</v>
      </c>
      <c r="BG60" s="953">
        <f t="shared" si="29"/>
        <v>3.7296666666666667</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3.7081528744634204E-2</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佐渡市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1143.9000000000001</v>
      </c>
      <c r="K6" s="619">
        <f>VLOOKUP(年度マスタ!$K$4&amp;"_"&amp;K$5,データシート1!$A:$BT,MATCH("cb_"&amp;$G6,データシート1!$A$1:$BT$1,0),0)</f>
        <v>1251.5</v>
      </c>
      <c r="L6" s="619">
        <f>VLOOKUP(年度マスタ!$K$4&amp;"_"&amp;L$5,データシート1!$A:$BT,MATCH("cb_"&amp;$G6,データシート1!$A$1:$BT$1,0),0)</f>
        <v>1348</v>
      </c>
      <c r="M6" s="619">
        <f>VLOOKUP(年度マスタ!$K$4&amp;"_"&amp;M$5,データシート1!$A:$BT,MATCH("cb_"&amp;$G6,データシート1!$A$1:$BT$1,0),0)</f>
        <v>1476.4999999999998</v>
      </c>
      <c r="N6" s="619">
        <f>VLOOKUP(年度マスタ!$K$4&amp;"_"&amp;N$5,データシート1!$A:$BT,MATCH("cb_"&amp;$G6,データシート1!$A$1:$BT$1,0),0)</f>
        <v>1588.4999999999991</v>
      </c>
      <c r="O6" s="619">
        <f>VLOOKUP(年度マスタ!$K$4&amp;"_"&amp;O$5,データシート1!$A:$BT,MATCH("cb_"&amp;$G6,データシート1!$A$1:$BT$1,0),0)</f>
        <v>1633.299999999999</v>
      </c>
      <c r="P6" s="619">
        <f>VLOOKUP(年度マスタ!$K$4&amp;"_"&amp;P$5,データシート1!$A:$BT,MATCH("cb_"&amp;$G6,データシート1!$A$1:$BT$1,0),0)</f>
        <v>1663.099999999999</v>
      </c>
      <c r="Q6" s="619">
        <f>VLOOKUP(年度マスタ!$K$4&amp;"_"&amp;Q$5,データシート1!$A:$BT,MATCH("cb_"&amp;$G6,データシート1!$A$1:$BT$1,0),0)</f>
        <v>1699.7999999999995</v>
      </c>
      <c r="R6" s="633">
        <f>VLOOKUP(年度マスタ!$K$4&amp;"_"&amp;R$5,データシート1!$A:$BT,MATCH("cb_"&amp;$G6,データシート1!$A$1:$BT$1,0),0)</f>
        <v>1747.3</v>
      </c>
      <c r="S6" s="568"/>
      <c r="T6" s="190"/>
      <c r="U6" s="581"/>
      <c r="V6" s="195"/>
      <c r="W6" s="195"/>
      <c r="X6" s="195"/>
      <c r="Y6" s="196" t="s">
        <v>372</v>
      </c>
      <c r="Z6" s="663" t="s">
        <v>373</v>
      </c>
      <c r="AA6" s="663"/>
      <c r="AB6" s="663"/>
      <c r="AC6" s="664">
        <f>SUM(AC7:AC8)</f>
        <v>1985432</v>
      </c>
      <c r="AD6" s="664">
        <f>SUM(AD7:AD8)</f>
        <v>2483199.9560000002</v>
      </c>
      <c r="AE6" s="665">
        <f>$AD6*3600/100000000</f>
        <v>89.395198415999999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2955.8</v>
      </c>
      <c r="K7" s="617">
        <f>VLOOKUP(年度マスタ!$K$4&amp;"_"&amp;K$5,データシート1!$A:$BT,MATCH("cb_"&amp;$G7,データシート1!$A$1:$BT$1,0),0)</f>
        <v>3139.1</v>
      </c>
      <c r="L7" s="617">
        <f>VLOOKUP(年度マスタ!$K$4&amp;"_"&amp;L$5,データシート1!$A:$BT,MATCH("cb_"&amp;$G7,データシート1!$A$1:$BT$1,0),0)</f>
        <v>3338.2</v>
      </c>
      <c r="M7" s="617">
        <f>VLOOKUP(年度マスタ!$K$4&amp;"_"&amp;M$5,データシート1!$A:$BT,MATCH("cb_"&amp;$G7,データシート1!$A$1:$BT$1,0),0)</f>
        <v>3373.3</v>
      </c>
      <c r="N7" s="617">
        <f>VLOOKUP(年度マスタ!$K$4&amp;"_"&amp;N$5,データシート1!$A:$BT,MATCH("cb_"&amp;$G7,データシート1!$A$1:$BT$1,0),0)</f>
        <v>4195.4000000000005</v>
      </c>
      <c r="O7" s="617">
        <f>VLOOKUP(年度マスタ!$K$4&amp;"_"&amp;O$5,データシート1!$A:$BT,MATCH("cb_"&amp;$G7,データシート1!$A$1:$BT$1,0),0)</f>
        <v>4211.8999999999996</v>
      </c>
      <c r="P7" s="617">
        <f>VLOOKUP(年度マスタ!$K$4&amp;"_"&amp;P$5,データシート1!$A:$BT,MATCH("cb_"&amp;$G7,データシート1!$A$1:$BT$1,0),0)</f>
        <v>4235.7999999999993</v>
      </c>
      <c r="Q7" s="617">
        <f>VLOOKUP(年度マスタ!$K$4&amp;"_"&amp;Q$5,データシート1!$A:$BT,MATCH("cb_"&amp;$G7,データシート1!$A$1:$BT$1,0),0)</f>
        <v>4266.0999999999995</v>
      </c>
      <c r="R7" s="634">
        <f>VLOOKUP(年度マスタ!$K$4&amp;"_"&amp;R$5,データシート1!$A:$BT,MATCH("cb_"&amp;$G7,データシート1!$A$1:$BT$1,0),0)</f>
        <v>4265.7999999999993</v>
      </c>
      <c r="S7" s="568"/>
      <c r="T7" s="190"/>
      <c r="U7" s="581"/>
      <c r="V7" s="195"/>
      <c r="W7" s="195"/>
      <c r="X7" s="195"/>
      <c r="Y7" s="196" t="s">
        <v>375</v>
      </c>
      <c r="Z7" s="212" t="s">
        <v>376</v>
      </c>
      <c r="AA7" s="212"/>
      <c r="AB7" s="212"/>
      <c r="AC7" s="1022">
        <f>VLOOKUP(年度マスタ!$K$4&amp;"_"&amp;年度マスタ!$K$9,データシート3!A:AB,MATCH("ea_"&amp;$Y7&amp;"_設備",データシート3!$A$1:$AB$1,0),0)</f>
        <v>537620</v>
      </c>
      <c r="AD7" s="1022">
        <f>VLOOKUP(年度マスタ!$K$4&amp;"_"&amp;年度マスタ!$K$9,データシート3!A:AB,MATCH("ea_"&amp;$Y7&amp;"_年間発電",データシート3!$A$1:$AB$1,0),0)/10^3</f>
        <v>671648.30900000001</v>
      </c>
      <c r="AE7" s="554">
        <f t="shared" ref="AE7:AE16" si="0">$AD7*3600/100000000</f>
        <v>24.179339124000002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1447812</v>
      </c>
      <c r="AD8" s="1022">
        <f>VLOOKUP(年度マスタ!$K$4&amp;"_"&amp;年度マスタ!$K$9,データシート3!A:AB,MATCH("ea_"&amp;$Y8&amp;"_年間発電",データシート3!$A$1:$AB$1,0),0)/10^3</f>
        <v>1811551.6470000001</v>
      </c>
      <c r="AE8" s="554">
        <f t="shared" si="0"/>
        <v>65.215859292000005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184</v>
      </c>
      <c r="M9" s="617">
        <f>VLOOKUP(年度マスタ!$K$4&amp;"_"&amp;M$5,データシート1!$A:$BT,MATCH("cb_"&amp;$G9,データシート1!$A$1:$BT$1,0),0)</f>
        <v>184</v>
      </c>
      <c r="N9" s="617">
        <f>VLOOKUP(年度マスタ!$K$4&amp;"_"&amp;N$5,データシート1!$A:$BT,MATCH("cb_"&amp;$G9,データシート1!$A$1:$BT$1,0),0)</f>
        <v>184</v>
      </c>
      <c r="O9" s="617">
        <f>VLOOKUP(年度マスタ!$K$4&amp;"_"&amp;O$5,データシート1!$A:$BT,MATCH("cb_"&amp;$G9,データシート1!$A$1:$BT$1,0),0)</f>
        <v>184</v>
      </c>
      <c r="P9" s="617">
        <f>VLOOKUP(年度マスタ!$K$4&amp;"_"&amp;P$5,データシート1!$A:$BT,MATCH("cb_"&amp;$G9,データシート1!$A$1:$BT$1,0),0)</f>
        <v>184</v>
      </c>
      <c r="Q9" s="617">
        <f>VLOOKUP(年度マスタ!$K$4&amp;"_"&amp;Q$5,データシート1!$A:$BT,MATCH("cb_"&amp;$G9,データシート1!$A$1:$BT$1,0),0)</f>
        <v>184</v>
      </c>
      <c r="R9" s="634">
        <f>VLOOKUP(年度マスタ!$K$4&amp;"_"&amp;R$5,データシート1!$A:$BT,MATCH("cb_"&amp;$G9,データシート1!$A$1:$BT$1,0),0)</f>
        <v>184</v>
      </c>
      <c r="S9" s="568"/>
      <c r="T9" s="190"/>
      <c r="U9" s="581"/>
      <c r="V9" s="195"/>
      <c r="W9" s="195"/>
      <c r="X9" s="195"/>
      <c r="Y9" s="196" t="s">
        <v>381</v>
      </c>
      <c r="Z9" s="208" t="s">
        <v>377</v>
      </c>
      <c r="AA9" s="208"/>
      <c r="AB9" s="208"/>
      <c r="AC9" s="666">
        <f>VLOOKUP(年度マスタ!$K$4&amp;"_"&amp;年度マスタ!$K$9,データシート3!A:AB,MATCH("ea_"&amp;$Y9&amp;"_設備",データシート3!$A$1:$AB$1,0),0)</f>
        <v>1045800</v>
      </c>
      <c r="AD9" s="666">
        <f>VLOOKUP(年度マスタ!$K$4&amp;"_"&amp;年度マスタ!$K$9,データシート3!A:AB,MATCH("ea_"&amp;$Y9&amp;"_年間発電",データシート3!$A$1:$AB$1,0),0)/10^3</f>
        <v>2442735.0109999995</v>
      </c>
      <c r="AE9" s="667">
        <f t="shared" si="0"/>
        <v>87.938460395999982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20373</v>
      </c>
      <c r="AD10" s="666">
        <f>SUM(AD11:AD12)</f>
        <v>120815.141</v>
      </c>
      <c r="AE10" s="667">
        <f t="shared" si="0"/>
        <v>4.3493450760000005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20373</v>
      </c>
      <c r="AD11" s="1022">
        <f>VLOOKUP(年度マスタ!$K$4&amp;"_"&amp;年度マスタ!$K$9,データシート3!A:AB,MATCH("ea_"&amp;$Y11&amp;"_年間発電",データシート3!$A$1:$AB$1,0),0)/10^3</f>
        <v>120815.141</v>
      </c>
      <c r="AE11" s="554">
        <f t="shared" si="0"/>
        <v>4.3493450760000005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4099.7000000000007</v>
      </c>
      <c r="K12" s="651">
        <f t="shared" ref="K12:Q12" si="1">SUM(K6:K11)</f>
        <v>4390.6000000000004</v>
      </c>
      <c r="L12" s="651">
        <f t="shared" si="1"/>
        <v>4870.2</v>
      </c>
      <c r="M12" s="651">
        <f t="shared" si="1"/>
        <v>5033.8</v>
      </c>
      <c r="N12" s="651">
        <f t="shared" si="1"/>
        <v>5967.9</v>
      </c>
      <c r="O12" s="651">
        <f t="shared" si="1"/>
        <v>6029.1999999999989</v>
      </c>
      <c r="P12" s="651">
        <f t="shared" si="1"/>
        <v>6082.8999999999978</v>
      </c>
      <c r="Q12" s="651">
        <f t="shared" si="1"/>
        <v>6149.8999999999987</v>
      </c>
      <c r="R12" s="652">
        <f t="shared" ref="R12" si="2">SUM(R6:R11)</f>
        <v>6197.0999999999995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9.9238978499999995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40.19455954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1372.8172680000002</v>
      </c>
      <c r="K19" s="615">
        <f>K6*別紙!$C5/100*別紙!$E5/10^3</f>
        <v>1501.95018</v>
      </c>
      <c r="L19" s="615">
        <f>L6*別紙!$C5/100*別紙!$E5/10^3</f>
        <v>1617.7617599999999</v>
      </c>
      <c r="M19" s="615">
        <f>M6*別紙!$C5/100*別紙!$E5/10^3</f>
        <v>1771.9771799999996</v>
      </c>
      <c r="N19" s="615">
        <f>N6*別紙!$C5/100*別紙!$E5/10^3</f>
        <v>1906.390619999999</v>
      </c>
      <c r="O19" s="615">
        <f>O6*別紙!$C5/100*別紙!$E5/10^3</f>
        <v>1960.1559959999986</v>
      </c>
      <c r="P19" s="615">
        <f>P6*別紙!$C5/100*別紙!$E5/10^3</f>
        <v>1995.9195719999991</v>
      </c>
      <c r="Q19" s="615">
        <f>Q6*別紙!$C5/100*別紙!$E5/10^3</f>
        <v>2039.9639759999993</v>
      </c>
      <c r="R19" s="639">
        <f>R6*別紙!$C5/100*別紙!$E5/10^3</f>
        <v>2096.9696759999997</v>
      </c>
      <c r="S19" s="572"/>
      <c r="T19" s="191"/>
      <c r="U19" s="588"/>
      <c r="W19" s="201"/>
      <c r="X19" s="201"/>
      <c r="Y19" s="173"/>
      <c r="Z19" s="628" t="s">
        <v>389</v>
      </c>
      <c r="AA19" s="671"/>
      <c r="AB19" s="672"/>
      <c r="AC19" s="673">
        <f>SUM($AC$6,$AC$9,$AC$10,$AC$13)</f>
        <v>3051605</v>
      </c>
      <c r="AD19" s="673">
        <f>SUM($AD$6,$AD$9,$AD$10,$AD$13)</f>
        <v>5046750.108</v>
      </c>
      <c r="AE19" s="674">
        <f>SUM($AE$6,$AE$9,$AE$10,$AE$13,$AE$17,$AE$18)</f>
        <v>231.80146127799998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3909.8140079999998</v>
      </c>
      <c r="K20" s="617">
        <f>K7*別紙!$C6/100*別紙!$E6/10^3</f>
        <v>4152.2759159999996</v>
      </c>
      <c r="L20" s="617">
        <f>L7*別紙!$C6/100*別紙!$E6/10^3</f>
        <v>4415.6374319999995</v>
      </c>
      <c r="M20" s="617">
        <f>M7*別紙!$C6/100*別紙!$E6/10^3</f>
        <v>4462.0663080000004</v>
      </c>
      <c r="N20" s="617">
        <f>N7*別紙!$C6/100*別紙!$E6/10^3</f>
        <v>5549.5073040000016</v>
      </c>
      <c r="O20" s="617">
        <f>O7*別紙!$C6/100*別紙!$E6/10^3</f>
        <v>5571.3328439999996</v>
      </c>
      <c r="P20" s="617">
        <f>P7*別紙!$C6/100*別紙!$E6/10^3</f>
        <v>5602.9468079999988</v>
      </c>
      <c r="Q20" s="617">
        <f>Q7*別紙!$C6/100*別紙!$E6/10^3</f>
        <v>5643.0264359999992</v>
      </c>
      <c r="R20" s="634">
        <f>R7*別紙!$C6/100*別紙!$E6/10^3</f>
        <v>5642.6296079999993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967.10400000000004</v>
      </c>
      <c r="M22" s="617">
        <f>M9*別紙!$C8/100*別紙!$E8/10^3</f>
        <v>967.10400000000004</v>
      </c>
      <c r="N22" s="617">
        <f>N9*別紙!$C8/100*別紙!$E8/10^3</f>
        <v>967.10400000000004</v>
      </c>
      <c r="O22" s="617">
        <f>O9*別紙!$C8/100*別紙!$E8/10^3</f>
        <v>967.10400000000004</v>
      </c>
      <c r="P22" s="617">
        <f>P9*別紙!$C8/100*別紙!$E8/10^3</f>
        <v>967.10400000000004</v>
      </c>
      <c r="Q22" s="617">
        <f>Q9*別紙!$C8/100*別紙!$E8/10^3</f>
        <v>967.10400000000004</v>
      </c>
      <c r="R22" s="634">
        <f>R9*別紙!$C8/100*別紙!$E8/10^3</f>
        <v>967.10400000000004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5282.6312760000001</v>
      </c>
      <c r="K25" s="657">
        <f t="shared" si="3"/>
        <v>5654.2260959999994</v>
      </c>
      <c r="L25" s="657">
        <f t="shared" si="3"/>
        <v>7000.5031919999992</v>
      </c>
      <c r="M25" s="657">
        <f t="shared" si="3"/>
        <v>7201.1474880000005</v>
      </c>
      <c r="N25" s="657">
        <f t="shared" si="3"/>
        <v>8423.0019240000001</v>
      </c>
      <c r="O25" s="657">
        <f t="shared" si="3"/>
        <v>8498.5928399999975</v>
      </c>
      <c r="P25" s="657">
        <f t="shared" si="3"/>
        <v>8565.970379999997</v>
      </c>
      <c r="Q25" s="657">
        <f t="shared" si="3"/>
        <v>8650.0944119999986</v>
      </c>
      <c r="R25" s="658">
        <f t="shared" ref="R25" si="4">SUM(R19:R24)</f>
        <v>8706.7032839999993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295352.4961849011</v>
      </c>
      <c r="K26" s="654">
        <f>(VLOOKUP(年度マスタ!$K$4&amp;"_"&amp;K$18,データシート1!$A:$BT,MATCH("da_合計",データシート1!$A$1:$BT$1,0),0))/10^3</f>
        <v>282681.87479468784</v>
      </c>
      <c r="L26" s="654">
        <f>(VLOOKUP(年度マスタ!$K$4&amp;"_"&amp;L$18,データシート1!$A:$BT,MATCH("da_合計",データシート1!$A$1:$BT$1,0),0))/10^3</f>
        <v>295218.80773180461</v>
      </c>
      <c r="M26" s="654">
        <f>(VLOOKUP(年度マスタ!$K$4&amp;"_"&amp;M$18,データシート1!$A:$BT,MATCH("da_合計",データシート1!$A$1:$BT$1,0),0))/10^3</f>
        <v>283113.93705239304</v>
      </c>
      <c r="N26" s="654">
        <f>(VLOOKUP(年度マスタ!$K$4&amp;"_"&amp;N$18,データシート1!$A:$BT,MATCH("da_合計",データシート1!$A$1:$BT$1,0),0))/10^3</f>
        <v>279101.94771892525</v>
      </c>
      <c r="O26" s="654">
        <f>(VLOOKUP(年度マスタ!$K$4&amp;"_"&amp;O$18,データシート1!$A:$BT,MATCH("da_合計",データシート1!$A$1:$BT$1,0),0))/10^3</f>
        <v>256977.72113724597</v>
      </c>
      <c r="P26" s="654">
        <f>(VLOOKUP(年度マスタ!$K$4&amp;"_"&amp;P$18,データシート1!$A:$BT,MATCH("da_合計",データシート1!$A$1:$BT$1,0),0))/10^3</f>
        <v>248001.55275567059</v>
      </c>
      <c r="Q26" s="654">
        <f>(VLOOKUP(年度マスタ!$K$4&amp;"_"&amp;Q$18,データシート1!$A:$BT,MATCH("da_合計",データシート1!$A$1:$BT$1,0),0))/10^3</f>
        <v>250473.88673428979</v>
      </c>
      <c r="R26" s="655">
        <f>Q26</f>
        <v>250473.88673428979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1.7885852817349768E-2</v>
      </c>
      <c r="K27" s="839">
        <f t="shared" ref="K27:P27" si="5">K25/K26</f>
        <v>2.00020821996694E-2</v>
      </c>
      <c r="L27" s="839">
        <f t="shared" si="5"/>
        <v>2.3712930913126977E-2</v>
      </c>
      <c r="M27" s="839">
        <f t="shared" si="5"/>
        <v>2.5435510391942862E-2</v>
      </c>
      <c r="N27" s="839">
        <f t="shared" si="5"/>
        <v>3.0178943546759263E-2</v>
      </c>
      <c r="O27" s="839">
        <f t="shared" si="5"/>
        <v>3.307132152308679E-2</v>
      </c>
      <c r="P27" s="839">
        <f t="shared" si="5"/>
        <v>3.4539986886449582E-2</v>
      </c>
      <c r="Q27" s="839">
        <f>Q25/Q26</f>
        <v>3.4534915095465732E-2</v>
      </c>
      <c r="R27" s="840">
        <f>R25/R26</f>
        <v>3.476092217643563E-2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3.476092217643563E-2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20.148807421804189</v>
      </c>
      <c r="AA52" s="173"/>
      <c r="AB52" s="678" t="s">
        <v>413</v>
      </c>
      <c r="AC52" s="679">
        <f>$AD6</f>
        <v>2483199.9560000002</v>
      </c>
      <c r="AD52" s="680">
        <f>R19+R20</f>
        <v>7739.599283999999</v>
      </c>
      <c r="AE52" s="681">
        <f t="shared" ref="AE52:AE54" si="6">IFERROR(AD52/AC52,"-")</f>
        <v>3.1167845607033341E-3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4796276.22126571</v>
      </c>
      <c r="Z53" s="1130"/>
      <c r="AA53" s="173"/>
      <c r="AB53" s="678" t="s">
        <v>377</v>
      </c>
      <c r="AC53" s="679">
        <f>$AD9</f>
        <v>2442735.0109999995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120815.141</v>
      </c>
      <c r="AD54" s="679">
        <f>R22</f>
        <v>967.10400000000004</v>
      </c>
      <c r="AE54" s="681">
        <f t="shared" si="6"/>
        <v>8.0048244946384663E-3</v>
      </c>
      <c r="AF54" s="473"/>
      <c r="AG54" s="41"/>
      <c r="AH54" s="420"/>
      <c r="AI54" s="442" t="s">
        <v>440</v>
      </c>
      <c r="AJ54" s="443">
        <f>VLOOKUP(年度マスタ!$K$4&amp;"_"&amp;AJ$53,データシート1!$A$1:$BT$2000,MATCH("ca_太陽光発電（10kW未満）",データシート1!$A$1:$BT$1,0),0)</f>
        <v>252</v>
      </c>
      <c r="AK54" s="443">
        <f>VLOOKUP(年度マスタ!$K$4&amp;"_"&amp;AK$53,データシート1!$A$1:$BT$2000,MATCH("ca_太陽光発電（10kW未満）",データシート1!$A$1:$BT$1,0),0)</f>
        <v>274</v>
      </c>
      <c r="AL54" s="443">
        <f>VLOOKUP(年度マスタ!$K$4&amp;"_"&amp;AL$53,データシート1!$A$1:$BT$2000,MATCH("ca_太陽光発電（10kW未満）",データシート1!$A$1:$BT$1,0),0)</f>
        <v>293</v>
      </c>
      <c r="AM54" s="443">
        <f>VLOOKUP(年度マスタ!$K$4&amp;"_"&amp;AM$53,データシート1!$A$1:$BT$2000,MATCH("ca_太陽光発電（10kW未満）",データシート1!$A$1:$BT$1,0),0)</f>
        <v>315</v>
      </c>
      <c r="AN54" s="443">
        <f>VLOOKUP(年度マスタ!$K$4&amp;"_"&amp;AN$53,データシート1!$A$1:$BT$2000,MATCH("ca_太陽光発電（10kW未満）",データシート1!$A$1:$BT$1,0),0)</f>
        <v>336</v>
      </c>
      <c r="AO54" s="443">
        <f>VLOOKUP(年度マスタ!$K$4&amp;"_"&amp;AO$53,データシート1!$A$1:$BT$2000,MATCH("ca_太陽光発電（10kW未満）",データシート1!$A$1:$BT$1,0),0)</f>
        <v>344</v>
      </c>
      <c r="AP54" s="443">
        <f>VLOOKUP(年度マスタ!$K$4&amp;"_"&amp;AP$53,データシート1!$A$1:$BT$2000,MATCH("ca_太陽光発電（10kW未満）",データシート1!$A$1:$BT$1,0),0)</f>
        <v>349</v>
      </c>
      <c r="AQ54" s="443">
        <f>VLOOKUP(年度マスタ!$K$4&amp;"_"&amp;AQ$53,データシート1!$A$1:$BT$2000,MATCH("ca_太陽光発電（10kW未満）",データシート1!$A$1:$BT$1,0),0)</f>
        <v>357</v>
      </c>
      <c r="AR54" s="443">
        <f>VLOOKUP(年度マスタ!$K$4&amp;"_"&amp;AR$53,データシート1!$A$1:$BT$2000,MATCH("ca_太陽光発電（10kW未満）",データシート1!$A$1:$BT$1,0),0)</f>
        <v>366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佐渡市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新潟県</v>
      </c>
      <c r="AY12" s="1023" t="str">
        <f>年度マスタ!$J4</f>
        <v>佐渡市</v>
      </c>
      <c r="AZ12" s="1023" t="str">
        <f>年度マスタ!$K4</f>
        <v>15224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43204</v>
      </c>
      <c r="AY21" s="18" t="str">
        <f>IF(IFERROR(比較地域マスタ!$Z6,"")=0,"",IFERROR(比較地域マスタ!$Z6,""))</f>
        <v>荒尾市</v>
      </c>
      <c r="BB21" s="110" t="str">
        <f t="shared" ref="BB21:BC68" si="0">AX21</f>
        <v>43204</v>
      </c>
      <c r="BC21" s="1031" t="str">
        <f t="shared" si="0"/>
        <v>荒尾市</v>
      </c>
      <c r="BD21" s="34">
        <f>SUM(BE21,BI21:BK21,BQ21)</f>
        <v>196.55654250186157</v>
      </c>
      <c r="BE21" s="34">
        <f>SUM(BF21:BH21)</f>
        <v>35.870975822317959</v>
      </c>
      <c r="BF21" s="34">
        <f>VLOOKUP($AX21&amp;"_"&amp;$BC$14,データシート1!$A:$BT,MATCH($BC$12&amp;"_"&amp;BF$20,データシート1!$A$1:$BT$1,0),0)</f>
        <v>29.865727108491942</v>
      </c>
      <c r="BG21" s="34">
        <f>VLOOKUP($AX21&amp;"_"&amp;$BC$14,データシート1!$A:$BT,MATCH($BC$12&amp;"_"&amp;BG$20,データシート1!$A$1:$BT$1,0),0)</f>
        <v>2.2896942306827235</v>
      </c>
      <c r="BH21" s="34">
        <f>VLOOKUP($AX21&amp;"_"&amp;$BC$14,データシート1!$A:$BT,MATCH($BC$12&amp;"_"&amp;BH$20,データシート1!$A$1:$BT$1,0),0)</f>
        <v>3.7155544831432938</v>
      </c>
      <c r="BI21" s="34">
        <f>VLOOKUP($AX21&amp;"_"&amp;$BC$14,データシート1!$A:$BT,MATCH($BC$12&amp;"_"&amp;BI$20,データシート1!$A$1:$BT$1,0),0)</f>
        <v>40.771912620798801</v>
      </c>
      <c r="BJ21" s="34">
        <f>VLOOKUP($AX21&amp;"_"&amp;$BC$14,データシート1!$A:$BT,MATCH($BC$12&amp;"_"&amp;BJ$20,データシート1!$A$1:$BT$1,0),0)</f>
        <v>43.996267407811828</v>
      </c>
      <c r="BK21" s="34">
        <f t="shared" ref="BK21:BK68" si="1">SUM(BL21,BO21:BP21)</f>
        <v>75.917386650932983</v>
      </c>
      <c r="BL21" s="34">
        <f t="shared" ref="BL21:BL67" si="2">SUM(BM21:BN21)</f>
        <v>72.941045464241284</v>
      </c>
      <c r="BM21" s="34">
        <f>VLOOKUP($AX21&amp;"_"&amp;$BC$14,データシート1!$A:$BT,MATCH($BC$12&amp;"_"&amp;BM$20,データシート1!$A$1:$BT$1,0),0)</f>
        <v>43.913673408771501</v>
      </c>
      <c r="BN21" s="34">
        <f>VLOOKUP($AX21&amp;"_"&amp;$BC$14,データシート1!$A:$BT,MATCH($BC$12&amp;"_"&amp;BN$20,データシート1!$A$1:$BT$1,0),0)</f>
        <v>29.027372055469783</v>
      </c>
      <c r="BO21" s="34">
        <f>VLOOKUP($AX21&amp;"_"&amp;$BC$14,データシート1!$A:$BT,MATCH($BC$12&amp;"_"&amp;BO$20,データシート1!$A$1:$BT$1,0),0)</f>
        <v>2.9763411866917</v>
      </c>
      <c r="BP21" s="34">
        <f>VLOOKUP($AX21&amp;"_"&amp;$BC$14,データシート1!$A:$BT,MATCH($BC$12&amp;"_"&amp;BP$20,データシート1!$A$1:$BT$1,0),0)</f>
        <v>0</v>
      </c>
      <c r="BQ21" s="34">
        <f>VLOOKUP($AX21&amp;"_"&amp;$BC$14,データシート1!$A:$BT,MATCH($BC$12&amp;"_"&amp;BQ$20,データシート1!$A$1:$BT$1,0),0)</f>
        <v>0</v>
      </c>
      <c r="BR21" s="35">
        <f t="shared" ref="BR21:BR68" si="3">BD21</f>
        <v>196.55654250186157</v>
      </c>
      <c r="BT21" s="111" t="str">
        <f t="shared" ref="BT21:BT68" si="4">AY21</f>
        <v>荒尾市</v>
      </c>
      <c r="BU21" s="34">
        <f>BD21</f>
        <v>196.55654250186157</v>
      </c>
      <c r="BV21" s="60">
        <f>BE21/$BR21</f>
        <v>0.18249698211891485</v>
      </c>
      <c r="BW21" s="60">
        <f t="shared" ref="BW21:CH42" si="5">BF21/$BR21</f>
        <v>0.15194471131994544</v>
      </c>
      <c r="BX21" s="60">
        <f t="shared" si="5"/>
        <v>1.1649035954430455E-2</v>
      </c>
      <c r="BY21" s="60">
        <f t="shared" si="5"/>
        <v>1.8903234844538964E-2</v>
      </c>
      <c r="BZ21" s="60">
        <f t="shared" si="5"/>
        <v>0.20743096160440783</v>
      </c>
      <c r="CA21" s="60">
        <f t="shared" si="5"/>
        <v>0.22383517153795654</v>
      </c>
      <c r="CB21" s="60">
        <f t="shared" si="5"/>
        <v>0.38623688473872081</v>
      </c>
      <c r="CC21" s="60">
        <f t="shared" si="5"/>
        <v>0.37109446745355967</v>
      </c>
      <c r="CD21" s="60">
        <f t="shared" si="5"/>
        <v>0.22341496675622283</v>
      </c>
      <c r="CE21" s="60">
        <f t="shared" si="5"/>
        <v>0.14767950069733685</v>
      </c>
      <c r="CF21" s="60">
        <f t="shared" si="5"/>
        <v>1.5142417285161145E-2</v>
      </c>
      <c r="CG21" s="60">
        <f t="shared" si="5"/>
        <v>0</v>
      </c>
      <c r="CH21" s="60">
        <f>BQ21/$BR21</f>
        <v>0</v>
      </c>
      <c r="CI21" s="112">
        <f t="shared" ref="CI21:CI68" si="6">BR21/$BR21</f>
        <v>1</v>
      </c>
      <c r="CK21" s="113" t="str">
        <f t="shared" ref="CK21:CK68" si="7">AY21</f>
        <v>荒尾市</v>
      </c>
      <c r="CL21" s="114">
        <f>CN21+CP21+CR21</f>
        <v>35.870975822317959</v>
      </c>
      <c r="CM21" s="61">
        <f>IF(IF(CL21=0,0,CW21/CL21)&gt;1,1,IF(CL21=0,0,CW21/CL21))</f>
        <v>0.51409251009353651</v>
      </c>
      <c r="CN21" s="62">
        <f>BF21</f>
        <v>29.865727108491942</v>
      </c>
      <c r="CO21" s="61">
        <f>IF(IF(CN21=0,0,CX21/CN21)&gt;1,1,IF(CN21=0,0,CX21/CN21))</f>
        <v>0.61746362085912632</v>
      </c>
      <c r="CP21" s="62">
        <f t="shared" ref="CP21:CP68" si="8">BG21</f>
        <v>2.2896942306827235</v>
      </c>
      <c r="CQ21" s="61">
        <f>IF(IF(CP21=0,0,CY21/CP21)&gt;1,1,IF(CP21=0,0,CY21/CP21))</f>
        <v>0</v>
      </c>
      <c r="CR21" s="62">
        <f t="shared" ref="CR21:CR68" si="9">BH21</f>
        <v>3.7155544831432938</v>
      </c>
      <c r="CS21" s="61">
        <f>IF(IF(CR21=0,0,CZ21/CR21)&gt;1,1,IF(CR21=0,0,CZ21/CR21))</f>
        <v>0</v>
      </c>
      <c r="CT21" s="62">
        <f t="shared" ref="CT21:CT68" si="10">BI21</f>
        <v>40.771912620798801</v>
      </c>
      <c r="CU21" s="63">
        <f>IF(IF(CT21=0,0,DA21/CT21)&gt;1,1,IF(CT21=0,0,DA21/CT21))</f>
        <v>0</v>
      </c>
      <c r="CV21" s="16"/>
      <c r="CW21" s="956">
        <f>SUM(CX21:CZ21)</f>
        <v>18.440999999999999</v>
      </c>
      <c r="CX21" s="957">
        <f>VLOOKUP($AX21&amp;"_"&amp;$CW$14,データシート1!$A:$BT,MATCH($CW$12&amp;"_"&amp;CX$20,データシート1!$A$1:$BT$1,0),0)</f>
        <v>18.440999999999999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18.440999999999999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20207</v>
      </c>
      <c r="AY22" s="18" t="str">
        <f>IF(IFERROR(比較地域マスタ!$Z7,"")=0,"",IFERROR(比較地域マスタ!$Z7,""))</f>
        <v>須坂市</v>
      </c>
      <c r="BB22" s="110" t="str">
        <f t="shared" si="0"/>
        <v>20207</v>
      </c>
      <c r="BC22" s="1031" t="str">
        <f t="shared" si="0"/>
        <v>須坂市</v>
      </c>
      <c r="BD22" s="34">
        <f t="shared" ref="BD22:BD68" si="14">SUM(BE22,BI22:BK22,BQ22)</f>
        <v>298.70843264187585</v>
      </c>
      <c r="BE22" s="34">
        <f t="shared" ref="BE22:BE67" si="15">SUM(BF22:BH22)</f>
        <v>67.951212053204415</v>
      </c>
      <c r="BF22" s="34">
        <f>VLOOKUP($AX22&amp;"_"&amp;$BC$14,データシート1!$A:$BT,MATCH($BC$12&amp;"_"&amp;BF$20,データシート1!$A$1:$BT$1,0),0)</f>
        <v>58.201712919410497</v>
      </c>
      <c r="BG22" s="34">
        <f>VLOOKUP($AX22&amp;"_"&amp;$BC$14,データシート1!$A:$BT,MATCH($BC$12&amp;"_"&amp;BG$20,データシート1!$A$1:$BT$1,0),0)</f>
        <v>2.5426903809649506</v>
      </c>
      <c r="BH22" s="34">
        <f>VLOOKUP($AX22&amp;"_"&amp;$BC$14,データシート1!$A:$BT,MATCH($BC$12&amp;"_"&amp;BH$20,データシート1!$A$1:$BT$1,0),0)</f>
        <v>7.2068087528289704</v>
      </c>
      <c r="BI22" s="34">
        <f>VLOOKUP($AX22&amp;"_"&amp;$BC$14,データシート1!$A:$BT,MATCH($BC$12&amp;"_"&amp;BI$20,データシート1!$A$1:$BT$1,0),0)</f>
        <v>54.551451669568578</v>
      </c>
      <c r="BJ22" s="34">
        <f>VLOOKUP($AX22&amp;"_"&amp;$BC$14,データシート1!$A:$BT,MATCH($BC$12&amp;"_"&amp;BJ$20,データシート1!$A$1:$BT$1,0),0)</f>
        <v>77.862560725524958</v>
      </c>
      <c r="BK22" s="34">
        <f t="shared" si="1"/>
        <v>95.103173286042775</v>
      </c>
      <c r="BL22" s="34">
        <f t="shared" si="2"/>
        <v>92.180197915512338</v>
      </c>
      <c r="BM22" s="34">
        <f>VLOOKUP($AX22&amp;"_"&amp;$BC$14,データシート1!$A:$BT,MATCH($BC$12&amp;"_"&amp;BM$20,データシート1!$A$1:$BT$1,0),0)</f>
        <v>46.039361592346829</v>
      </c>
      <c r="BN22" s="34">
        <f>VLOOKUP($AX22&amp;"_"&amp;$BC$14,データシート1!$A:$BT,MATCH($BC$12&amp;"_"&amp;BN$20,データシート1!$A$1:$BT$1,0),0)</f>
        <v>46.140836323165509</v>
      </c>
      <c r="BO22" s="34">
        <f>VLOOKUP($AX22&amp;"_"&amp;$BC$14,データシート1!$A:$BT,MATCH($BC$12&amp;"_"&amp;BO$20,データシート1!$A$1:$BT$1,0),0)</f>
        <v>2.9229753705304402</v>
      </c>
      <c r="BP22" s="34">
        <f>VLOOKUP($AX22&amp;"_"&amp;$BC$14,データシート1!$A:$BT,MATCH($BC$12&amp;"_"&amp;BP$20,データシート1!$A$1:$BT$1,0),0)</f>
        <v>0</v>
      </c>
      <c r="BQ22" s="34">
        <f>VLOOKUP($AX22&amp;"_"&amp;$BC$14,データシート1!$A:$BT,MATCH($BC$12&amp;"_"&amp;BQ$20,データシート1!$A$1:$BT$1,0),0)</f>
        <v>3.240034907535092</v>
      </c>
      <c r="BR22" s="35">
        <f t="shared" si="3"/>
        <v>298.70843264187585</v>
      </c>
      <c r="BT22" s="121" t="str">
        <f t="shared" si="4"/>
        <v>須坂市</v>
      </c>
      <c r="BU22" s="33">
        <f>BD22</f>
        <v>298.70843264187585</v>
      </c>
      <c r="BV22" s="59">
        <f t="shared" ref="BV22:BZ68" si="16">BE22/$BR22</f>
        <v>0.2274834073220548</v>
      </c>
      <c r="BW22" s="59">
        <f t="shared" si="5"/>
        <v>0.19484455930706529</v>
      </c>
      <c r="BX22" s="59">
        <f t="shared" si="5"/>
        <v>8.5122818879820664E-3</v>
      </c>
      <c r="BY22" s="59">
        <f t="shared" si="5"/>
        <v>2.4126566127007459E-2</v>
      </c>
      <c r="BZ22" s="59">
        <f t="shared" si="5"/>
        <v>0.18262441132678298</v>
      </c>
      <c r="CA22" s="59">
        <f t="shared" si="5"/>
        <v>0.26066408650362766</v>
      </c>
      <c r="CB22" s="59">
        <f t="shared" si="5"/>
        <v>0.31838128051799197</v>
      </c>
      <c r="CC22" s="59">
        <f t="shared" si="5"/>
        <v>0.3085959010270995</v>
      </c>
      <c r="CD22" s="59">
        <f t="shared" si="5"/>
        <v>0.15412809469474811</v>
      </c>
      <c r="CE22" s="59">
        <f t="shared" si="5"/>
        <v>0.15446780633235138</v>
      </c>
      <c r="CF22" s="59">
        <f t="shared" si="5"/>
        <v>9.7853794908924485E-3</v>
      </c>
      <c r="CG22" s="59">
        <f t="shared" si="5"/>
        <v>0</v>
      </c>
      <c r="CH22" s="59">
        <f t="shared" si="5"/>
        <v>1.0846814329542542E-2</v>
      </c>
      <c r="CI22" s="122">
        <f t="shared" si="6"/>
        <v>1</v>
      </c>
      <c r="CK22" s="123" t="str">
        <f t="shared" si="7"/>
        <v>須坂市</v>
      </c>
      <c r="CL22" s="124">
        <f t="shared" ref="CL22:CL68" si="17">CN22+CP22+CR22</f>
        <v>67.951212053204415</v>
      </c>
      <c r="CM22" s="65">
        <f t="shared" ref="CM22:CM68" si="18">IF(IF(CL22=0,0,CW22/CL22)&gt;1,1,IF(CL22=0,0,CW22/CL22))</f>
        <v>0.60933423774075923</v>
      </c>
      <c r="CN22" s="66">
        <f t="shared" ref="CN22:CN68" si="19">BF22</f>
        <v>58.201712919410497</v>
      </c>
      <c r="CO22" s="65">
        <f t="shared" ref="CO22:CO68" si="20">IF(IF(CN22=0,0,CX22/CN22)&gt;1,1,IF(CN22=0,0,CX22/CN22))</f>
        <v>0.71140517904226963</v>
      </c>
      <c r="CP22" s="66">
        <f t="shared" si="8"/>
        <v>2.5426903809649506</v>
      </c>
      <c r="CQ22" s="65">
        <f t="shared" ref="CQ22:CQ68" si="21">IF(IF(CP22=0,0,CY22/CP22)&gt;1,1,IF(CP22=0,0,CY22/CP22))</f>
        <v>0</v>
      </c>
      <c r="CR22" s="66">
        <f t="shared" si="9"/>
        <v>7.2068087528289704</v>
      </c>
      <c r="CS22" s="65">
        <f t="shared" ref="CS22:CS68" si="22">IF(IF(CR22=0,0,CZ22/CR22)&gt;1,1,IF(CR22=0,0,CZ22/CR22))</f>
        <v>0</v>
      </c>
      <c r="CT22" s="66">
        <f t="shared" si="10"/>
        <v>54.551451669568578</v>
      </c>
      <c r="CU22" s="67">
        <f t="shared" ref="CU22:CU68" si="23">IF(IF(CT22=0,0,DA22/CT22)&gt;1,1,IF(CT22=0,0,DA22/CT22))</f>
        <v>6.496619047769564E-2</v>
      </c>
      <c r="CV22" s="16"/>
      <c r="CW22" s="959">
        <f t="shared" ref="CW22:CW68" si="24">SUM(CX22:CZ22)</f>
        <v>41.405000000000001</v>
      </c>
      <c r="CX22" s="960">
        <f>VLOOKUP($AX22&amp;"_"&amp;$CW$14,データシート1!$A:$BT,MATCH($CW$12&amp;"_"&amp;CX$20,データシート1!$A$1:$BT$1,0),0)</f>
        <v>41.405000000000001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3.544</v>
      </c>
      <c r="DB22" s="960">
        <f>VLOOKUP($AX22&amp;"_"&amp;$CW$14,データシート1!$A:$BT,MATCH($CW$12&amp;"_"&amp;DB$20,データシート1!$A$1:$BT$1,0),0)</f>
        <v>0</v>
      </c>
      <c r="DC22" s="960">
        <f>VLOOKUP($AX22&amp;"_"&amp;$CW$14,データシート1!$A:$BT,MATCH($CW$12&amp;"_"&amp;DC$20,データシート1!$A$1:$BT$1,0),0)</f>
        <v>0</v>
      </c>
      <c r="DD22" s="961">
        <f t="shared" si="11"/>
        <v>44.948999999999998</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08443</v>
      </c>
      <c r="AY23" s="18" t="str">
        <f>IF(IFERROR(比較地域マスタ!$Z8,"")=0,"",IFERROR(比較地域マスタ!$Z8,""))</f>
        <v>阿見町</v>
      </c>
      <c r="BB23" s="110" t="str">
        <f t="shared" si="0"/>
        <v>08443</v>
      </c>
      <c r="BC23" s="1031" t="str">
        <f t="shared" si="0"/>
        <v>阿見町</v>
      </c>
      <c r="BD23" s="34">
        <f t="shared" si="14"/>
        <v>781.09847426212593</v>
      </c>
      <c r="BE23" s="34">
        <f t="shared" si="15"/>
        <v>566.03736935192489</v>
      </c>
      <c r="BF23" s="34">
        <f>VLOOKUP($AX23&amp;"_"&amp;$BC$14,データシート1!$A:$BT,MATCH($BC$12&amp;"_"&amp;BF$20,データシート1!$A$1:$BT$1,0),0)</f>
        <v>556.21191655746611</v>
      </c>
      <c r="BG23" s="34">
        <f>VLOOKUP($AX23&amp;"_"&amp;$BC$14,データシート1!$A:$BT,MATCH($BC$12&amp;"_"&amp;BG$20,データシート1!$A$1:$BT$1,0),0)</f>
        <v>2.043636414248541</v>
      </c>
      <c r="BH23" s="34">
        <f>VLOOKUP($AX23&amp;"_"&amp;$BC$14,データシート1!$A:$BT,MATCH($BC$12&amp;"_"&amp;BH$20,データシート1!$A$1:$BT$1,0),0)</f>
        <v>7.781816380210163</v>
      </c>
      <c r="BI23" s="34">
        <f>VLOOKUP($AX23&amp;"_"&amp;$BC$14,データシート1!$A:$BT,MATCH($BC$12&amp;"_"&amp;BI$20,データシート1!$A$1:$BT$1,0),0)</f>
        <v>56.003591308840313</v>
      </c>
      <c r="BJ23" s="34">
        <f>VLOOKUP($AX23&amp;"_"&amp;$BC$14,データシート1!$A:$BT,MATCH($BC$12&amp;"_"&amp;BJ$20,データシート1!$A$1:$BT$1,0),0)</f>
        <v>69.370769740596231</v>
      </c>
      <c r="BK23" s="34">
        <f t="shared" si="1"/>
        <v>82.357781108464565</v>
      </c>
      <c r="BL23" s="34">
        <f t="shared" si="2"/>
        <v>79.532137045965655</v>
      </c>
      <c r="BM23" s="34">
        <f>VLOOKUP($AX23&amp;"_"&amp;$BC$14,データシート1!$A:$BT,MATCH($BC$12&amp;"_"&amp;BM$20,データシート1!$A$1:$BT$1,0),0)</f>
        <v>45.839568649261416</v>
      </c>
      <c r="BN23" s="34">
        <f>VLOOKUP($AX23&amp;"_"&amp;$BC$14,データシート1!$A:$BT,MATCH($BC$12&amp;"_"&amp;BN$20,データシート1!$A$1:$BT$1,0),0)</f>
        <v>33.692568396704239</v>
      </c>
      <c r="BO23" s="34">
        <f>VLOOKUP($AX23&amp;"_"&amp;$BC$14,データシート1!$A:$BT,MATCH($BC$12&amp;"_"&amp;BO$20,データシート1!$A$1:$BT$1,0),0)</f>
        <v>2.8256440624989101</v>
      </c>
      <c r="BP23" s="34">
        <f>VLOOKUP($AX23&amp;"_"&amp;$BC$14,データシート1!$A:$BT,MATCH($BC$12&amp;"_"&amp;BP$20,データシート1!$A$1:$BT$1,0),0)</f>
        <v>0</v>
      </c>
      <c r="BQ23" s="34">
        <f>VLOOKUP($AX23&amp;"_"&amp;$BC$14,データシート1!$A:$BT,MATCH($BC$12&amp;"_"&amp;BQ$20,データシート1!$A$1:$BT$1,0),0)</f>
        <v>7.3289627522999998</v>
      </c>
      <c r="BR23" s="35">
        <f t="shared" si="3"/>
        <v>781.09847426212593</v>
      </c>
      <c r="BT23" s="121" t="str">
        <f t="shared" si="4"/>
        <v>阿見町</v>
      </c>
      <c r="BU23" s="33">
        <f t="shared" ref="BU23:BU68" si="25">BD23</f>
        <v>781.09847426212593</v>
      </c>
      <c r="BV23" s="59">
        <f t="shared" si="16"/>
        <v>0.72466838433737679</v>
      </c>
      <c r="BW23" s="59">
        <f t="shared" si="5"/>
        <v>0.71208936502263476</v>
      </c>
      <c r="BX23" s="59">
        <f t="shared" si="5"/>
        <v>2.6163620613637566E-3</v>
      </c>
      <c r="BY23" s="59">
        <f t="shared" si="5"/>
        <v>9.9626572533781342E-3</v>
      </c>
      <c r="BZ23" s="59">
        <f t="shared" si="5"/>
        <v>7.1698503011089321E-2</v>
      </c>
      <c r="CA23" s="59">
        <f t="shared" si="5"/>
        <v>8.8811810580129685E-2</v>
      </c>
      <c r="CB23" s="59">
        <f t="shared" si="5"/>
        <v>0.10543840990889763</v>
      </c>
      <c r="CC23" s="59">
        <f t="shared" si="5"/>
        <v>0.10182088387907381</v>
      </c>
      <c r="CD23" s="59">
        <f t="shared" si="5"/>
        <v>5.8686030199411564E-2</v>
      </c>
      <c r="CE23" s="59">
        <f t="shared" si="5"/>
        <v>4.3134853679662258E-2</v>
      </c>
      <c r="CF23" s="59">
        <f t="shared" si="5"/>
        <v>3.6175260298238181E-3</v>
      </c>
      <c r="CG23" s="59">
        <f t="shared" si="5"/>
        <v>0</v>
      </c>
      <c r="CH23" s="59">
        <f t="shared" si="5"/>
        <v>9.3828921625066456E-3</v>
      </c>
      <c r="CI23" s="122">
        <f t="shared" si="6"/>
        <v>1</v>
      </c>
      <c r="CK23" s="123" t="str">
        <f t="shared" si="7"/>
        <v>阿見町</v>
      </c>
      <c r="CL23" s="124">
        <f t="shared" si="17"/>
        <v>566.03736935192489</v>
      </c>
      <c r="CM23" s="65">
        <f t="shared" si="18"/>
        <v>0.30497809746668969</v>
      </c>
      <c r="CN23" s="66">
        <f t="shared" si="19"/>
        <v>556.21191655746611</v>
      </c>
      <c r="CO23" s="65">
        <f t="shared" si="20"/>
        <v>0.31036551871891527</v>
      </c>
      <c r="CP23" s="66">
        <f t="shared" si="8"/>
        <v>2.043636414248541</v>
      </c>
      <c r="CQ23" s="65">
        <f t="shared" si="21"/>
        <v>0</v>
      </c>
      <c r="CR23" s="66">
        <f t="shared" si="9"/>
        <v>7.781816380210163</v>
      </c>
      <c r="CS23" s="65">
        <f t="shared" si="22"/>
        <v>0</v>
      </c>
      <c r="CT23" s="66">
        <f t="shared" si="10"/>
        <v>56.003591308840313</v>
      </c>
      <c r="CU23" s="67">
        <f t="shared" si="23"/>
        <v>0.29080277923943088</v>
      </c>
      <c r="CV23" s="16"/>
      <c r="CW23" s="959">
        <f t="shared" si="24"/>
        <v>172.62899999999999</v>
      </c>
      <c r="CX23" s="962">
        <f>VLOOKUP($AX23&amp;"_"&amp;$CW$14,データシート1!$A:$BT,MATCH($CW$12&amp;"_"&amp;CX$20,データシート1!$A$1:$BT$1,0),0)</f>
        <v>172.62899999999999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16.285999999999998</v>
      </c>
      <c r="DB23" s="962">
        <f>VLOOKUP($AX23&amp;"_"&amp;$CW$14,データシート1!$A:$BT,MATCH($CW$12&amp;"_"&amp;DB$20,データシート1!$A$1:$BT$1,0),0)</f>
        <v>0</v>
      </c>
      <c r="DC23" s="962">
        <f>VLOOKUP($AX23&amp;"_"&amp;$CW$14,データシート1!$A:$BT,MATCH($CW$12&amp;"_"&amp;DC$20,データシート1!$A$1:$BT$1,0),0)</f>
        <v>0</v>
      </c>
      <c r="DD23" s="961">
        <f t="shared" si="11"/>
        <v>188.91499999999999</v>
      </c>
      <c r="DE23" s="16"/>
      <c r="DF23" s="125">
        <f>VLOOKUP($AX23&amp;"_"&amp;$DF$14,データシート1!$A:$BT,MATCH($DF$12&amp;"_"&amp;DF$20,データシート1!$A$1:$BT$1,0),0)</f>
        <v>15</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19</v>
      </c>
      <c r="DM23" s="16"/>
      <c r="DN23" s="126">
        <f t="shared" ref="DN23:DN67" si="26">IF($DD23=0,0,ROUND(CX23/$DD23,2))</f>
        <v>0.91</v>
      </c>
      <c r="DO23" s="127">
        <f t="shared" ref="DO23:DO67" si="27">IF($DD23=0,0,ROUND(CY23/$DD23,2))</f>
        <v>0</v>
      </c>
      <c r="DP23" s="127">
        <f t="shared" si="13"/>
        <v>0</v>
      </c>
      <c r="DQ23" s="127">
        <f t="shared" si="13"/>
        <v>0.09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15224</v>
      </c>
      <c r="AY24" s="18" t="str">
        <f>IF(IFERROR(比較地域マスタ!$Z9,"")=0,"",IFERROR(比較地域マスタ!$Z9,""))</f>
        <v>佐渡市</v>
      </c>
      <c r="BB24" s="110" t="str">
        <f t="shared" si="0"/>
        <v>15224</v>
      </c>
      <c r="BC24" s="1031" t="str">
        <f t="shared" si="0"/>
        <v>佐渡市</v>
      </c>
      <c r="BD24" s="34">
        <f t="shared" si="14"/>
        <v>403.54879443717715</v>
      </c>
      <c r="BE24" s="34">
        <f t="shared" si="15"/>
        <v>45.295176090200357</v>
      </c>
      <c r="BF24" s="34">
        <f>VLOOKUP($AX24&amp;"_"&amp;$BC$14,データシート1!$A:$BT,MATCH($BC$12&amp;"_"&amp;BF$20,データシート1!$A$1:$BT$1,0),0)</f>
        <v>14.417025182042531</v>
      </c>
      <c r="BG24" s="34">
        <f>VLOOKUP($AX24&amp;"_"&amp;$BC$14,データシート1!$A:$BT,MATCH($BC$12&amp;"_"&amp;BG$20,データシート1!$A$1:$BT$1,0),0)</f>
        <v>8.658335668060154</v>
      </c>
      <c r="BH24" s="34">
        <f>VLOOKUP($AX24&amp;"_"&amp;$BC$14,データシート1!$A:$BT,MATCH($BC$12&amp;"_"&amp;BH$20,データシート1!$A$1:$BT$1,0),0)</f>
        <v>22.219815240097674</v>
      </c>
      <c r="BI24" s="34">
        <f>VLOOKUP($AX24&amp;"_"&amp;$BC$14,データシート1!$A:$BT,MATCH($BC$12&amp;"_"&amp;BI$20,データシート1!$A$1:$BT$1,0),0)</f>
        <v>77.975890666203711</v>
      </c>
      <c r="BJ24" s="34">
        <f>VLOOKUP($AX24&amp;"_"&amp;$BC$14,データシート1!$A:$BT,MATCH($BC$12&amp;"_"&amp;BJ$20,データシート1!$A$1:$BT$1,0),0)</f>
        <v>80.42112796206932</v>
      </c>
      <c r="BK24" s="34">
        <f t="shared" si="1"/>
        <v>194.59711147330376</v>
      </c>
      <c r="BL24" s="34">
        <f t="shared" si="2"/>
        <v>127.1968144879941</v>
      </c>
      <c r="BM24" s="34">
        <f>VLOOKUP($AX24&amp;"_"&amp;$BC$14,データシート1!$A:$BT,MATCH($BC$12&amp;"_"&amp;BM$20,データシート1!$A$1:$BT$1,0),0)</f>
        <v>44.055023518165257</v>
      </c>
      <c r="BN24" s="34">
        <f>VLOOKUP($AX24&amp;"_"&amp;$BC$14,データシート1!$A:$BT,MATCH($BC$12&amp;"_"&amp;BN$20,データシート1!$A$1:$BT$1,0),0)</f>
        <v>83.141790969828847</v>
      </c>
      <c r="BO24" s="34">
        <f>VLOOKUP($AX24&amp;"_"&amp;$BC$14,データシート1!$A:$BT,MATCH($BC$12&amp;"_"&amp;BO$20,データシート1!$A$1:$BT$1,0),0)</f>
        <v>3.0311666805378898</v>
      </c>
      <c r="BP24" s="34">
        <f>VLOOKUP($AX24&amp;"_"&amp;$BC$14,データシート1!$A:$BT,MATCH($BC$12&amp;"_"&amp;BP$20,データシート1!$A$1:$BT$1,0),0)</f>
        <v>64.369130304771772</v>
      </c>
      <c r="BQ24" s="34">
        <f>VLOOKUP($AX24&amp;"_"&amp;$BC$14,データシート1!$A:$BT,MATCH($BC$12&amp;"_"&amp;BQ$20,データシート1!$A$1:$BT$1,0),0)</f>
        <v>5.2594882454</v>
      </c>
      <c r="BR24" s="35">
        <f t="shared" si="3"/>
        <v>403.54879443717715</v>
      </c>
      <c r="BT24" s="121" t="str">
        <f t="shared" si="4"/>
        <v>佐渡市</v>
      </c>
      <c r="BU24" s="33">
        <f t="shared" si="25"/>
        <v>403.54879443717715</v>
      </c>
      <c r="BV24" s="59">
        <f t="shared" si="16"/>
        <v>0.11224212961253618</v>
      </c>
      <c r="BW24" s="59">
        <f t="shared" si="5"/>
        <v>3.5725605876607114E-2</v>
      </c>
      <c r="BX24" s="59">
        <f t="shared" si="5"/>
        <v>2.1455486393252128E-2</v>
      </c>
      <c r="BY24" s="59">
        <f t="shared" si="5"/>
        <v>5.5061037342676949E-2</v>
      </c>
      <c r="BZ24" s="59">
        <f t="shared" si="5"/>
        <v>0.19322543330839434</v>
      </c>
      <c r="CA24" s="59">
        <f t="shared" si="5"/>
        <v>0.19928476821305177</v>
      </c>
      <c r="CB24" s="59">
        <f t="shared" si="5"/>
        <v>0.48221457765647679</v>
      </c>
      <c r="CC24" s="59">
        <f t="shared" si="5"/>
        <v>0.31519562501826676</v>
      </c>
      <c r="CD24" s="59">
        <f t="shared" si="5"/>
        <v>0.1091690128317892</v>
      </c>
      <c r="CE24" s="59">
        <f t="shared" si="5"/>
        <v>0.20602661218647755</v>
      </c>
      <c r="CF24" s="59">
        <f t="shared" si="5"/>
        <v>7.5112767584039203E-3</v>
      </c>
      <c r="CG24" s="59">
        <f t="shared" si="5"/>
        <v>0.15950767587980616</v>
      </c>
      <c r="CH24" s="59">
        <f t="shared" si="5"/>
        <v>1.3033091209540897E-2</v>
      </c>
      <c r="CI24" s="122">
        <f t="shared" si="6"/>
        <v>1</v>
      </c>
      <c r="CK24" s="123" t="str">
        <f t="shared" si="7"/>
        <v>佐渡市</v>
      </c>
      <c r="CL24" s="124">
        <f t="shared" si="17"/>
        <v>45.295176090200357</v>
      </c>
      <c r="CM24" s="65">
        <f t="shared" si="18"/>
        <v>0</v>
      </c>
      <c r="CN24" s="66">
        <f t="shared" si="19"/>
        <v>14.417025182042531</v>
      </c>
      <c r="CO24" s="65">
        <f t="shared" si="20"/>
        <v>0</v>
      </c>
      <c r="CP24" s="66">
        <f t="shared" si="8"/>
        <v>8.658335668060154</v>
      </c>
      <c r="CQ24" s="65">
        <f t="shared" si="21"/>
        <v>0</v>
      </c>
      <c r="CR24" s="66">
        <f t="shared" si="9"/>
        <v>22.219815240097674</v>
      </c>
      <c r="CS24" s="65">
        <f t="shared" si="22"/>
        <v>0</v>
      </c>
      <c r="CT24" s="66">
        <f t="shared" si="10"/>
        <v>77.975890666203711</v>
      </c>
      <c r="CU24" s="67">
        <f t="shared" si="23"/>
        <v>7.4125475844101729E-2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5.78</v>
      </c>
      <c r="DB24" s="962">
        <f>VLOOKUP($AX24&amp;"_"&amp;$CW$14,データシート1!$A:$BT,MATCH($CW$12&amp;"_"&amp;DB$20,データシート1!$A$1:$BT$1,0),0)</f>
        <v>11.189</v>
      </c>
      <c r="DC24" s="962">
        <f>VLOOKUP($AX24&amp;"_"&amp;$CW$14,データシート1!$A:$BT,MATCH($CW$12&amp;"_"&amp;DC$20,データシート1!$A$1:$BT$1,0),0)</f>
        <v>0</v>
      </c>
      <c r="DD24" s="961">
        <f t="shared" si="11"/>
        <v>16.969000000000001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3</v>
      </c>
      <c r="DK24" s="64">
        <f>VLOOKUP($AX24&amp;"_"&amp;$DF$14,データシート1!$A:$BT,MATCH($DF$12&amp;"_"&amp;DK$20,データシート1!$A$1:$BT$1,0),0)</f>
        <v>0</v>
      </c>
      <c r="DL24" s="68">
        <f t="shared" si="12"/>
        <v>5</v>
      </c>
      <c r="DM24" s="16"/>
      <c r="DN24" s="126">
        <f t="shared" si="26"/>
        <v>0</v>
      </c>
      <c r="DO24" s="127">
        <f t="shared" si="27"/>
        <v>0</v>
      </c>
      <c r="DP24" s="127">
        <f t="shared" si="13"/>
        <v>0</v>
      </c>
      <c r="DQ24" s="127">
        <f t="shared" si="13"/>
        <v>0.34</v>
      </c>
      <c r="DR24" s="127">
        <f t="shared" si="13"/>
        <v>0.66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24210</v>
      </c>
      <c r="AY25" s="18" t="str">
        <f>IF(IFERROR(比較地域マスタ!$Z10,"")=0,"",IFERROR(比較地域マスタ!$Z10,""))</f>
        <v>亀山市</v>
      </c>
      <c r="BB25" s="110" t="str">
        <f t="shared" si="0"/>
        <v>24210</v>
      </c>
      <c r="BC25" s="1031" t="str">
        <f t="shared" si="0"/>
        <v>亀山市</v>
      </c>
      <c r="BD25" s="34">
        <f t="shared" si="14"/>
        <v>1420.1402887337147</v>
      </c>
      <c r="BE25" s="34">
        <f t="shared" si="15"/>
        <v>1196.7970060535868</v>
      </c>
      <c r="BF25" s="34">
        <f>VLOOKUP($AX25&amp;"_"&amp;$BC$14,データシート1!$A:$BT,MATCH($BC$12&amp;"_"&amp;BF$20,データシート1!$A$1:$BT$1,0),0)</f>
        <v>1190.5901970468162</v>
      </c>
      <c r="BG25" s="34">
        <f>VLOOKUP($AX25&amp;"_"&amp;$BC$14,データシート1!$A:$BT,MATCH($BC$12&amp;"_"&amp;BG$20,データシート1!$A$1:$BT$1,0),0)</f>
        <v>2.1327556179563185</v>
      </c>
      <c r="BH25" s="34">
        <f>VLOOKUP($AX25&amp;"_"&amp;$BC$14,データシート1!$A:$BT,MATCH($BC$12&amp;"_"&amp;BH$20,データシート1!$A$1:$BT$1,0),0)</f>
        <v>4.0740533888142512</v>
      </c>
      <c r="BI25" s="34">
        <f>VLOOKUP($AX25&amp;"_"&amp;$BC$14,データシート1!$A:$BT,MATCH($BC$12&amp;"_"&amp;BI$20,データシート1!$A$1:$BT$1,0),0)</f>
        <v>53.513706420184022</v>
      </c>
      <c r="BJ25" s="34">
        <f>VLOOKUP($AX25&amp;"_"&amp;$BC$14,データシート1!$A:$BT,MATCH($BC$12&amp;"_"&amp;BJ$20,データシート1!$A$1:$BT$1,0),0)</f>
        <v>64.303597002565141</v>
      </c>
      <c r="BK25" s="34">
        <f t="shared" si="1"/>
        <v>97.189209044883881</v>
      </c>
      <c r="BL25" s="34">
        <f t="shared" si="2"/>
        <v>94.302667229369447</v>
      </c>
      <c r="BM25" s="34">
        <f>VLOOKUP($AX25&amp;"_"&amp;$BC$14,データシート1!$A:$BT,MATCH($BC$12&amp;"_"&amp;BM$20,データシート1!$A$1:$BT$1,0),0)</f>
        <v>47.511305519976027</v>
      </c>
      <c r="BN25" s="34">
        <f>VLOOKUP($AX25&amp;"_"&amp;$BC$14,データシート1!$A:$BT,MATCH($BC$12&amp;"_"&amp;BN$20,データシート1!$A$1:$BT$1,0),0)</f>
        <v>46.791361709393421</v>
      </c>
      <c r="BO25" s="34">
        <f>VLOOKUP($AX25&amp;"_"&amp;$BC$14,データシート1!$A:$BT,MATCH($BC$12&amp;"_"&amp;BO$20,データシート1!$A$1:$BT$1,0),0)</f>
        <v>2.8865418155144398</v>
      </c>
      <c r="BP25" s="34">
        <f>VLOOKUP($AX25&amp;"_"&amp;$BC$14,データシート1!$A:$BT,MATCH($BC$12&amp;"_"&amp;BP$20,データシート1!$A$1:$BT$1,0),0)</f>
        <v>0</v>
      </c>
      <c r="BQ25" s="34">
        <f>VLOOKUP($AX25&amp;"_"&amp;$BC$14,データシート1!$A:$BT,MATCH($BC$12&amp;"_"&amp;BQ$20,データシート1!$A$1:$BT$1,0),0)</f>
        <v>8.3367702124949989</v>
      </c>
      <c r="BR25" s="35">
        <f t="shared" si="3"/>
        <v>1420.1402887337147</v>
      </c>
      <c r="BT25" s="121" t="str">
        <f t="shared" si="4"/>
        <v>亀山市</v>
      </c>
      <c r="BU25" s="33">
        <f t="shared" si="25"/>
        <v>1420.1402887337147</v>
      </c>
      <c r="BV25" s="59">
        <f t="shared" si="16"/>
        <v>0.84273153543212642</v>
      </c>
      <c r="BW25" s="59">
        <f t="shared" si="5"/>
        <v>0.83836097496284712</v>
      </c>
      <c r="BX25" s="59">
        <f t="shared" si="5"/>
        <v>1.5017922066403848E-3</v>
      </c>
      <c r="BY25" s="59">
        <f t="shared" si="5"/>
        <v>2.8687682626389894E-3</v>
      </c>
      <c r="BZ25" s="59">
        <f t="shared" si="5"/>
        <v>3.7681985959218275E-2</v>
      </c>
      <c r="CA25" s="59">
        <f t="shared" si="5"/>
        <v>4.5279749833660607E-2</v>
      </c>
      <c r="CB25" s="59">
        <f t="shared" si="5"/>
        <v>6.8436343800614113E-2</v>
      </c>
      <c r="CC25" s="59">
        <f t="shared" si="5"/>
        <v>6.6403768682216299E-2</v>
      </c>
      <c r="CD25" s="59">
        <f t="shared" si="5"/>
        <v>3.3455360640701252E-2</v>
      </c>
      <c r="CE25" s="59">
        <f t="shared" si="5"/>
        <v>3.2948408041515047E-2</v>
      </c>
      <c r="CF25" s="59">
        <f t="shared" si="5"/>
        <v>2.0325751183978167E-3</v>
      </c>
      <c r="CG25" s="59">
        <f t="shared" si="5"/>
        <v>0</v>
      </c>
      <c r="CH25" s="59">
        <f t="shared" si="5"/>
        <v>5.8703849743806519E-3</v>
      </c>
      <c r="CI25" s="122">
        <f t="shared" si="6"/>
        <v>1</v>
      </c>
      <c r="CK25" s="123" t="str">
        <f t="shared" si="7"/>
        <v>亀山市</v>
      </c>
      <c r="CL25" s="124">
        <f t="shared" si="17"/>
        <v>1196.7970060535868</v>
      </c>
      <c r="CM25" s="65">
        <f t="shared" si="18"/>
        <v>0.57099240434547205</v>
      </c>
      <c r="CN25" s="66">
        <f t="shared" si="19"/>
        <v>1190.5901970468162</v>
      </c>
      <c r="CO25" s="65">
        <f t="shared" si="20"/>
        <v>0.57396911354976399</v>
      </c>
      <c r="CP25" s="66">
        <f t="shared" si="8"/>
        <v>2.1327556179563185</v>
      </c>
      <c r="CQ25" s="65">
        <f t="shared" si="21"/>
        <v>0</v>
      </c>
      <c r="CR25" s="66">
        <f t="shared" si="9"/>
        <v>4.0740533888142512</v>
      </c>
      <c r="CS25" s="65">
        <f t="shared" si="22"/>
        <v>0</v>
      </c>
      <c r="CT25" s="66">
        <f t="shared" si="10"/>
        <v>53.513706420184022</v>
      </c>
      <c r="CU25" s="67">
        <f t="shared" si="23"/>
        <v>0.1780852166204194</v>
      </c>
      <c r="CV25" s="16"/>
      <c r="CW25" s="959">
        <f t="shared" si="24"/>
        <v>683.36199999999997</v>
      </c>
      <c r="CX25" s="962">
        <f>VLOOKUP($AX25&amp;"_"&amp;$CW$14,データシート1!$A:$BT,MATCH($CW$12&amp;"_"&amp;CX$20,データシート1!$A$1:$BT$1,0),0)</f>
        <v>683.36199999999997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9.5299999999999994</v>
      </c>
      <c r="DB25" s="962">
        <f>VLOOKUP($AX25&amp;"_"&amp;$CW$14,データシート1!$A:$BT,MATCH($CW$12&amp;"_"&amp;DB$20,データシート1!$A$1:$BT$1,0),0)</f>
        <v>81.356999999999999</v>
      </c>
      <c r="DC25" s="962">
        <f>VLOOKUP($AX25&amp;"_"&amp;$CW$14,データシート1!$A:$BT,MATCH($CW$12&amp;"_"&amp;DC$20,データシート1!$A$1:$BT$1,0),0)</f>
        <v>0</v>
      </c>
      <c r="DD25" s="961">
        <f t="shared" si="11"/>
        <v>774.24899999999991</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1</v>
      </c>
      <c r="DK25" s="64">
        <f>VLOOKUP($AX25&amp;"_"&amp;$DF$14,データシート1!$A:$BT,MATCH($DF$12&amp;"_"&amp;DK$20,データシート1!$A$1:$BT$1,0),0)</f>
        <v>0</v>
      </c>
      <c r="DL25" s="68">
        <f t="shared" si="12"/>
        <v>21</v>
      </c>
      <c r="DM25" s="16"/>
      <c r="DN25" s="126">
        <f t="shared" si="26"/>
        <v>0.88</v>
      </c>
      <c r="DO25" s="127">
        <f t="shared" si="27"/>
        <v>0</v>
      </c>
      <c r="DP25" s="127">
        <f t="shared" si="13"/>
        <v>0</v>
      </c>
      <c r="DQ25" s="127">
        <f t="shared" si="13"/>
        <v>0.01</v>
      </c>
      <c r="DR25" s="127">
        <f t="shared" si="13"/>
        <v>0.11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23227</v>
      </c>
      <c r="AY26" s="18" t="str">
        <f>IF(IFERROR(比較地域マスタ!$Z11,"")=0,"",IFERROR(比較地域マスタ!$Z11,""))</f>
        <v>高浜市</v>
      </c>
      <c r="BB26" s="110" t="str">
        <f t="shared" si="0"/>
        <v>23227</v>
      </c>
      <c r="BC26" s="1031" t="str">
        <f t="shared" si="0"/>
        <v>高浜市</v>
      </c>
      <c r="BD26" s="34">
        <f t="shared" si="14"/>
        <v>518.71745268302129</v>
      </c>
      <c r="BE26" s="34">
        <f t="shared" si="15"/>
        <v>348.52421004338959</v>
      </c>
      <c r="BF26" s="34">
        <f>VLOOKUP($AX26&amp;"_"&amp;$BC$14,データシート1!$A:$BT,MATCH($BC$12&amp;"_"&amp;BF$20,データシート1!$A$1:$BT$1,0),0)</f>
        <v>345.51688073542988</v>
      </c>
      <c r="BG26" s="34">
        <f>VLOOKUP($AX26&amp;"_"&amp;$BC$14,データシート1!$A:$BT,MATCH($BC$12&amp;"_"&amp;BG$20,データシート1!$A$1:$BT$1,0),0)</f>
        <v>1.5384538113947432</v>
      </c>
      <c r="BH26" s="34">
        <f>VLOOKUP($AX26&amp;"_"&amp;$BC$14,データシート1!$A:$BT,MATCH($BC$12&amp;"_"&amp;BH$20,データシート1!$A$1:$BT$1,0),0)</f>
        <v>1.468875496564982</v>
      </c>
      <c r="BI26" s="34">
        <f>VLOOKUP($AX26&amp;"_"&amp;$BC$14,データシート1!$A:$BT,MATCH($BC$12&amp;"_"&amp;BI$20,データシート1!$A$1:$BT$1,0),0)</f>
        <v>36.448610309458992</v>
      </c>
      <c r="BJ26" s="34">
        <f>VLOOKUP($AX26&amp;"_"&amp;$BC$14,データシート1!$A:$BT,MATCH($BC$12&amp;"_"&amp;BJ$20,データシート1!$A$1:$BT$1,0),0)</f>
        <v>53.407160750413347</v>
      </c>
      <c r="BK26" s="34">
        <f t="shared" si="1"/>
        <v>74.608733898412055</v>
      </c>
      <c r="BL26" s="34">
        <f t="shared" si="2"/>
        <v>65.416217304841766</v>
      </c>
      <c r="BM26" s="34">
        <f>VLOOKUP($AX26&amp;"_"&amp;$BC$14,データシート1!$A:$BT,MATCH($BC$12&amp;"_"&amp;BM$20,データシート1!$A$1:$BT$1,0),0)</f>
        <v>41.797499174866914</v>
      </c>
      <c r="BN26" s="34">
        <f>VLOOKUP($AX26&amp;"_"&amp;$BC$14,データシート1!$A:$BT,MATCH($BC$12&amp;"_"&amp;BN$20,データシート1!$A$1:$BT$1,0),0)</f>
        <v>23.618718129974852</v>
      </c>
      <c r="BO26" s="34">
        <f>VLOOKUP($AX26&amp;"_"&amp;$BC$14,データシート1!$A:$BT,MATCH($BC$12&amp;"_"&amp;BO$20,データシート1!$A$1:$BT$1,0),0)</f>
        <v>2.8773166525456402</v>
      </c>
      <c r="BP26" s="34">
        <f>VLOOKUP($AX26&amp;"_"&amp;$BC$14,データシート1!$A:$BT,MATCH($BC$12&amp;"_"&amp;BP$20,データシート1!$A$1:$BT$1,0),0)</f>
        <v>6.3151999410246464</v>
      </c>
      <c r="BQ26" s="34">
        <f>VLOOKUP($AX26&amp;"_"&amp;$BC$14,データシート1!$A:$BT,MATCH($BC$12&amp;"_"&amp;BQ$20,データシート1!$A$1:$BT$1,0),0)</f>
        <v>5.7287376813473436</v>
      </c>
      <c r="BR26" s="35">
        <f t="shared" si="3"/>
        <v>518.71745268302129</v>
      </c>
      <c r="BT26" s="121" t="str">
        <f t="shared" si="4"/>
        <v>高浜市</v>
      </c>
      <c r="BU26" s="33">
        <f t="shared" si="25"/>
        <v>518.71745268302129</v>
      </c>
      <c r="BV26" s="59">
        <f t="shared" si="16"/>
        <v>0.67189605485737591</v>
      </c>
      <c r="BW26" s="59">
        <f t="shared" si="5"/>
        <v>0.66609842978730249</v>
      </c>
      <c r="BX26" s="59">
        <f t="shared" si="5"/>
        <v>2.9658801789629857E-3</v>
      </c>
      <c r="BY26" s="59">
        <f t="shared" si="5"/>
        <v>2.831744891110469E-3</v>
      </c>
      <c r="BZ26" s="59">
        <f t="shared" si="5"/>
        <v>7.0266789985437547E-2</v>
      </c>
      <c r="CA26" s="59">
        <f t="shared" si="5"/>
        <v>0.10296002279115425</v>
      </c>
      <c r="CB26" s="59">
        <f t="shared" si="5"/>
        <v>0.1438330896955651</v>
      </c>
      <c r="CC26" s="59">
        <f t="shared" si="5"/>
        <v>0.12611146389326602</v>
      </c>
      <c r="CD26" s="59">
        <f t="shared" si="5"/>
        <v>8.0578548029708569E-2</v>
      </c>
      <c r="CE26" s="59">
        <f t="shared" si="5"/>
        <v>4.5532915863557448E-2</v>
      </c>
      <c r="CF26" s="59">
        <f t="shared" si="5"/>
        <v>5.5469825386883897E-3</v>
      </c>
      <c r="CG26" s="59">
        <f t="shared" si="5"/>
        <v>1.2174643263610698E-2</v>
      </c>
      <c r="CH26" s="59">
        <f t="shared" si="5"/>
        <v>1.1044042670467212E-2</v>
      </c>
      <c r="CI26" s="122">
        <f t="shared" si="6"/>
        <v>1</v>
      </c>
      <c r="CK26" s="123" t="str">
        <f t="shared" si="7"/>
        <v>高浜市</v>
      </c>
      <c r="CL26" s="124">
        <f t="shared" si="17"/>
        <v>348.52421004338959</v>
      </c>
      <c r="CM26" s="65">
        <f t="shared" si="18"/>
        <v>0.41749466983049782</v>
      </c>
      <c r="CN26" s="66">
        <f t="shared" si="19"/>
        <v>345.51688073542988</v>
      </c>
      <c r="CO26" s="65">
        <f t="shared" si="20"/>
        <v>0.42112848347753529</v>
      </c>
      <c r="CP26" s="66">
        <f t="shared" si="8"/>
        <v>1.5384538113947432</v>
      </c>
      <c r="CQ26" s="65">
        <f t="shared" si="21"/>
        <v>0</v>
      </c>
      <c r="CR26" s="66">
        <f t="shared" si="9"/>
        <v>1.468875496564982</v>
      </c>
      <c r="CS26" s="65">
        <f t="shared" si="22"/>
        <v>0</v>
      </c>
      <c r="CT26" s="66">
        <f t="shared" si="10"/>
        <v>36.448610309458992</v>
      </c>
      <c r="CU26" s="67">
        <f t="shared" si="23"/>
        <v>0</v>
      </c>
      <c r="CV26" s="16"/>
      <c r="CW26" s="959">
        <f t="shared" si="24"/>
        <v>145.50700000000001</v>
      </c>
      <c r="CX26" s="962">
        <f>VLOOKUP($AX26&amp;"_"&amp;$CW$14,データシート1!$A:$BT,MATCH($CW$12&amp;"_"&amp;CX$20,データシート1!$A$1:$BT$1,0),0)</f>
        <v>145.50700000000001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145.50700000000001</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40211</v>
      </c>
      <c r="AY27" s="18" t="str">
        <f>IF(IFERROR(比較地域マスタ!$Z12,"")=0,"",IFERROR(比較地域マスタ!$Z12,""))</f>
        <v>筑後市</v>
      </c>
      <c r="BB27" s="110" t="str">
        <f t="shared" si="0"/>
        <v>40211</v>
      </c>
      <c r="BC27" s="1031" t="str">
        <f t="shared" si="0"/>
        <v>筑後市</v>
      </c>
      <c r="BD27" s="34">
        <f t="shared" si="14"/>
        <v>512.69436561348471</v>
      </c>
      <c r="BE27" s="34">
        <f t="shared" si="15"/>
        <v>338.6349403240398</v>
      </c>
      <c r="BF27" s="34">
        <f>VLOOKUP($AX27&amp;"_"&amp;$BC$14,データシート1!$A:$BT,MATCH($BC$12&amp;"_"&amp;BF$20,データシート1!$A$1:$BT$1,0),0)</f>
        <v>327.6086266401407</v>
      </c>
      <c r="BG27" s="34">
        <f>VLOOKUP($AX27&amp;"_"&amp;$BC$14,データシート1!$A:$BT,MATCH($BC$12&amp;"_"&amp;BG$20,データシート1!$A$1:$BT$1,0),0)</f>
        <v>2.1644700073137884</v>
      </c>
      <c r="BH27" s="34">
        <f>VLOOKUP($AX27&amp;"_"&amp;$BC$14,データシート1!$A:$BT,MATCH($BC$12&amp;"_"&amp;BH$20,データシート1!$A$1:$BT$1,0),0)</f>
        <v>8.8618436765852877</v>
      </c>
      <c r="BI27" s="34">
        <f>VLOOKUP($AX27&amp;"_"&amp;$BC$14,データシート1!$A:$BT,MATCH($BC$12&amp;"_"&amp;BI$20,データシート1!$A$1:$BT$1,0),0)</f>
        <v>47.124643344647353</v>
      </c>
      <c r="BJ27" s="34">
        <f>VLOOKUP($AX27&amp;"_"&amp;$BC$14,データシート1!$A:$BT,MATCH($BC$12&amp;"_"&amp;BJ$20,データシート1!$A$1:$BT$1,0),0)</f>
        <v>36.735372665010729</v>
      </c>
      <c r="BK27" s="34">
        <f t="shared" si="1"/>
        <v>84.756814133439093</v>
      </c>
      <c r="BL27" s="34">
        <f t="shared" si="2"/>
        <v>81.879322319571259</v>
      </c>
      <c r="BM27" s="34">
        <f>VLOOKUP($AX27&amp;"_"&amp;$BC$14,データシート1!$A:$BT,MATCH($BC$12&amp;"_"&amp;BM$20,データシート1!$A$1:$BT$1,0),0)</f>
        <v>43.893286373762791</v>
      </c>
      <c r="BN27" s="34">
        <f>VLOOKUP($AX27&amp;"_"&amp;$BC$14,データシート1!$A:$BT,MATCH($BC$12&amp;"_"&amp;BN$20,データシート1!$A$1:$BT$1,0),0)</f>
        <v>37.98603594580846</v>
      </c>
      <c r="BO27" s="34">
        <f>VLOOKUP($AX27&amp;"_"&amp;$BC$14,データシート1!$A:$BT,MATCH($BC$12&amp;"_"&amp;BO$20,データシート1!$A$1:$BT$1,0),0)</f>
        <v>2.8774918138678398</v>
      </c>
      <c r="BP27" s="34">
        <f>VLOOKUP($AX27&amp;"_"&amp;$BC$14,データシート1!$A:$BT,MATCH($BC$12&amp;"_"&amp;BP$20,データシート1!$A$1:$BT$1,0),0)</f>
        <v>0</v>
      </c>
      <c r="BQ27" s="34">
        <f>VLOOKUP($AX27&amp;"_"&amp;$BC$14,データシート1!$A:$BT,MATCH($BC$12&amp;"_"&amp;BQ$20,データシート1!$A$1:$BT$1,0),0)</f>
        <v>5.4425951463477622</v>
      </c>
      <c r="BR27" s="35">
        <f t="shared" si="3"/>
        <v>512.69436561348471</v>
      </c>
      <c r="BT27" s="121" t="str">
        <f t="shared" si="4"/>
        <v>筑後市</v>
      </c>
      <c r="BU27" s="33">
        <f t="shared" si="25"/>
        <v>512.69436561348471</v>
      </c>
      <c r="BV27" s="59">
        <f t="shared" si="16"/>
        <v>0.66050060823046652</v>
      </c>
      <c r="BW27" s="59">
        <f t="shared" si="5"/>
        <v>0.63899400620119484</v>
      </c>
      <c r="BX27" s="59">
        <f t="shared" si="5"/>
        <v>4.2217550113385904E-3</v>
      </c>
      <c r="BY27" s="59">
        <f t="shared" si="5"/>
        <v>1.7284847017932991E-2</v>
      </c>
      <c r="BZ27" s="59">
        <f t="shared" si="5"/>
        <v>9.1915664585583062E-2</v>
      </c>
      <c r="CA27" s="59">
        <f t="shared" si="5"/>
        <v>7.1651602063255687E-2</v>
      </c>
      <c r="CB27" s="59">
        <f t="shared" si="5"/>
        <v>0.16531645326747443</v>
      </c>
      <c r="CC27" s="59">
        <f t="shared" si="5"/>
        <v>0.15970396363064243</v>
      </c>
      <c r="CD27" s="59">
        <f t="shared" si="5"/>
        <v>8.5612968110621898E-2</v>
      </c>
      <c r="CE27" s="59">
        <f t="shared" si="5"/>
        <v>7.4090995520020519E-2</v>
      </c>
      <c r="CF27" s="59">
        <f t="shared" si="5"/>
        <v>5.6124896368320012E-3</v>
      </c>
      <c r="CG27" s="59">
        <f t="shared" si="5"/>
        <v>0</v>
      </c>
      <c r="CH27" s="59">
        <f t="shared" si="5"/>
        <v>1.0615671853220408E-2</v>
      </c>
      <c r="CI27" s="122">
        <f t="shared" si="6"/>
        <v>1</v>
      </c>
      <c r="CK27" s="123" t="str">
        <f t="shared" si="7"/>
        <v>筑後市</v>
      </c>
      <c r="CL27" s="124">
        <f t="shared" si="17"/>
        <v>338.6349403240398</v>
      </c>
      <c r="CM27" s="65">
        <f t="shared" si="18"/>
        <v>0.31208829159469181</v>
      </c>
      <c r="CN27" s="66">
        <f t="shared" si="19"/>
        <v>327.6086266401407</v>
      </c>
      <c r="CO27" s="65">
        <f t="shared" si="20"/>
        <v>0.32259223782921875</v>
      </c>
      <c r="CP27" s="66">
        <f t="shared" si="8"/>
        <v>2.1644700073137884</v>
      </c>
      <c r="CQ27" s="65">
        <f t="shared" si="21"/>
        <v>0</v>
      </c>
      <c r="CR27" s="66">
        <f t="shared" si="9"/>
        <v>8.8618436765852877</v>
      </c>
      <c r="CS27" s="65">
        <f t="shared" si="22"/>
        <v>0</v>
      </c>
      <c r="CT27" s="66">
        <f t="shared" si="10"/>
        <v>47.124643344647353</v>
      </c>
      <c r="CU27" s="67">
        <f t="shared" si="23"/>
        <v>0</v>
      </c>
      <c r="CV27" s="16"/>
      <c r="CW27" s="959">
        <f t="shared" si="24"/>
        <v>105.684</v>
      </c>
      <c r="CX27" s="962">
        <f>VLOOKUP($AX27&amp;"_"&amp;$CW$14,データシート1!$A:$BT,MATCH($CW$12&amp;"_"&amp;CX$20,データシート1!$A$1:$BT$1,0),0)</f>
        <v>105.684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105.684</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22220</v>
      </c>
      <c r="AY28" s="18" t="str">
        <f>IF(IFERROR(比較地域マスタ!$Z13,"")=0,"",IFERROR(比較地域マスタ!$Z13,""))</f>
        <v>裾野市</v>
      </c>
      <c r="BB28" s="110" t="str">
        <f t="shared" si="0"/>
        <v>22220</v>
      </c>
      <c r="BC28" s="1031" t="str">
        <f t="shared" si="0"/>
        <v>裾野市</v>
      </c>
      <c r="BD28" s="34">
        <f t="shared" si="14"/>
        <v>355.99033179403267</v>
      </c>
      <c r="BE28" s="34">
        <f t="shared" si="15"/>
        <v>138.89920671327948</v>
      </c>
      <c r="BF28" s="34">
        <f>VLOOKUP($AX28&amp;"_"&amp;$BC$14,データシート1!$A:$BT,MATCH($BC$12&amp;"_"&amp;BF$20,データシート1!$A$1:$BT$1,0),0)</f>
        <v>130.17199185401194</v>
      </c>
      <c r="BG28" s="34">
        <f>VLOOKUP($AX28&amp;"_"&amp;$BC$14,データシート1!$A:$BT,MATCH($BC$12&amp;"_"&amp;BG$20,データシート1!$A$1:$BT$1,0),0)</f>
        <v>2.5897383074185365</v>
      </c>
      <c r="BH28" s="34">
        <f>VLOOKUP($AX28&amp;"_"&amp;$BC$14,データシート1!$A:$BT,MATCH($BC$12&amp;"_"&amp;BH$20,データシート1!$A$1:$BT$1,0),0)</f>
        <v>6.1374765518490086</v>
      </c>
      <c r="BI28" s="34">
        <f>VLOOKUP($AX28&amp;"_"&amp;$BC$14,データシート1!$A:$BT,MATCH($BC$12&amp;"_"&amp;BI$20,データシート1!$A$1:$BT$1,0),0)</f>
        <v>69.95801135346322</v>
      </c>
      <c r="BJ28" s="34">
        <f>VLOOKUP($AX28&amp;"_"&amp;$BC$14,データシート1!$A:$BT,MATCH($BC$12&amp;"_"&amp;BJ$20,データシート1!$A$1:$BT$1,0),0)</f>
        <v>58.705718899583381</v>
      </c>
      <c r="BK28" s="34">
        <f t="shared" si="1"/>
        <v>82.941213947106604</v>
      </c>
      <c r="BL28" s="34">
        <f t="shared" si="2"/>
        <v>79.997044056590894</v>
      </c>
      <c r="BM28" s="34">
        <f>VLOOKUP($AX28&amp;"_"&amp;$BC$14,データシート1!$A:$BT,MATCH($BC$12&amp;"_"&amp;BM$20,データシート1!$A$1:$BT$1,0),0)</f>
        <v>47.080459513458521</v>
      </c>
      <c r="BN28" s="34">
        <f>VLOOKUP($AX28&amp;"_"&amp;$BC$14,データシート1!$A:$BT,MATCH($BC$12&amp;"_"&amp;BN$20,データシート1!$A$1:$BT$1,0),0)</f>
        <v>32.916584543132373</v>
      </c>
      <c r="BO28" s="34">
        <f>VLOOKUP($AX28&amp;"_"&amp;$BC$14,データシート1!$A:$BT,MATCH($BC$12&amp;"_"&amp;BO$20,データシート1!$A$1:$BT$1,0),0)</f>
        <v>2.9441698905157101</v>
      </c>
      <c r="BP28" s="34">
        <f>VLOOKUP($AX28&amp;"_"&amp;$BC$14,データシート1!$A:$BT,MATCH($BC$12&amp;"_"&amp;BP$20,データシート1!$A$1:$BT$1,0),0)</f>
        <v>0</v>
      </c>
      <c r="BQ28" s="34">
        <f>VLOOKUP($AX28&amp;"_"&amp;$BC$14,データシート1!$A:$BT,MATCH($BC$12&amp;"_"&amp;BQ$20,データシート1!$A$1:$BT$1,0),0)</f>
        <v>5.4861808806000001</v>
      </c>
      <c r="BR28" s="35">
        <f t="shared" si="3"/>
        <v>355.99033179403267</v>
      </c>
      <c r="BT28" s="121" t="str">
        <f t="shared" si="4"/>
        <v>裾野市</v>
      </c>
      <c r="BU28" s="33">
        <f t="shared" si="25"/>
        <v>355.99033179403267</v>
      </c>
      <c r="BV28" s="59">
        <f t="shared" si="16"/>
        <v>0.39017690737074057</v>
      </c>
      <c r="BW28" s="59">
        <f t="shared" si="5"/>
        <v>0.36566159310564161</v>
      </c>
      <c r="BX28" s="59">
        <f t="shared" si="5"/>
        <v>7.2747433739770665E-3</v>
      </c>
      <c r="BY28" s="59">
        <f t="shared" si="5"/>
        <v>1.724057089112185E-2</v>
      </c>
      <c r="BZ28" s="59">
        <f t="shared" si="5"/>
        <v>0.19651660482155797</v>
      </c>
      <c r="CA28" s="59">
        <f t="shared" si="5"/>
        <v>0.16490818333108292</v>
      </c>
      <c r="CB28" s="59">
        <f t="shared" si="5"/>
        <v>0.23298726549431789</v>
      </c>
      <c r="CC28" s="59">
        <f t="shared" si="5"/>
        <v>0.22471690074683048</v>
      </c>
      <c r="CD28" s="59">
        <f t="shared" si="5"/>
        <v>0.13225207346557413</v>
      </c>
      <c r="CE28" s="59">
        <f t="shared" si="5"/>
        <v>9.2464827281256351E-2</v>
      </c>
      <c r="CF28" s="59">
        <f t="shared" si="5"/>
        <v>8.2703647474873989E-3</v>
      </c>
      <c r="CG28" s="59">
        <f t="shared" si="5"/>
        <v>0</v>
      </c>
      <c r="CH28" s="59">
        <f t="shared" si="5"/>
        <v>1.5411038982300706E-2</v>
      </c>
      <c r="CI28" s="122">
        <f t="shared" si="6"/>
        <v>1</v>
      </c>
      <c r="CK28" s="123" t="str">
        <f t="shared" si="7"/>
        <v>裾野市</v>
      </c>
      <c r="CL28" s="124">
        <f t="shared" si="17"/>
        <v>138.89920671327948</v>
      </c>
      <c r="CM28" s="65">
        <f t="shared" si="18"/>
        <v>0.73031374620731948</v>
      </c>
      <c r="CN28" s="66">
        <f t="shared" si="19"/>
        <v>130.17199185401194</v>
      </c>
      <c r="CO28" s="65">
        <f t="shared" si="20"/>
        <v>0.77927669812232037</v>
      </c>
      <c r="CP28" s="66">
        <f t="shared" si="8"/>
        <v>2.5897383074185365</v>
      </c>
      <c r="CQ28" s="65">
        <f t="shared" si="21"/>
        <v>0</v>
      </c>
      <c r="CR28" s="66">
        <f t="shared" si="9"/>
        <v>6.1374765518490086</v>
      </c>
      <c r="CS28" s="65">
        <f t="shared" si="22"/>
        <v>0</v>
      </c>
      <c r="CT28" s="66">
        <f t="shared" si="10"/>
        <v>69.95801135346322</v>
      </c>
      <c r="CU28" s="67">
        <f t="shared" si="23"/>
        <v>8.9610894859858792E-2</v>
      </c>
      <c r="CV28" s="16"/>
      <c r="CW28" s="959">
        <f t="shared" si="24"/>
        <v>101.44</v>
      </c>
      <c r="CX28" s="962">
        <f>VLOOKUP($AX28&amp;"_"&amp;$CW$14,データシート1!$A:$BT,MATCH($CW$12&amp;"_"&amp;CX$20,データシート1!$A$1:$BT$1,0),0)</f>
        <v>101.44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6.2690000000000001</v>
      </c>
      <c r="DB28" s="962">
        <f>VLOOKUP($AX28&amp;"_"&amp;$CW$14,データシート1!$A:$BT,MATCH($CW$12&amp;"_"&amp;DB$20,データシート1!$A$1:$BT$1,0),0)</f>
        <v>0</v>
      </c>
      <c r="DC28" s="962">
        <f>VLOOKUP($AX28&amp;"_"&amp;$CW$14,データシート1!$A:$BT,MATCH($CW$12&amp;"_"&amp;DC$20,データシート1!$A$1:$BT$1,0),0)</f>
        <v>0</v>
      </c>
      <c r="DD28" s="961">
        <f t="shared" si="11"/>
        <v>107.709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12</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14321</v>
      </c>
      <c r="AY29" s="18" t="str">
        <f>IF(IFERROR(比較地域マスタ!$Z14,"")=0,"",IFERROR(比較地域マスタ!$Z14,""))</f>
        <v>寒川町</v>
      </c>
      <c r="BB29" s="110" t="str">
        <f t="shared" si="0"/>
        <v>14321</v>
      </c>
      <c r="BC29" s="1031" t="str">
        <f t="shared" si="0"/>
        <v>寒川町</v>
      </c>
      <c r="BD29" s="34">
        <f t="shared" si="14"/>
        <v>748.24690372278678</v>
      </c>
      <c r="BE29" s="34">
        <f t="shared" si="15"/>
        <v>577.16359739744792</v>
      </c>
      <c r="BF29" s="34">
        <f>VLOOKUP($AX29&amp;"_"&amp;$BC$14,データシート1!$A:$BT,MATCH($BC$12&amp;"_"&amp;BF$20,データシート1!$A$1:$BT$1,0),0)</f>
        <v>573.6267889591262</v>
      </c>
      <c r="BG29" s="34">
        <f>VLOOKUP($AX29&amp;"_"&amp;$BC$14,データシート1!$A:$BT,MATCH($BC$12&amp;"_"&amp;BG$20,データシート1!$A$1:$BT$1,0),0)</f>
        <v>3.0777756156035472</v>
      </c>
      <c r="BH29" s="34">
        <f>VLOOKUP($AX29&amp;"_"&amp;$BC$14,データシート1!$A:$BT,MATCH($BC$12&amp;"_"&amp;BH$20,データシート1!$A$1:$BT$1,0),0)</f>
        <v>0.45903282271823814</v>
      </c>
      <c r="BI29" s="34">
        <f>VLOOKUP($AX29&amp;"_"&amp;$BC$14,データシート1!$A:$BT,MATCH($BC$12&amp;"_"&amp;BI$20,データシート1!$A$1:$BT$1,0),0)</f>
        <v>51.995793021060955</v>
      </c>
      <c r="BJ29" s="34">
        <f>VLOOKUP($AX29&amp;"_"&amp;$BC$14,データシート1!$A:$BT,MATCH($BC$12&amp;"_"&amp;BJ$20,データシート1!$A$1:$BT$1,0),0)</f>
        <v>54.25082360929165</v>
      </c>
      <c r="BK29" s="34">
        <f t="shared" si="1"/>
        <v>64.836689694986234</v>
      </c>
      <c r="BL29" s="34">
        <f t="shared" si="2"/>
        <v>61.97198465763843</v>
      </c>
      <c r="BM29" s="34">
        <f>VLOOKUP($AX29&amp;"_"&amp;$BC$14,データシート1!$A:$BT,MATCH($BC$12&amp;"_"&amp;BM$20,データシート1!$A$1:$BT$1,0),0)</f>
        <v>33.195529536856554</v>
      </c>
      <c r="BN29" s="34">
        <f>VLOOKUP($AX29&amp;"_"&amp;$BC$14,データシート1!$A:$BT,MATCH($BC$12&amp;"_"&amp;BN$20,データシート1!$A$1:$BT$1,0),0)</f>
        <v>28.776455120781872</v>
      </c>
      <c r="BO29" s="34">
        <f>VLOOKUP($AX29&amp;"_"&amp;$BC$14,データシート1!$A:$BT,MATCH($BC$12&amp;"_"&amp;BO$20,データシート1!$A$1:$BT$1,0),0)</f>
        <v>2.8647050373477998</v>
      </c>
      <c r="BP29" s="34">
        <f>VLOOKUP($AX29&amp;"_"&amp;$BC$14,データシート1!$A:$BT,MATCH($BC$12&amp;"_"&amp;BP$20,データシート1!$A$1:$BT$1,0),0)</f>
        <v>0</v>
      </c>
      <c r="BQ29" s="34">
        <f>VLOOKUP($AX29&amp;"_"&amp;$BC$14,データシート1!$A:$BT,MATCH($BC$12&amp;"_"&amp;BQ$20,データシート1!$A$1:$BT$1,0),0)</f>
        <v>0</v>
      </c>
      <c r="BR29" s="35">
        <f t="shared" si="3"/>
        <v>748.24690372278678</v>
      </c>
      <c r="BT29" s="121" t="str">
        <f t="shared" si="4"/>
        <v>寒川町</v>
      </c>
      <c r="BU29" s="33">
        <f t="shared" si="25"/>
        <v>748.24690372278678</v>
      </c>
      <c r="BV29" s="59">
        <f t="shared" si="16"/>
        <v>0.77135447474070351</v>
      </c>
      <c r="BW29" s="59">
        <f t="shared" si="5"/>
        <v>0.76662768145799842</v>
      </c>
      <c r="BX29" s="59">
        <f t="shared" si="5"/>
        <v>4.1133155383477702E-3</v>
      </c>
      <c r="BY29" s="59">
        <f t="shared" si="5"/>
        <v>6.1347774435736564E-4</v>
      </c>
      <c r="BZ29" s="59">
        <f t="shared" si="5"/>
        <v>6.9490154603198392E-2</v>
      </c>
      <c r="CA29" s="59">
        <f t="shared" si="5"/>
        <v>7.2503906584009986E-2</v>
      </c>
      <c r="CB29" s="59">
        <f t="shared" si="5"/>
        <v>8.6651464072088111E-2</v>
      </c>
      <c r="CC29" s="59">
        <f t="shared" si="5"/>
        <v>8.2822908253019689E-2</v>
      </c>
      <c r="CD29" s="59">
        <f t="shared" si="5"/>
        <v>4.4364406149490672E-2</v>
      </c>
      <c r="CE29" s="59">
        <f t="shared" si="5"/>
        <v>3.8458502103529017E-2</v>
      </c>
      <c r="CF29" s="59">
        <f t="shared" si="5"/>
        <v>3.8285558190684155E-3</v>
      </c>
      <c r="CG29" s="59">
        <f t="shared" si="5"/>
        <v>0</v>
      </c>
      <c r="CH29" s="59">
        <f t="shared" si="5"/>
        <v>0</v>
      </c>
      <c r="CI29" s="122">
        <f t="shared" si="6"/>
        <v>1</v>
      </c>
      <c r="CK29" s="123" t="str">
        <f t="shared" si="7"/>
        <v>寒川町</v>
      </c>
      <c r="CL29" s="124">
        <f t="shared" si="17"/>
        <v>577.16359739744792</v>
      </c>
      <c r="CM29" s="65">
        <f t="shared" si="18"/>
        <v>0.48409324714843055</v>
      </c>
      <c r="CN29" s="66">
        <f t="shared" si="19"/>
        <v>573.6267889591262</v>
      </c>
      <c r="CO29" s="65">
        <f t="shared" si="20"/>
        <v>0.48707801897987846</v>
      </c>
      <c r="CP29" s="66">
        <f t="shared" si="8"/>
        <v>3.0777756156035472</v>
      </c>
      <c r="CQ29" s="65">
        <f t="shared" si="21"/>
        <v>0</v>
      </c>
      <c r="CR29" s="66">
        <f t="shared" si="9"/>
        <v>0.45903282271823814</v>
      </c>
      <c r="CS29" s="65">
        <f t="shared" si="22"/>
        <v>0</v>
      </c>
      <c r="CT29" s="66">
        <f t="shared" si="10"/>
        <v>51.995793021060955</v>
      </c>
      <c r="CU29" s="67">
        <f t="shared" si="23"/>
        <v>0.61993477024080745</v>
      </c>
      <c r="CV29" s="16"/>
      <c r="CW29" s="959">
        <f t="shared" si="24"/>
        <v>279.40100000000001</v>
      </c>
      <c r="CX29" s="962">
        <f>VLOOKUP($AX29&amp;"_"&amp;$CW$14,データシート1!$A:$BT,MATCH($CW$12&amp;"_"&amp;CX$20,データシート1!$A$1:$BT$1,0),0)</f>
        <v>279.40100000000001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32.234000000000002</v>
      </c>
      <c r="DB29" s="962">
        <f>VLOOKUP($AX29&amp;"_"&amp;$CW$14,データシート1!$A:$BT,MATCH($CW$12&amp;"_"&amp;DB$20,データシート1!$A$1:$BT$1,0),0)</f>
        <v>0</v>
      </c>
      <c r="DC29" s="962">
        <f>VLOOKUP($AX29&amp;"_"&amp;$CW$14,データシート1!$A:$BT,MATCH($CW$12&amp;"_"&amp;DC$20,データシート1!$A$1:$BT$1,0),0)</f>
        <v>0</v>
      </c>
      <c r="DD29" s="961">
        <f t="shared" si="11"/>
        <v>311.63499999999999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11240</v>
      </c>
      <c r="AY30" s="18" t="str">
        <f>IF(IFERROR(比較地域マスタ!$Z15,"")=0,"",IFERROR(比較地域マスタ!$Z15,""))</f>
        <v>幸手市</v>
      </c>
      <c r="BB30" s="110" t="str">
        <f t="shared" si="0"/>
        <v>11240</v>
      </c>
      <c r="BC30" s="1031" t="str">
        <f t="shared" si="0"/>
        <v>幸手市</v>
      </c>
      <c r="BD30" s="34">
        <f t="shared" si="14"/>
        <v>242.71705632802252</v>
      </c>
      <c r="BE30" s="34">
        <f t="shared" si="15"/>
        <v>63.201957134749506</v>
      </c>
      <c r="BF30" s="34">
        <f>VLOOKUP($AX30&amp;"_"&amp;$BC$14,データシート1!$A:$BT,MATCH($BC$12&amp;"_"&amp;BF$20,データシート1!$A$1:$BT$1,0),0)</f>
        <v>55.528869892368199</v>
      </c>
      <c r="BG30" s="34">
        <f>VLOOKUP($AX30&amp;"_"&amp;$BC$14,データシート1!$A:$BT,MATCH($BC$12&amp;"_"&amp;BG$20,データシート1!$A$1:$BT$1,0),0)</f>
        <v>2.3105104080595393</v>
      </c>
      <c r="BH30" s="34">
        <f>VLOOKUP($AX30&amp;"_"&amp;$BC$14,データシート1!$A:$BT,MATCH($BC$12&amp;"_"&amp;BH$20,データシート1!$A$1:$BT$1,0),0)</f>
        <v>5.3625768343217644</v>
      </c>
      <c r="BI30" s="34">
        <f>VLOOKUP($AX30&amp;"_"&amp;$BC$14,データシート1!$A:$BT,MATCH($BC$12&amp;"_"&amp;BI$20,データシート1!$A$1:$BT$1,0),0)</f>
        <v>54.485019490368465</v>
      </c>
      <c r="BJ30" s="34">
        <f>VLOOKUP($AX30&amp;"_"&amp;$BC$14,データシート1!$A:$BT,MATCH($BC$12&amp;"_"&amp;BJ$20,データシート1!$A$1:$BT$1,0),0)</f>
        <v>56.983093640160071</v>
      </c>
      <c r="BK30" s="34">
        <f t="shared" si="1"/>
        <v>68.046986062744466</v>
      </c>
      <c r="BL30" s="34">
        <f t="shared" si="2"/>
        <v>65.143920695836556</v>
      </c>
      <c r="BM30" s="34">
        <f>VLOOKUP($AX30&amp;"_"&amp;$BC$14,データシート1!$A:$BT,MATCH($BC$12&amp;"_"&amp;BM$20,データシート1!$A$1:$BT$1,0),0)</f>
        <v>38.644304426852372</v>
      </c>
      <c r="BN30" s="34">
        <f>VLOOKUP($AX30&amp;"_"&amp;$BC$14,データシート1!$A:$BT,MATCH($BC$12&amp;"_"&amp;BN$20,データシート1!$A$1:$BT$1,0),0)</f>
        <v>26.499616268984177</v>
      </c>
      <c r="BO30" s="34">
        <f>VLOOKUP($AX30&amp;"_"&amp;$BC$14,データシート1!$A:$BT,MATCH($BC$12&amp;"_"&amp;BO$20,データシート1!$A$1:$BT$1,0),0)</f>
        <v>2.9030653669079101</v>
      </c>
      <c r="BP30" s="34">
        <f>VLOOKUP($AX30&amp;"_"&amp;$BC$14,データシート1!$A:$BT,MATCH($BC$12&amp;"_"&amp;BP$20,データシート1!$A$1:$BT$1,0),0)</f>
        <v>0</v>
      </c>
      <c r="BQ30" s="34">
        <f>VLOOKUP($AX30&amp;"_"&amp;$BC$14,データシート1!$A:$BT,MATCH($BC$12&amp;"_"&amp;BQ$20,データシート1!$A$1:$BT$1,0),0)</f>
        <v>0</v>
      </c>
      <c r="BR30" s="35">
        <f t="shared" si="3"/>
        <v>242.71705632802252</v>
      </c>
      <c r="BT30" s="121" t="str">
        <f t="shared" si="4"/>
        <v>幸手市</v>
      </c>
      <c r="BU30" s="33">
        <f t="shared" si="25"/>
        <v>242.71705632802252</v>
      </c>
      <c r="BV30" s="59">
        <f t="shared" si="16"/>
        <v>0.26039355491084465</v>
      </c>
      <c r="BW30" s="59">
        <f t="shared" si="5"/>
        <v>0.22878025439350716</v>
      </c>
      <c r="BX30" s="59">
        <f t="shared" si="5"/>
        <v>9.5193574074043472E-3</v>
      </c>
      <c r="BY30" s="59">
        <f t="shared" si="5"/>
        <v>2.209394310993313E-2</v>
      </c>
      <c r="BZ30" s="59">
        <f t="shared" si="5"/>
        <v>0.22447956610323302</v>
      </c>
      <c r="CA30" s="59">
        <f t="shared" si="5"/>
        <v>0.23477169055292788</v>
      </c>
      <c r="CB30" s="59">
        <f t="shared" si="5"/>
        <v>0.2803551884329944</v>
      </c>
      <c r="CC30" s="59">
        <f t="shared" si="5"/>
        <v>0.26839449061131132</v>
      </c>
      <c r="CD30" s="59">
        <f t="shared" si="5"/>
        <v>0.15921544621333131</v>
      </c>
      <c r="CE30" s="59">
        <f t="shared" si="5"/>
        <v>0.10917904439797997</v>
      </c>
      <c r="CF30" s="59">
        <f t="shared" si="5"/>
        <v>1.1960697821683087E-2</v>
      </c>
      <c r="CG30" s="59">
        <f t="shared" si="5"/>
        <v>0</v>
      </c>
      <c r="CH30" s="59">
        <f t="shared" si="5"/>
        <v>0</v>
      </c>
      <c r="CI30" s="122">
        <f t="shared" si="6"/>
        <v>1</v>
      </c>
      <c r="CK30" s="123" t="str">
        <f t="shared" si="7"/>
        <v>幸手市</v>
      </c>
      <c r="CL30" s="124">
        <f t="shared" si="17"/>
        <v>63.201957134749506</v>
      </c>
      <c r="CM30" s="65">
        <f t="shared" si="18"/>
        <v>1</v>
      </c>
      <c r="CN30" s="66">
        <f t="shared" si="19"/>
        <v>55.528869892368199</v>
      </c>
      <c r="CO30" s="65">
        <f t="shared" si="20"/>
        <v>1</v>
      </c>
      <c r="CP30" s="66">
        <f t="shared" si="8"/>
        <v>2.3105104080595393</v>
      </c>
      <c r="CQ30" s="65">
        <f t="shared" si="21"/>
        <v>0</v>
      </c>
      <c r="CR30" s="66">
        <f t="shared" si="9"/>
        <v>5.3625768343217644</v>
      </c>
      <c r="CS30" s="65">
        <f t="shared" si="22"/>
        <v>0</v>
      </c>
      <c r="CT30" s="66">
        <f t="shared" si="10"/>
        <v>54.485019490368465</v>
      </c>
      <c r="CU30" s="67">
        <f t="shared" si="23"/>
        <v>0</v>
      </c>
      <c r="CV30" s="16"/>
      <c r="CW30" s="959">
        <f t="shared" si="24"/>
        <v>71.42</v>
      </c>
      <c r="CX30" s="962">
        <f>VLOOKUP($AX30&amp;"_"&amp;$CW$14,データシート1!$A:$BT,MATCH($CW$12&amp;"_"&amp;CX$20,データシート1!$A$1:$BT$1,0),0)</f>
        <v>71.42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71.42</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45204</v>
      </c>
      <c r="AY31" s="18" t="str">
        <f>IF(IFERROR(比較地域マスタ!$Z16,"")=0,"",IFERROR(比較地域マスタ!$Z16,""))</f>
        <v>日南市</v>
      </c>
      <c r="BB31" s="110" t="str">
        <f t="shared" si="0"/>
        <v>45204</v>
      </c>
      <c r="BC31" s="1031" t="str">
        <f t="shared" si="0"/>
        <v>日南市</v>
      </c>
      <c r="BD31" s="34">
        <f t="shared" si="14"/>
        <v>349.89696353012044</v>
      </c>
      <c r="BE31" s="34">
        <f t="shared" si="15"/>
        <v>135.43273979572493</v>
      </c>
      <c r="BF31" s="34">
        <f>VLOOKUP($AX31&amp;"_"&amp;$BC$14,データシート1!$A:$BT,MATCH($BC$12&amp;"_"&amp;BF$20,データシート1!$A$1:$BT$1,0),0)</f>
        <v>92.49854415762627</v>
      </c>
      <c r="BG31" s="34">
        <f>VLOOKUP($AX31&amp;"_"&amp;$BC$14,データシート1!$A:$BT,MATCH($BC$12&amp;"_"&amp;BG$20,データシート1!$A$1:$BT$1,0),0)</f>
        <v>2.4406942211625013</v>
      </c>
      <c r="BH31" s="34">
        <f>VLOOKUP($AX31&amp;"_"&amp;$BC$14,データシート1!$A:$BT,MATCH($BC$12&amp;"_"&amp;BH$20,データシート1!$A$1:$BT$1,0),0)</f>
        <v>40.493501416936148</v>
      </c>
      <c r="BI31" s="34">
        <f>VLOOKUP($AX31&amp;"_"&amp;$BC$14,データシート1!$A:$BT,MATCH($BC$12&amp;"_"&amp;BI$20,データシート1!$A$1:$BT$1,0),0)</f>
        <v>54.432442644252504</v>
      </c>
      <c r="BJ31" s="34">
        <f>VLOOKUP($AX31&amp;"_"&amp;$BC$14,データシート1!$A:$BT,MATCH($BC$12&amp;"_"&amp;BJ$20,データシート1!$A$1:$BT$1,0),0)</f>
        <v>46.982786245573017</v>
      </c>
      <c r="BK31" s="34">
        <f t="shared" si="1"/>
        <v>104.94143125060002</v>
      </c>
      <c r="BL31" s="34">
        <f t="shared" si="2"/>
        <v>94.084803743161729</v>
      </c>
      <c r="BM31" s="34">
        <f>VLOOKUP($AX31&amp;"_"&amp;$BC$14,データシート1!$A:$BT,MATCH($BC$12&amp;"_"&amp;BM$20,データシート1!$A$1:$BT$1,0),0)</f>
        <v>43.21371854013897</v>
      </c>
      <c r="BN31" s="34">
        <f>VLOOKUP($AX31&amp;"_"&amp;$BC$14,データシート1!$A:$BT,MATCH($BC$12&amp;"_"&amp;BN$20,データシート1!$A$1:$BT$1,0),0)</f>
        <v>50.871085203022758</v>
      </c>
      <c r="BO31" s="34">
        <f>VLOOKUP($AX31&amp;"_"&amp;$BC$14,データシート1!$A:$BT,MATCH($BC$12&amp;"_"&amp;BO$20,データシート1!$A$1:$BT$1,0),0)</f>
        <v>2.9752902187585399</v>
      </c>
      <c r="BP31" s="34">
        <f>VLOOKUP($AX31&amp;"_"&amp;$BC$14,データシート1!$A:$BT,MATCH($BC$12&amp;"_"&amp;BP$20,データシート1!$A$1:$BT$1,0),0)</f>
        <v>7.881337288679747</v>
      </c>
      <c r="BQ31" s="34">
        <f>VLOOKUP($AX31&amp;"_"&amp;$BC$14,データシート1!$A:$BT,MATCH($BC$12&amp;"_"&amp;BQ$20,データシート1!$A$1:$BT$1,0),0)</f>
        <v>8.1075635939699993</v>
      </c>
      <c r="BR31" s="35">
        <f t="shared" si="3"/>
        <v>349.89696353012044</v>
      </c>
      <c r="BT31" s="121" t="str">
        <f t="shared" si="4"/>
        <v>日南市</v>
      </c>
      <c r="BU31" s="33">
        <f t="shared" si="25"/>
        <v>349.89696353012044</v>
      </c>
      <c r="BV31" s="59">
        <f t="shared" si="16"/>
        <v>0.38706463305465744</v>
      </c>
      <c r="BW31" s="59">
        <f t="shared" si="5"/>
        <v>0.26435937947104721</v>
      </c>
      <c r="BX31" s="59">
        <f t="shared" si="5"/>
        <v>6.9754655671723119E-3</v>
      </c>
      <c r="BY31" s="59">
        <f t="shared" si="5"/>
        <v>0.11572978801643792</v>
      </c>
      <c r="BZ31" s="59">
        <f t="shared" si="5"/>
        <v>0.15556706207187979</v>
      </c>
      <c r="CA31" s="59">
        <f t="shared" si="5"/>
        <v>0.13427606164844172</v>
      </c>
      <c r="CB31" s="59">
        <f t="shared" si="5"/>
        <v>0.29992095441996103</v>
      </c>
      <c r="CC31" s="59">
        <f t="shared" si="5"/>
        <v>0.26889288433354053</v>
      </c>
      <c r="CD31" s="59">
        <f t="shared" si="5"/>
        <v>0.12350412562645452</v>
      </c>
      <c r="CE31" s="59">
        <f t="shared" si="5"/>
        <v>0.14538875870708601</v>
      </c>
      <c r="CF31" s="59">
        <f t="shared" si="5"/>
        <v>8.5033324917734403E-3</v>
      </c>
      <c r="CG31" s="59">
        <f t="shared" si="5"/>
        <v>2.2524737594647036E-2</v>
      </c>
      <c r="CH31" s="59">
        <f t="shared" si="5"/>
        <v>2.3171288805060093E-2</v>
      </c>
      <c r="CI31" s="122">
        <f t="shared" si="6"/>
        <v>1</v>
      </c>
      <c r="CK31" s="123" t="str">
        <f t="shared" si="7"/>
        <v>日南市</v>
      </c>
      <c r="CL31" s="124">
        <f t="shared" si="17"/>
        <v>135.43273979572493</v>
      </c>
      <c r="CM31" s="65">
        <f t="shared" si="18"/>
        <v>0.80765552085104297</v>
      </c>
      <c r="CN31" s="66">
        <f t="shared" si="19"/>
        <v>92.49854415762627</v>
      </c>
      <c r="CO31" s="65">
        <f t="shared" si="20"/>
        <v>1</v>
      </c>
      <c r="CP31" s="66">
        <f t="shared" si="8"/>
        <v>2.4406942211625013</v>
      </c>
      <c r="CQ31" s="65">
        <f t="shared" si="21"/>
        <v>0</v>
      </c>
      <c r="CR31" s="66">
        <f t="shared" si="9"/>
        <v>40.493501416936148</v>
      </c>
      <c r="CS31" s="65">
        <f t="shared" si="22"/>
        <v>0</v>
      </c>
      <c r="CT31" s="66">
        <f t="shared" si="10"/>
        <v>54.432442644252504</v>
      </c>
      <c r="CU31" s="67">
        <f t="shared" si="23"/>
        <v>6.6100285513825102E-2</v>
      </c>
      <c r="CV31" s="16"/>
      <c r="CW31" s="959">
        <f t="shared" si="24"/>
        <v>109.383</v>
      </c>
      <c r="CX31" s="962">
        <f>VLOOKUP($AX31&amp;"_"&amp;$CW$14,データシート1!$A:$BT,MATCH($CW$12&amp;"_"&amp;CX$20,データシート1!$A$1:$BT$1,0),0)</f>
        <v>109.383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3.5979999999999999</v>
      </c>
      <c r="DB31" s="962">
        <f>VLOOKUP($AX31&amp;"_"&amp;$CW$14,データシート1!$A:$BT,MATCH($CW$12&amp;"_"&amp;DB$20,データシート1!$A$1:$BT$1,0),0)</f>
        <v>0</v>
      </c>
      <c r="DC31" s="962">
        <f>VLOOKUP($AX31&amp;"_"&amp;$CW$14,データシート1!$A:$BT,MATCH($CW$12&amp;"_"&amp;DC$20,データシート1!$A$1:$BT$1,0),0)</f>
        <v>0</v>
      </c>
      <c r="DD31" s="961">
        <f t="shared" si="11"/>
        <v>112.98099999999999</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4</v>
      </c>
      <c r="DM31" s="16"/>
      <c r="DN31" s="126">
        <f t="shared" si="26"/>
        <v>0.97</v>
      </c>
      <c r="DO31" s="127">
        <f t="shared" si="27"/>
        <v>0</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10212</v>
      </c>
      <c r="AY32" s="18" t="str">
        <f>IF(IFERROR(比較地域マスタ!$Z17,"")=0,"",IFERROR(比較地域マスタ!$Z17,""))</f>
        <v>みどり市</v>
      </c>
      <c r="AZ32" s="16"/>
      <c r="BA32" s="16"/>
      <c r="BB32" s="110" t="str">
        <f t="shared" si="0"/>
        <v>10212</v>
      </c>
      <c r="BC32" s="1031" t="str">
        <f t="shared" si="0"/>
        <v>みどり市</v>
      </c>
      <c r="BD32" s="34">
        <f t="shared" si="14"/>
        <v>263.6946916159917</v>
      </c>
      <c r="BE32" s="34">
        <f t="shared" si="15"/>
        <v>51.022656359732395</v>
      </c>
      <c r="BF32" s="34">
        <f>VLOOKUP($AX32&amp;"_"&amp;$BC$14,データシート1!$A:$BT,MATCH($BC$12&amp;"_"&amp;BF$20,データシート1!$A$1:$BT$1,0),0)</f>
        <v>45.862511272411261</v>
      </c>
      <c r="BG32" s="34">
        <f>VLOOKUP($AX32&amp;"_"&amp;$BC$14,データシート1!$A:$BT,MATCH($BC$12&amp;"_"&amp;BG$20,データシート1!$A$1:$BT$1,0),0)</f>
        <v>2.4480941154664535</v>
      </c>
      <c r="BH32" s="34">
        <f>VLOOKUP($AX32&amp;"_"&amp;$BC$14,データシート1!$A:$BT,MATCH($BC$12&amp;"_"&amp;BH$20,データシート1!$A$1:$BT$1,0),0)</f>
        <v>2.7120509718546768</v>
      </c>
      <c r="BI32" s="34">
        <f>VLOOKUP($AX32&amp;"_"&amp;$BC$14,データシート1!$A:$BT,MATCH($BC$12&amp;"_"&amp;BI$20,データシート1!$A$1:$BT$1,0),0)</f>
        <v>57.786890277316701</v>
      </c>
      <c r="BJ32" s="34">
        <f>VLOOKUP($AX32&amp;"_"&amp;$BC$14,データシート1!$A:$BT,MATCH($BC$12&amp;"_"&amp;BJ$20,データシート1!$A$1:$BT$1,0),0)</f>
        <v>60.368431572245051</v>
      </c>
      <c r="BK32" s="34">
        <f t="shared" si="1"/>
        <v>94.516713406697548</v>
      </c>
      <c r="BL32" s="34">
        <f t="shared" si="2"/>
        <v>91.610903845741959</v>
      </c>
      <c r="BM32" s="34">
        <f>VLOOKUP($AX32&amp;"_"&amp;$BC$14,データシート1!$A:$BT,MATCH($BC$12&amp;"_"&amp;BM$20,データシート1!$A$1:$BT$1,0),0)</f>
        <v>51.171457871873947</v>
      </c>
      <c r="BN32" s="34">
        <f>VLOOKUP($AX32&amp;"_"&amp;$BC$14,データシート1!$A:$BT,MATCH($BC$12&amp;"_"&amp;BN$20,データシート1!$A$1:$BT$1,0),0)</f>
        <v>40.439445973868011</v>
      </c>
      <c r="BO32" s="34">
        <f>VLOOKUP($AX32&amp;"_"&amp;$BC$14,データシート1!$A:$BT,MATCH($BC$12&amp;"_"&amp;BO$20,データシート1!$A$1:$BT$1,0),0)</f>
        <v>2.9058095609555901</v>
      </c>
      <c r="BP32" s="34">
        <f>VLOOKUP($AX32&amp;"_"&amp;$BC$14,データシート1!$A:$BT,MATCH($BC$12&amp;"_"&amp;BP$20,データシート1!$A$1:$BT$1,0),0)</f>
        <v>0</v>
      </c>
      <c r="BQ32" s="34">
        <f>VLOOKUP($AX32&amp;"_"&amp;$BC$14,データシート1!$A:$BT,MATCH($BC$12&amp;"_"&amp;BQ$20,データシート1!$A$1:$BT$1,0),0)</f>
        <v>0</v>
      </c>
      <c r="BR32" s="35">
        <f t="shared" si="3"/>
        <v>263.6946916159917</v>
      </c>
      <c r="BS32" s="21"/>
      <c r="BT32" s="121" t="str">
        <f t="shared" si="4"/>
        <v>みどり市</v>
      </c>
      <c r="BU32" s="33">
        <f t="shared" si="25"/>
        <v>263.6946916159917</v>
      </c>
      <c r="BV32" s="59">
        <f t="shared" si="16"/>
        <v>0.19349140495416078</v>
      </c>
      <c r="BW32" s="59">
        <f t="shared" si="5"/>
        <v>0.17392277027403741</v>
      </c>
      <c r="BX32" s="59">
        <f t="shared" si="5"/>
        <v>9.2838202409911141E-3</v>
      </c>
      <c r="BY32" s="59">
        <f t="shared" si="5"/>
        <v>1.0284814439132248E-2</v>
      </c>
      <c r="BZ32" s="59">
        <f t="shared" si="5"/>
        <v>0.21914316865153091</v>
      </c>
      <c r="CA32" s="59">
        <f t="shared" si="5"/>
        <v>0.2289330558847853</v>
      </c>
      <c r="CB32" s="59">
        <f t="shared" si="5"/>
        <v>0.35843237050952304</v>
      </c>
      <c r="CC32" s="59">
        <f t="shared" si="5"/>
        <v>0.34741277226449196</v>
      </c>
      <c r="CD32" s="59">
        <f t="shared" si="5"/>
        <v>0.19405569963612671</v>
      </c>
      <c r="CE32" s="59">
        <f t="shared" si="5"/>
        <v>0.15335707262836523</v>
      </c>
      <c r="CF32" s="59">
        <f t="shared" si="5"/>
        <v>1.1019598245031065E-2</v>
      </c>
      <c r="CG32" s="59">
        <f t="shared" si="5"/>
        <v>0</v>
      </c>
      <c r="CH32" s="59">
        <f t="shared" si="5"/>
        <v>0</v>
      </c>
      <c r="CI32" s="122">
        <f t="shared" si="6"/>
        <v>1</v>
      </c>
      <c r="CJ32" s="16"/>
      <c r="CK32" s="123" t="str">
        <f t="shared" si="7"/>
        <v>みどり市</v>
      </c>
      <c r="CL32" s="124">
        <f t="shared" si="17"/>
        <v>51.022656359732395</v>
      </c>
      <c r="CM32" s="65">
        <f t="shared" si="18"/>
        <v>7.0498093526129887E-2</v>
      </c>
      <c r="CN32" s="66">
        <f t="shared" si="19"/>
        <v>45.862511272411261</v>
      </c>
      <c r="CO32" s="65">
        <f t="shared" si="20"/>
        <v>7.8430070665663418E-2</v>
      </c>
      <c r="CP32" s="66">
        <f t="shared" si="8"/>
        <v>2.4480941154664535</v>
      </c>
      <c r="CQ32" s="65">
        <f t="shared" si="21"/>
        <v>0</v>
      </c>
      <c r="CR32" s="66">
        <f t="shared" si="9"/>
        <v>2.7120509718546768</v>
      </c>
      <c r="CS32" s="65">
        <f t="shared" si="22"/>
        <v>0</v>
      </c>
      <c r="CT32" s="66">
        <f t="shared" si="10"/>
        <v>57.786890277316701</v>
      </c>
      <c r="CU32" s="67">
        <f t="shared" si="23"/>
        <v>4.829815182312313E-2</v>
      </c>
      <c r="CV32" s="16"/>
      <c r="CW32" s="959">
        <f t="shared" si="24"/>
        <v>3.597</v>
      </c>
      <c r="CX32" s="962">
        <f>VLOOKUP($AX32&amp;"_"&amp;$CW$14,データシート1!$A:$BT,MATCH($CW$12&amp;"_"&amp;CX$20,データシート1!$A$1:$BT$1,0),0)</f>
        <v>3.597</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2.7909999999999999</v>
      </c>
      <c r="DB32" s="962">
        <f>VLOOKUP($AX32&amp;"_"&amp;$CW$14,データシート1!$A:$BT,MATCH($CW$12&amp;"_"&amp;DB$20,データシート1!$A$1:$BT$1,0),0)</f>
        <v>0</v>
      </c>
      <c r="DC32" s="962">
        <f>VLOOKUP($AX32&amp;"_"&amp;$CW$14,データシート1!$A:$BT,MATCH($CW$12&amp;"_"&amp;DC$20,データシート1!$A$1:$BT$1,0),0)</f>
        <v>0</v>
      </c>
      <c r="DD32" s="961">
        <f t="shared" si="11"/>
        <v>6.3879999999999999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0.56000000000000005</v>
      </c>
      <c r="DO32" s="127">
        <f t="shared" si="27"/>
        <v>0</v>
      </c>
      <c r="DP32" s="127">
        <f t="shared" si="13"/>
        <v>0</v>
      </c>
      <c r="DQ32" s="127">
        <f t="shared" si="13"/>
        <v>0.44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35210</v>
      </c>
      <c r="AY33" s="18" t="str">
        <f>IF(IFERROR(比較地域マスタ!$Z18,"")=0,"",IFERROR(比較地域マスタ!$Z18,""))</f>
        <v>光市</v>
      </c>
      <c r="BB33" s="110" t="str">
        <f t="shared" si="0"/>
        <v>35210</v>
      </c>
      <c r="BC33" s="1031" t="str">
        <f t="shared" si="0"/>
        <v>光市</v>
      </c>
      <c r="BD33" s="34">
        <f t="shared" si="14"/>
        <v>2316.4176949180869</v>
      </c>
      <c r="BE33" s="34">
        <f t="shared" si="15"/>
        <v>2062.7799361966095</v>
      </c>
      <c r="BF33" s="34">
        <f>VLOOKUP($AX33&amp;"_"&amp;$BC$14,データシート1!$A:$BT,MATCH($BC$12&amp;"_"&amp;BF$20,データシート1!$A$1:$BT$1,0),0)</f>
        <v>2053.9185400480692</v>
      </c>
      <c r="BG33" s="34">
        <f>VLOOKUP($AX33&amp;"_"&amp;$BC$14,データシート1!$A:$BT,MATCH($BC$12&amp;"_"&amp;BG$20,データシート1!$A$1:$BT$1,0),0)</f>
        <v>4.6111798186771322</v>
      </c>
      <c r="BH33" s="34">
        <f>VLOOKUP($AX33&amp;"_"&amp;$BC$14,データシート1!$A:$BT,MATCH($BC$12&amp;"_"&amp;BH$20,データシート1!$A$1:$BT$1,0),0)</f>
        <v>4.2502163298633633</v>
      </c>
      <c r="BI33" s="34">
        <f>VLOOKUP($AX33&amp;"_"&amp;$BC$14,データシート1!$A:$BT,MATCH($BC$12&amp;"_"&amp;BI$20,データシート1!$A$1:$BT$1,0),0)</f>
        <v>54.795969338432378</v>
      </c>
      <c r="BJ33" s="34">
        <f>VLOOKUP($AX33&amp;"_"&amp;$BC$14,データシート1!$A:$BT,MATCH($BC$12&amp;"_"&amp;BJ$20,データシート1!$A$1:$BT$1,0),0)</f>
        <v>83.911147340837758</v>
      </c>
      <c r="BK33" s="34">
        <f t="shared" si="1"/>
        <v>111.21132288281203</v>
      </c>
      <c r="BL33" s="34">
        <f t="shared" si="2"/>
        <v>71.682370284298216</v>
      </c>
      <c r="BM33" s="34">
        <f>VLOOKUP($AX33&amp;"_"&amp;$BC$14,データシート1!$A:$BT,MATCH($BC$12&amp;"_"&amp;BM$20,データシート1!$A$1:$BT$1,0),0)</f>
        <v>43.022080411057047</v>
      </c>
      <c r="BN33" s="34">
        <f>VLOOKUP($AX33&amp;"_"&amp;$BC$14,データシート1!$A:$BT,MATCH($BC$12&amp;"_"&amp;BN$20,データシート1!$A$1:$BT$1,0),0)</f>
        <v>28.660289873241172</v>
      </c>
      <c r="BO33" s="34">
        <f>VLOOKUP($AX33&amp;"_"&amp;$BC$14,データシート1!$A:$BT,MATCH($BC$12&amp;"_"&amp;BO$20,データシート1!$A$1:$BT$1,0),0)</f>
        <v>2.9117650459101299</v>
      </c>
      <c r="BP33" s="34">
        <f>VLOOKUP($AX33&amp;"_"&amp;$BC$14,データシート1!$A:$BT,MATCH($BC$12&amp;"_"&amp;BP$20,データシート1!$A$1:$BT$1,0),0)</f>
        <v>36.617187552603674</v>
      </c>
      <c r="BQ33" s="34">
        <f>VLOOKUP($AX33&amp;"_"&amp;$BC$14,データシート1!$A:$BT,MATCH($BC$12&amp;"_"&amp;BQ$20,データシート1!$A$1:$BT$1,0),0)</f>
        <v>3.7193191593949679</v>
      </c>
      <c r="BR33" s="35">
        <f t="shared" si="3"/>
        <v>2316.4176949180869</v>
      </c>
      <c r="BT33" s="121" t="str">
        <f t="shared" si="4"/>
        <v>光市</v>
      </c>
      <c r="BU33" s="33">
        <f t="shared" si="25"/>
        <v>2316.4176949180869</v>
      </c>
      <c r="BV33" s="59">
        <f t="shared" si="16"/>
        <v>0.89050430788975365</v>
      </c>
      <c r="BW33" s="59">
        <f t="shared" si="5"/>
        <v>0.88667883368102995</v>
      </c>
      <c r="BX33" s="59">
        <f t="shared" si="5"/>
        <v>1.9906512667354635E-3</v>
      </c>
      <c r="BY33" s="59">
        <f t="shared" si="5"/>
        <v>1.8348229419883012E-3</v>
      </c>
      <c r="BZ33" s="59">
        <f t="shared" si="5"/>
        <v>2.3655478655100703E-2</v>
      </c>
      <c r="CA33" s="59">
        <f t="shared" si="5"/>
        <v>3.6224532183866356E-2</v>
      </c>
      <c r="CB33" s="59">
        <f t="shared" si="5"/>
        <v>4.8010047206423483E-2</v>
      </c>
      <c r="CC33" s="59">
        <f t="shared" si="5"/>
        <v>3.0945356030373895E-2</v>
      </c>
      <c r="CD33" s="59">
        <f t="shared" si="5"/>
        <v>1.8572678194196921E-2</v>
      </c>
      <c r="CE33" s="59">
        <f t="shared" si="5"/>
        <v>1.2372677836176975E-2</v>
      </c>
      <c r="CF33" s="59">
        <f t="shared" si="5"/>
        <v>1.2570120890969517E-3</v>
      </c>
      <c r="CG33" s="59">
        <f t="shared" si="5"/>
        <v>1.5807679086952638E-2</v>
      </c>
      <c r="CH33" s="59">
        <f t="shared" si="5"/>
        <v>1.6056340648556867E-3</v>
      </c>
      <c r="CI33" s="122">
        <f t="shared" si="6"/>
        <v>1</v>
      </c>
      <c r="CK33" s="123" t="str">
        <f t="shared" si="7"/>
        <v>光市</v>
      </c>
      <c r="CL33" s="124">
        <f t="shared" si="17"/>
        <v>2062.7799361966095</v>
      </c>
      <c r="CM33" s="65">
        <f t="shared" si="18"/>
        <v>0.429755973695638</v>
      </c>
      <c r="CN33" s="66">
        <f t="shared" si="19"/>
        <v>2053.9185400480692</v>
      </c>
      <c r="CO33" s="65">
        <f t="shared" si="20"/>
        <v>0.43161010659130272</v>
      </c>
      <c r="CP33" s="66">
        <f t="shared" si="8"/>
        <v>4.6111798186771322</v>
      </c>
      <c r="CQ33" s="65">
        <f t="shared" si="21"/>
        <v>0</v>
      </c>
      <c r="CR33" s="66">
        <f t="shared" si="9"/>
        <v>4.2502163298633633</v>
      </c>
      <c r="CS33" s="65">
        <f t="shared" si="22"/>
        <v>0</v>
      </c>
      <c r="CT33" s="66">
        <f t="shared" si="10"/>
        <v>54.795969338432378</v>
      </c>
      <c r="CU33" s="67">
        <f t="shared" si="23"/>
        <v>0</v>
      </c>
      <c r="CV33" s="16"/>
      <c r="CW33" s="959">
        <f t="shared" si="24"/>
        <v>886.49199999999996</v>
      </c>
      <c r="CX33" s="962">
        <f>VLOOKUP($AX33&amp;"_"&amp;$CW$14,データシート1!$A:$BT,MATCH($CW$12&amp;"_"&amp;CX$20,データシート1!$A$1:$BT$1,0),0)</f>
        <v>886.49199999999996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886.49199999999996</v>
      </c>
      <c r="DE33" s="16"/>
      <c r="DF33" s="125">
        <f>VLOOKUP($AX33&amp;"_"&amp;$DF$14,データシート1!$A:$BT,MATCH($DF$12&amp;"_"&amp;DF$20,データシート1!$A$1:$BT$1,0),0)</f>
        <v>8</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08236</v>
      </c>
      <c r="AY34" s="18" t="str">
        <f>IF(IFERROR(比較地域マスタ!$Z19,"")=0,"",IFERROR(比較地域マスタ!$Z19,""))</f>
        <v>小美玉市</v>
      </c>
      <c r="BB34" s="110" t="str">
        <f t="shared" si="0"/>
        <v>08236</v>
      </c>
      <c r="BC34" s="1031" t="str">
        <f t="shared" si="0"/>
        <v>小美玉市</v>
      </c>
      <c r="BD34" s="34">
        <f t="shared" si="14"/>
        <v>707.78303255567755</v>
      </c>
      <c r="BE34" s="34">
        <f t="shared" si="15"/>
        <v>447.83310322489677</v>
      </c>
      <c r="BF34" s="34">
        <f>VLOOKUP($AX34&amp;"_"&amp;$BC$14,データシート1!$A:$BT,MATCH($BC$12&amp;"_"&amp;BF$20,データシート1!$A$1:$BT$1,0),0)</f>
        <v>401.24992890003904</v>
      </c>
      <c r="BG34" s="34">
        <f>VLOOKUP($AX34&amp;"_"&amp;$BC$14,データシート1!$A:$BT,MATCH($BC$12&amp;"_"&amp;BG$20,データシート1!$A$1:$BT$1,0),0)</f>
        <v>3.1278733806315335</v>
      </c>
      <c r="BH34" s="34">
        <f>VLOOKUP($AX34&amp;"_"&amp;$BC$14,データシート1!$A:$BT,MATCH($BC$12&amp;"_"&amp;BH$20,データシート1!$A$1:$BT$1,0),0)</f>
        <v>43.455300944226224</v>
      </c>
      <c r="BI34" s="34">
        <f>VLOOKUP($AX34&amp;"_"&amp;$BC$14,データシート1!$A:$BT,MATCH($BC$12&amp;"_"&amp;BI$20,データシート1!$A$1:$BT$1,0),0)</f>
        <v>62.010925602410744</v>
      </c>
      <c r="BJ34" s="34">
        <f>VLOOKUP($AX34&amp;"_"&amp;$BC$14,データシート1!$A:$BT,MATCH($BC$12&amp;"_"&amp;BJ$20,データシート1!$A$1:$BT$1,0),0)</f>
        <v>68.225262341011273</v>
      </c>
      <c r="BK34" s="34">
        <f t="shared" si="1"/>
        <v>122.95203910629375</v>
      </c>
      <c r="BL34" s="34">
        <f t="shared" si="2"/>
        <v>120.06508858102754</v>
      </c>
      <c r="BM34" s="34">
        <f>VLOOKUP($AX34&amp;"_"&amp;$BC$14,データシート1!$A:$BT,MATCH($BC$12&amp;"_"&amp;BM$20,データシート1!$A$1:$BT$1,0),0)</f>
        <v>55.277406722629081</v>
      </c>
      <c r="BN34" s="34">
        <f>VLOOKUP($AX34&amp;"_"&amp;$BC$14,データシート1!$A:$BT,MATCH($BC$12&amp;"_"&amp;BN$20,データシート1!$A$1:$BT$1,0),0)</f>
        <v>64.787681858398457</v>
      </c>
      <c r="BO34" s="34">
        <f>VLOOKUP($AX34&amp;"_"&amp;$BC$14,データシート1!$A:$BT,MATCH($BC$12&amp;"_"&amp;BO$20,データシート1!$A$1:$BT$1,0),0)</f>
        <v>2.88695052526622</v>
      </c>
      <c r="BP34" s="34">
        <f>VLOOKUP($AX34&amp;"_"&amp;$BC$14,データシート1!$A:$BT,MATCH($BC$12&amp;"_"&amp;BP$20,データシート1!$A$1:$BT$1,0),0)</f>
        <v>0</v>
      </c>
      <c r="BQ34" s="34">
        <f>VLOOKUP($AX34&amp;"_"&amp;$BC$14,データシート1!$A:$BT,MATCH($BC$12&amp;"_"&amp;BQ$20,データシート1!$A$1:$BT$1,0),0)</f>
        <v>6.7617022810648821</v>
      </c>
      <c r="BR34" s="35">
        <f t="shared" si="3"/>
        <v>707.78303255567755</v>
      </c>
      <c r="BT34" s="121" t="str">
        <f t="shared" si="4"/>
        <v>小美玉市</v>
      </c>
      <c r="BU34" s="33">
        <f t="shared" si="25"/>
        <v>707.78303255567755</v>
      </c>
      <c r="BV34" s="59">
        <f t="shared" si="16"/>
        <v>0.6327265314737085</v>
      </c>
      <c r="BW34" s="59">
        <f t="shared" si="5"/>
        <v>0.56691091823888107</v>
      </c>
      <c r="BX34" s="59">
        <f t="shared" si="5"/>
        <v>4.4192545409535234E-3</v>
      </c>
      <c r="BY34" s="59">
        <f t="shared" si="5"/>
        <v>6.1396358693873922E-2</v>
      </c>
      <c r="BZ34" s="59">
        <f t="shared" si="5"/>
        <v>8.7612902189107889E-2</v>
      </c>
      <c r="CA34" s="59">
        <f t="shared" si="5"/>
        <v>9.639290460900439E-2</v>
      </c>
      <c r="CB34" s="59">
        <f t="shared" si="5"/>
        <v>0.17371430714061625</v>
      </c>
      <c r="CC34" s="59">
        <f t="shared" si="5"/>
        <v>0.16963544343171669</v>
      </c>
      <c r="CD34" s="59">
        <f t="shared" si="5"/>
        <v>7.8099366868166195E-2</v>
      </c>
      <c r="CE34" s="59">
        <f t="shared" si="5"/>
        <v>9.1536076563550506E-2</v>
      </c>
      <c r="CF34" s="59">
        <f t="shared" si="5"/>
        <v>4.078863708899547E-3</v>
      </c>
      <c r="CG34" s="59">
        <f t="shared" si="5"/>
        <v>0</v>
      </c>
      <c r="CH34" s="59">
        <f t="shared" si="5"/>
        <v>9.5533545875627849E-3</v>
      </c>
      <c r="CI34" s="122">
        <f t="shared" si="6"/>
        <v>1</v>
      </c>
      <c r="CK34" s="123" t="str">
        <f t="shared" si="7"/>
        <v>小美玉市</v>
      </c>
      <c r="CL34" s="124">
        <f t="shared" si="17"/>
        <v>447.83310322489677</v>
      </c>
      <c r="CM34" s="65">
        <f t="shared" si="18"/>
        <v>0.21223978155153922</v>
      </c>
      <c r="CN34" s="66">
        <f t="shared" si="19"/>
        <v>401.24992890003904</v>
      </c>
      <c r="CO34" s="65">
        <f t="shared" si="20"/>
        <v>0.23687979275300691</v>
      </c>
      <c r="CP34" s="66">
        <f t="shared" si="8"/>
        <v>3.1278733806315335</v>
      </c>
      <c r="CQ34" s="65">
        <f t="shared" si="21"/>
        <v>0</v>
      </c>
      <c r="CR34" s="66">
        <f t="shared" si="9"/>
        <v>43.455300944226224</v>
      </c>
      <c r="CS34" s="65">
        <f t="shared" si="22"/>
        <v>0</v>
      </c>
      <c r="CT34" s="66">
        <f t="shared" si="10"/>
        <v>62.010925602410744</v>
      </c>
      <c r="CU34" s="67">
        <f t="shared" si="23"/>
        <v>9.0903335907968688E-2</v>
      </c>
      <c r="CV34" s="16"/>
      <c r="CW34" s="959">
        <f t="shared" si="24"/>
        <v>95.048000000000002</v>
      </c>
      <c r="CX34" s="962">
        <f>VLOOKUP($AX34&amp;"_"&amp;$CW$14,データシート1!$A:$BT,MATCH($CW$12&amp;"_"&amp;CX$20,データシート1!$A$1:$BT$1,0),0)</f>
        <v>95.048000000000002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5.6369999999999996</v>
      </c>
      <c r="DB34" s="962">
        <f>VLOOKUP($AX34&amp;"_"&amp;$CW$14,データシート1!$A:$BT,MATCH($CW$12&amp;"_"&amp;DB$20,データシート1!$A$1:$BT$1,0),0)</f>
        <v>0</v>
      </c>
      <c r="DC34" s="962">
        <f>VLOOKUP($AX34&amp;"_"&amp;$CW$14,データシート1!$A:$BT,MATCH($CW$12&amp;"_"&amp;DC$20,データシート1!$A$1:$BT$1,0),0)</f>
        <v>0</v>
      </c>
      <c r="DD34" s="961">
        <f t="shared" si="11"/>
        <v>100.685</v>
      </c>
      <c r="DE34" s="16"/>
      <c r="DF34" s="125">
        <f>VLOOKUP($AX34&amp;"_"&amp;$DF$14,データシート1!$A:$BT,MATCH($DF$12&amp;"_"&amp;DF$20,データシート1!$A$1:$BT$1,0),0)</f>
        <v>14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0.94</v>
      </c>
      <c r="DO34" s="127">
        <f t="shared" si="27"/>
        <v>0</v>
      </c>
      <c r="DP34" s="127">
        <f t="shared" si="13"/>
        <v>0</v>
      </c>
      <c r="DQ34" s="127">
        <f t="shared" si="13"/>
        <v>0.06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40349</v>
      </c>
      <c r="AY35" s="18" t="str">
        <f>IF(IFERROR(比較地域マスタ!$Z20,"")=0,"",IFERROR(比較地域マスタ!$Z20,""))</f>
        <v>粕屋町</v>
      </c>
      <c r="BB35" s="110" t="str">
        <f t="shared" si="0"/>
        <v>40349</v>
      </c>
      <c r="BC35" s="1031" t="str">
        <f t="shared" si="0"/>
        <v>粕屋町</v>
      </c>
      <c r="BD35" s="34">
        <f t="shared" si="14"/>
        <v>265.36806374518778</v>
      </c>
      <c r="BE35" s="34">
        <f t="shared" si="15"/>
        <v>84.425358299329829</v>
      </c>
      <c r="BF35" s="34">
        <f>VLOOKUP($AX35&amp;"_"&amp;$BC$14,データシート1!$A:$BT,MATCH($BC$12&amp;"_"&amp;BF$20,データシート1!$A$1:$BT$1,0),0)</f>
        <v>81.366056415930245</v>
      </c>
      <c r="BG35" s="34">
        <f>VLOOKUP($AX35&amp;"_"&amp;$BC$14,データシート1!$A:$BT,MATCH($BC$12&amp;"_"&amp;BG$20,データシート1!$A$1:$BT$1,0),0)</f>
        <v>2.9047348425289128</v>
      </c>
      <c r="BH35" s="34">
        <f>VLOOKUP($AX35&amp;"_"&amp;$BC$14,データシート1!$A:$BT,MATCH($BC$12&amp;"_"&amp;BH$20,データシート1!$A$1:$BT$1,0),0)</f>
        <v>0.15456704087067363</v>
      </c>
      <c r="BI35" s="34">
        <f>VLOOKUP($AX35&amp;"_"&amp;$BC$14,データシート1!$A:$BT,MATCH($BC$12&amp;"_"&amp;BI$20,データシート1!$A$1:$BT$1,0),0)</f>
        <v>61.717598472877981</v>
      </c>
      <c r="BJ35" s="34">
        <f>VLOOKUP($AX35&amp;"_"&amp;$BC$14,データシート1!$A:$BT,MATCH($BC$12&amp;"_"&amp;BJ$20,データシート1!$A$1:$BT$1,0),0)</f>
        <v>38.49545460075236</v>
      </c>
      <c r="BK35" s="34">
        <f t="shared" si="1"/>
        <v>80.729652372227633</v>
      </c>
      <c r="BL35" s="34">
        <f t="shared" si="2"/>
        <v>77.893206694860197</v>
      </c>
      <c r="BM35" s="34">
        <f>VLOOKUP($AX35&amp;"_"&amp;$BC$14,データシート1!$A:$BT,MATCH($BC$12&amp;"_"&amp;BM$20,データシート1!$A$1:$BT$1,0),0)</f>
        <v>38.085699667613589</v>
      </c>
      <c r="BN35" s="34">
        <f>VLOOKUP($AX35&amp;"_"&amp;$BC$14,データシート1!$A:$BT,MATCH($BC$12&amp;"_"&amp;BN$20,データシート1!$A$1:$BT$1,0),0)</f>
        <v>39.807507027246615</v>
      </c>
      <c r="BO35" s="34">
        <f>VLOOKUP($AX35&amp;"_"&amp;$BC$14,データシート1!$A:$BT,MATCH($BC$12&amp;"_"&amp;BO$20,データシート1!$A$1:$BT$1,0),0)</f>
        <v>2.8364456773674398</v>
      </c>
      <c r="BP35" s="34">
        <f>VLOOKUP($AX35&amp;"_"&amp;$BC$14,データシート1!$A:$BT,MATCH($BC$12&amp;"_"&amp;BP$20,データシート1!$A$1:$BT$1,0),0)</f>
        <v>0</v>
      </c>
      <c r="BQ35" s="34">
        <f>VLOOKUP($AX35&amp;"_"&amp;$BC$14,データシート1!$A:$BT,MATCH($BC$12&amp;"_"&amp;BQ$20,データシート1!$A$1:$BT$1,0),0)</f>
        <v>0</v>
      </c>
      <c r="BR35" s="35">
        <f t="shared" si="3"/>
        <v>265.36806374518778</v>
      </c>
      <c r="BT35" s="121" t="str">
        <f t="shared" si="4"/>
        <v>粕屋町</v>
      </c>
      <c r="BU35" s="33">
        <f t="shared" si="25"/>
        <v>265.36806374518778</v>
      </c>
      <c r="BV35" s="59">
        <f t="shared" si="16"/>
        <v>0.31814438070587464</v>
      </c>
      <c r="BW35" s="59">
        <f t="shared" si="5"/>
        <v>0.30661585749089881</v>
      </c>
      <c r="BX35" s="59">
        <f t="shared" si="5"/>
        <v>1.0946060356826142E-2</v>
      </c>
      <c r="BY35" s="59">
        <f t="shared" si="5"/>
        <v>5.8246285814969915E-4</v>
      </c>
      <c r="BZ35" s="59">
        <f t="shared" si="5"/>
        <v>0.23257357197338022</v>
      </c>
      <c r="CA35" s="59">
        <f t="shared" si="5"/>
        <v>0.14506438362423496</v>
      </c>
      <c r="CB35" s="59">
        <f t="shared" si="5"/>
        <v>0.30421766369651027</v>
      </c>
      <c r="CC35" s="59">
        <f t="shared" si="5"/>
        <v>0.29352894088135245</v>
      </c>
      <c r="CD35" s="59">
        <f t="shared" si="5"/>
        <v>0.14352028322512958</v>
      </c>
      <c r="CE35" s="59">
        <f t="shared" si="5"/>
        <v>0.15000865765622293</v>
      </c>
      <c r="CF35" s="59">
        <f t="shared" si="5"/>
        <v>1.0688722815157807E-2</v>
      </c>
      <c r="CG35" s="59">
        <f t="shared" si="5"/>
        <v>0</v>
      </c>
      <c r="CH35" s="59">
        <f t="shared" si="5"/>
        <v>0</v>
      </c>
      <c r="CI35" s="122">
        <f t="shared" si="6"/>
        <v>1</v>
      </c>
      <c r="CK35" s="123" t="str">
        <f t="shared" si="7"/>
        <v>粕屋町</v>
      </c>
      <c r="CL35" s="124">
        <f t="shared" si="17"/>
        <v>84.425358299329829</v>
      </c>
      <c r="CM35" s="65">
        <f t="shared" si="18"/>
        <v>0.20361180984335195</v>
      </c>
      <c r="CN35" s="66">
        <f t="shared" si="19"/>
        <v>81.366056415930245</v>
      </c>
      <c r="CO35" s="65">
        <f t="shared" si="20"/>
        <v>0.2112674591493961</v>
      </c>
      <c r="CP35" s="66">
        <f t="shared" si="8"/>
        <v>2.9047348425289128</v>
      </c>
      <c r="CQ35" s="65">
        <f t="shared" si="21"/>
        <v>0</v>
      </c>
      <c r="CR35" s="66">
        <f t="shared" si="9"/>
        <v>0.15456704087067363</v>
      </c>
      <c r="CS35" s="65">
        <f t="shared" si="22"/>
        <v>0</v>
      </c>
      <c r="CT35" s="66">
        <f t="shared" si="10"/>
        <v>61.717598472877981</v>
      </c>
      <c r="CU35" s="67">
        <f t="shared" si="23"/>
        <v>0.15222562498326414</v>
      </c>
      <c r="CV35" s="16"/>
      <c r="CW35" s="959">
        <f t="shared" si="24"/>
        <v>17.190000000000001</v>
      </c>
      <c r="CX35" s="962">
        <f>VLOOKUP($AX35&amp;"_"&amp;$CW$14,データシート1!$A:$BT,MATCH($CW$12&amp;"_"&amp;CX$20,データシート1!$A$1:$BT$1,0),0)</f>
        <v>17.190000000000001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9.3949999999999996</v>
      </c>
      <c r="DB35" s="962">
        <f>VLOOKUP($AX35&amp;"_"&amp;$CW$14,データシート1!$A:$BT,MATCH($CW$12&amp;"_"&amp;DB$20,データシート1!$A$1:$BT$1,0),0)</f>
        <v>0</v>
      </c>
      <c r="DC35" s="962">
        <f>VLOOKUP($AX35&amp;"_"&amp;$CW$14,データシート1!$A:$BT,MATCH($CW$12&amp;"_"&amp;DC$20,データシート1!$A$1:$BT$1,0),0)</f>
        <v>0</v>
      </c>
      <c r="DD35" s="961">
        <f t="shared" si="11"/>
        <v>26.585000000000001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0.65</v>
      </c>
      <c r="DO35" s="127">
        <f t="shared" si="27"/>
        <v>0</v>
      </c>
      <c r="DP35" s="127">
        <f t="shared" si="13"/>
        <v>0</v>
      </c>
      <c r="DQ35" s="127">
        <f t="shared" si="13"/>
        <v>0.35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34209</v>
      </c>
      <c r="AY36" s="18" t="str">
        <f>IF(IFERROR(比較地域マスタ!$Z21,"")=0,"",IFERROR(比較地域マスタ!$Z21,""))</f>
        <v>三次市</v>
      </c>
      <c r="BB36" s="110" t="str">
        <f t="shared" si="0"/>
        <v>34209</v>
      </c>
      <c r="BC36" s="1031" t="str">
        <f t="shared" si="0"/>
        <v>三次市</v>
      </c>
      <c r="BD36" s="34">
        <f t="shared" si="14"/>
        <v>597.51651444787706</v>
      </c>
      <c r="BE36" s="34">
        <f t="shared" si="15"/>
        <v>327.34323931800247</v>
      </c>
      <c r="BF36" s="34">
        <f>VLOOKUP($AX36&amp;"_"&amp;$BC$14,データシート1!$A:$BT,MATCH($BC$12&amp;"_"&amp;BF$20,データシート1!$A$1:$BT$1,0),0)</f>
        <v>297.06933553076709</v>
      </c>
      <c r="BG36" s="34">
        <f>VLOOKUP($AX36&amp;"_"&amp;$BC$14,データシート1!$A:$BT,MATCH($BC$12&amp;"_"&amp;BG$20,データシート1!$A$1:$BT$1,0),0)</f>
        <v>3.6907803037431077</v>
      </c>
      <c r="BH36" s="34">
        <f>VLOOKUP($AX36&amp;"_"&amp;$BC$14,データシート1!$A:$BT,MATCH($BC$12&amp;"_"&amp;BH$20,データシート1!$A$1:$BT$1,0),0)</f>
        <v>26.583123483492276</v>
      </c>
      <c r="BI36" s="34">
        <f>VLOOKUP($AX36&amp;"_"&amp;$BC$14,データシート1!$A:$BT,MATCH($BC$12&amp;"_"&amp;BI$20,データシート1!$A$1:$BT$1,0),0)</f>
        <v>84.847045857863989</v>
      </c>
      <c r="BJ36" s="34">
        <f>VLOOKUP($AX36&amp;"_"&amp;$BC$14,データシート1!$A:$BT,MATCH($BC$12&amp;"_"&amp;BJ$20,データシート1!$A$1:$BT$1,0),0)</f>
        <v>68.061676767923785</v>
      </c>
      <c r="BK36" s="34">
        <f t="shared" si="1"/>
        <v>113.54527614328684</v>
      </c>
      <c r="BL36" s="34">
        <f t="shared" si="2"/>
        <v>110.60268270467085</v>
      </c>
      <c r="BM36" s="34">
        <f>VLOOKUP($AX36&amp;"_"&amp;$BC$14,データシート1!$A:$BT,MATCH($BC$12&amp;"_"&amp;BM$20,データシート1!$A$1:$BT$1,0),0)</f>
        <v>46.525932161221483</v>
      </c>
      <c r="BN36" s="34">
        <f>VLOOKUP($AX36&amp;"_"&amp;$BC$14,データシート1!$A:$BT,MATCH($BC$12&amp;"_"&amp;BN$20,データシート1!$A$1:$BT$1,0),0)</f>
        <v>64.076750543449378</v>
      </c>
      <c r="BO36" s="34">
        <f>VLOOKUP($AX36&amp;"_"&amp;$BC$14,データシート1!$A:$BT,MATCH($BC$12&amp;"_"&amp;BO$20,データシート1!$A$1:$BT$1,0),0)</f>
        <v>2.94259343861598</v>
      </c>
      <c r="BP36" s="34">
        <f>VLOOKUP($AX36&amp;"_"&amp;$BC$14,データシート1!$A:$BT,MATCH($BC$12&amp;"_"&amp;BP$20,データシート1!$A$1:$BT$1,0),0)</f>
        <v>0</v>
      </c>
      <c r="BQ36" s="34">
        <f>VLOOKUP($AX36&amp;"_"&amp;$BC$14,データシート1!$A:$BT,MATCH($BC$12&amp;"_"&amp;BQ$20,データシート1!$A$1:$BT$1,0),0)</f>
        <v>3.719276360799999</v>
      </c>
      <c r="BR36" s="35">
        <f t="shared" si="3"/>
        <v>597.51651444787706</v>
      </c>
      <c r="BT36" s="121" t="str">
        <f t="shared" si="4"/>
        <v>三次市</v>
      </c>
      <c r="BU36" s="33">
        <f t="shared" si="25"/>
        <v>597.51651444787706</v>
      </c>
      <c r="BV36" s="59">
        <f t="shared" si="16"/>
        <v>0.54783965196422613</v>
      </c>
      <c r="BW36" s="59">
        <f t="shared" si="5"/>
        <v>0.49717343093900584</v>
      </c>
      <c r="BX36" s="59">
        <f t="shared" si="5"/>
        <v>6.1768674413183343E-3</v>
      </c>
      <c r="BY36" s="59">
        <f t="shared" si="5"/>
        <v>4.4489353583901978E-2</v>
      </c>
      <c r="BZ36" s="59">
        <f t="shared" si="5"/>
        <v>0.1419994992711878</v>
      </c>
      <c r="CA36" s="59">
        <f t="shared" si="5"/>
        <v>0.1139076077768575</v>
      </c>
      <c r="CB36" s="59">
        <f t="shared" si="5"/>
        <v>0.19002868271884676</v>
      </c>
      <c r="CC36" s="59">
        <f t="shared" si="5"/>
        <v>0.18510397625891731</v>
      </c>
      <c r="CD36" s="59">
        <f t="shared" si="5"/>
        <v>7.7865516745110927E-2</v>
      </c>
      <c r="CE36" s="59">
        <f t="shared" si="5"/>
        <v>0.10723845951380639</v>
      </c>
      <c r="CF36" s="59">
        <f t="shared" si="5"/>
        <v>4.9247064599294357E-3</v>
      </c>
      <c r="CG36" s="59">
        <f t="shared" si="5"/>
        <v>0</v>
      </c>
      <c r="CH36" s="59">
        <f t="shared" si="5"/>
        <v>6.2245582688818576E-3</v>
      </c>
      <c r="CI36" s="122">
        <f t="shared" si="6"/>
        <v>1</v>
      </c>
      <c r="CK36" s="123" t="str">
        <f t="shared" si="7"/>
        <v>三次市</v>
      </c>
      <c r="CL36" s="124">
        <f t="shared" si="17"/>
        <v>327.34323931800247</v>
      </c>
      <c r="CM36" s="65">
        <f t="shared" si="18"/>
        <v>0.25792192982479833</v>
      </c>
      <c r="CN36" s="66">
        <f t="shared" si="19"/>
        <v>297.06933553076709</v>
      </c>
      <c r="CO36" s="65">
        <f t="shared" si="20"/>
        <v>0.2716234573852303</v>
      </c>
      <c r="CP36" s="66">
        <f t="shared" si="8"/>
        <v>3.6907803037431077</v>
      </c>
      <c r="CQ36" s="65">
        <f t="shared" si="21"/>
        <v>0</v>
      </c>
      <c r="CR36" s="66">
        <f t="shared" si="9"/>
        <v>26.583123483492276</v>
      </c>
      <c r="CS36" s="65">
        <f t="shared" si="22"/>
        <v>0.14061553008702091</v>
      </c>
      <c r="CT36" s="66">
        <f t="shared" si="10"/>
        <v>84.847045857863989</v>
      </c>
      <c r="CU36" s="67">
        <f t="shared" si="23"/>
        <v>3.5510959392120567E-2</v>
      </c>
      <c r="CV36" s="16"/>
      <c r="CW36" s="959">
        <f t="shared" si="24"/>
        <v>84.429000000000002</v>
      </c>
      <c r="CX36" s="962">
        <f>VLOOKUP($AX36&amp;"_"&amp;$CW$14,データシート1!$A:$BT,MATCH($CW$12&amp;"_"&amp;CX$20,データシート1!$A$1:$BT$1,0),0)</f>
        <v>80.691000000000003</v>
      </c>
      <c r="CY36" s="962">
        <f>VLOOKUP($AX36&amp;"_"&amp;$CW$14,データシート1!$A:$BT,MATCH($CW$12&amp;"_"&amp;CY$20,データシート1!$A$1:$BT$1,0),0)</f>
        <v>0</v>
      </c>
      <c r="CZ36" s="962">
        <f>VLOOKUP($AX36&amp;"_"&amp;$CW$14,データシート1!$A:$BT,MATCH($CW$12&amp;"_"&amp;CZ$20,データシート1!$A$1:$BT$1,0),0)</f>
        <v>3.738</v>
      </c>
      <c r="DA36" s="962">
        <f>VLOOKUP($AX36&amp;"_"&amp;$CW$14,データシート1!$A:$BT,MATCH($CW$12&amp;"_"&amp;DA$20,データシート1!$A$1:$BT$1,0),0)</f>
        <v>3.0129999999999999</v>
      </c>
      <c r="DB36" s="962">
        <f>VLOOKUP($AX36&amp;"_"&amp;$CW$14,データシート1!$A:$BT,MATCH($CW$12&amp;"_"&amp;DB$20,データシート1!$A$1:$BT$1,0),0)</f>
        <v>0</v>
      </c>
      <c r="DC36" s="962">
        <f>VLOOKUP($AX36&amp;"_"&amp;$CW$14,データシート1!$A:$BT,MATCH($CW$12&amp;"_"&amp;DC$20,データシート1!$A$1:$BT$1,0),0)</f>
        <v>0</v>
      </c>
      <c r="DD36" s="961">
        <f t="shared" si="11"/>
        <v>87.442000000000007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0.92</v>
      </c>
      <c r="DO36" s="127">
        <f t="shared" si="27"/>
        <v>0</v>
      </c>
      <c r="DP36" s="127">
        <f t="shared" si="13"/>
        <v>0.04</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43208</v>
      </c>
      <c r="AY37" s="18" t="str">
        <f>IF(IFERROR(比較地域マスタ!$Z22,"")=0,"",IFERROR(比較地域マスタ!$Z22,""))</f>
        <v>山鹿市</v>
      </c>
      <c r="BB37" s="110" t="str">
        <f t="shared" si="0"/>
        <v>43208</v>
      </c>
      <c r="BC37" s="1031" t="str">
        <f t="shared" si="0"/>
        <v>山鹿市</v>
      </c>
      <c r="BD37" s="34">
        <f t="shared" si="14"/>
        <v>260.26316064003129</v>
      </c>
      <c r="BE37" s="34">
        <f t="shared" si="15"/>
        <v>62.118545629977433</v>
      </c>
      <c r="BF37" s="34">
        <f>VLOOKUP($AX37&amp;"_"&amp;$BC$14,データシート1!$A:$BT,MATCH($BC$12&amp;"_"&amp;BF$20,データシート1!$A$1:$BT$1,0),0)</f>
        <v>46.532300504628445</v>
      </c>
      <c r="BG37" s="34">
        <f>VLOOKUP($AX37&amp;"_"&amp;$BC$14,データシート1!$A:$BT,MATCH($BC$12&amp;"_"&amp;BG$20,データシート1!$A$1:$BT$1,0),0)</f>
        <v>2.6649884899402232</v>
      </c>
      <c r="BH37" s="34">
        <f>VLOOKUP($AX37&amp;"_"&amp;$BC$14,データシート1!$A:$BT,MATCH($BC$12&amp;"_"&amp;BH$20,データシート1!$A$1:$BT$1,0),0)</f>
        <v>12.921256635408771</v>
      </c>
      <c r="BI37" s="34">
        <f>VLOOKUP($AX37&amp;"_"&amp;$BC$14,データシート1!$A:$BT,MATCH($BC$12&amp;"_"&amp;BI$20,データシート1!$A$1:$BT$1,0),0)</f>
        <v>43.406111702101597</v>
      </c>
      <c r="BJ37" s="34">
        <f>VLOOKUP($AX37&amp;"_"&amp;$BC$14,データシート1!$A:$BT,MATCH($BC$12&amp;"_"&amp;BJ$20,データシート1!$A$1:$BT$1,0),0)</f>
        <v>39.991284276622899</v>
      </c>
      <c r="BK37" s="34">
        <f t="shared" si="1"/>
        <v>109.44425727856938</v>
      </c>
      <c r="BL37" s="34">
        <f t="shared" si="2"/>
        <v>106.52192416622032</v>
      </c>
      <c r="BM37" s="34">
        <f>VLOOKUP($AX37&amp;"_"&amp;$BC$14,データシート1!$A:$BT,MATCH($BC$12&amp;"_"&amp;BM$20,データシート1!$A$1:$BT$1,0),0)</f>
        <v>45.823259021254451</v>
      </c>
      <c r="BN37" s="34">
        <f>VLOOKUP($AX37&amp;"_"&amp;$BC$14,データシート1!$A:$BT,MATCH($BC$12&amp;"_"&amp;BN$20,データシート1!$A$1:$BT$1,0),0)</f>
        <v>60.698665144965865</v>
      </c>
      <c r="BO37" s="34">
        <f>VLOOKUP($AX37&amp;"_"&amp;$BC$14,データシート1!$A:$BT,MATCH($BC$12&amp;"_"&amp;BO$20,データシート1!$A$1:$BT$1,0),0)</f>
        <v>2.9223331123490701</v>
      </c>
      <c r="BP37" s="34">
        <f>VLOOKUP($AX37&amp;"_"&amp;$BC$14,データシート1!$A:$BT,MATCH($BC$12&amp;"_"&amp;BP$20,データシート1!$A$1:$BT$1,0),0)</f>
        <v>0</v>
      </c>
      <c r="BQ37" s="34">
        <f>VLOOKUP($AX37&amp;"_"&amp;$BC$14,データシート1!$A:$BT,MATCH($BC$12&amp;"_"&amp;BQ$20,データシート1!$A$1:$BT$1,0),0)</f>
        <v>5.302961752759999</v>
      </c>
      <c r="BR37" s="35">
        <f t="shared" si="3"/>
        <v>260.26316064003129</v>
      </c>
      <c r="BT37" s="121" t="str">
        <f t="shared" si="4"/>
        <v>山鹿市</v>
      </c>
      <c r="BU37" s="33">
        <f t="shared" si="25"/>
        <v>260.26316064003129</v>
      </c>
      <c r="BV37" s="59">
        <f t="shared" si="16"/>
        <v>0.23867590586857312</v>
      </c>
      <c r="BW37" s="59">
        <f t="shared" si="5"/>
        <v>0.17878942371328166</v>
      </c>
      <c r="BX37" s="59">
        <f t="shared" si="5"/>
        <v>1.0239591663247938E-2</v>
      </c>
      <c r="BY37" s="59">
        <f t="shared" si="5"/>
        <v>4.9646890492043544E-2</v>
      </c>
      <c r="BZ37" s="59">
        <f t="shared" si="5"/>
        <v>0.166777778289323</v>
      </c>
      <c r="CA37" s="59">
        <f t="shared" si="5"/>
        <v>0.15365710682325359</v>
      </c>
      <c r="CB37" s="59">
        <f t="shared" si="5"/>
        <v>0.42051382535056969</v>
      </c>
      <c r="CC37" s="59">
        <f t="shared" si="5"/>
        <v>0.4092854474842495</v>
      </c>
      <c r="CD37" s="59">
        <f t="shared" si="5"/>
        <v>0.17606509852784114</v>
      </c>
      <c r="CE37" s="59">
        <f t="shared" si="5"/>
        <v>0.23322034895640836</v>
      </c>
      <c r="CF37" s="59">
        <f t="shared" si="5"/>
        <v>1.1228377866320216E-2</v>
      </c>
      <c r="CG37" s="59">
        <f t="shared" si="5"/>
        <v>0</v>
      </c>
      <c r="CH37" s="59">
        <f t="shared" si="5"/>
        <v>2.037538366828066E-2</v>
      </c>
      <c r="CI37" s="122">
        <f t="shared" si="6"/>
        <v>1</v>
      </c>
      <c r="CK37" s="123" t="str">
        <f t="shared" si="7"/>
        <v>山鹿市</v>
      </c>
      <c r="CL37" s="124">
        <f t="shared" si="17"/>
        <v>62.118545629977433</v>
      </c>
      <c r="CM37" s="65">
        <f t="shared" si="18"/>
        <v>0.14894102729177761</v>
      </c>
      <c r="CN37" s="66">
        <f t="shared" si="19"/>
        <v>46.532300504628445</v>
      </c>
      <c r="CO37" s="65">
        <f t="shared" si="20"/>
        <v>0.19882962801462456</v>
      </c>
      <c r="CP37" s="66">
        <f t="shared" si="8"/>
        <v>2.6649884899402232</v>
      </c>
      <c r="CQ37" s="65">
        <f t="shared" si="21"/>
        <v>0</v>
      </c>
      <c r="CR37" s="66">
        <f t="shared" si="9"/>
        <v>12.921256635408771</v>
      </c>
      <c r="CS37" s="65">
        <f t="shared" si="22"/>
        <v>0</v>
      </c>
      <c r="CT37" s="66">
        <f t="shared" si="10"/>
        <v>43.406111702101597</v>
      </c>
      <c r="CU37" s="67">
        <f t="shared" si="23"/>
        <v>0</v>
      </c>
      <c r="CV37" s="16"/>
      <c r="CW37" s="959">
        <f t="shared" si="24"/>
        <v>9.2520000000000007</v>
      </c>
      <c r="CX37" s="962">
        <f>VLOOKUP($AX37&amp;"_"&amp;$CW$14,データシート1!$A:$BT,MATCH($CW$12&amp;"_"&amp;CX$20,データシート1!$A$1:$BT$1,0),0)</f>
        <v>9.2520000000000007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9.2520000000000007</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12237</v>
      </c>
      <c r="AY38" s="18" t="str">
        <f>IF(IFERROR(比較地域マスタ!$Z23,"")=0,"",IFERROR(比較地域マスタ!$Z23,""))</f>
        <v>山武市</v>
      </c>
      <c r="BB38" s="110" t="str">
        <f t="shared" si="0"/>
        <v>12237</v>
      </c>
      <c r="BC38" s="1031" t="str">
        <f t="shared" si="0"/>
        <v>山武市</v>
      </c>
      <c r="BD38" s="34">
        <f t="shared" si="14"/>
        <v>690.56941752916953</v>
      </c>
      <c r="BE38" s="34">
        <f t="shared" si="15"/>
        <v>456.27470638568445</v>
      </c>
      <c r="BF38" s="34">
        <f>VLOOKUP($AX38&amp;"_"&amp;$BC$14,データシート1!$A:$BT,MATCH($BC$12&amp;"_"&amp;BF$20,データシート1!$A$1:$BT$1,0),0)</f>
        <v>430.1627174218217</v>
      </c>
      <c r="BG38" s="34">
        <f>VLOOKUP($AX38&amp;"_"&amp;$BC$14,データシート1!$A:$BT,MATCH($BC$12&amp;"_"&amp;BG$20,データシート1!$A$1:$BT$1,0),0)</f>
        <v>2.9772021342857915</v>
      </c>
      <c r="BH38" s="34">
        <f>VLOOKUP($AX38&amp;"_"&amp;$BC$14,データシート1!$A:$BT,MATCH($BC$12&amp;"_"&amp;BH$20,データシート1!$A$1:$BT$1,0),0)</f>
        <v>23.134786829576989</v>
      </c>
      <c r="BI38" s="34">
        <f>VLOOKUP($AX38&amp;"_"&amp;$BC$14,データシート1!$A:$BT,MATCH($BC$12&amp;"_"&amp;BI$20,データシート1!$A$1:$BT$1,0),0)</f>
        <v>53.708815372859924</v>
      </c>
      <c r="BJ38" s="34">
        <f>VLOOKUP($AX38&amp;"_"&amp;$BC$14,データシート1!$A:$BT,MATCH($BC$12&amp;"_"&amp;BJ$20,データシート1!$A$1:$BT$1,0),0)</f>
        <v>53.894320551814268</v>
      </c>
      <c r="BK38" s="34">
        <f t="shared" si="1"/>
        <v>120.12610719495325</v>
      </c>
      <c r="BL38" s="34">
        <f t="shared" si="2"/>
        <v>117.23647086274674</v>
      </c>
      <c r="BM38" s="34">
        <f>VLOOKUP($AX38&amp;"_"&amp;$BC$14,データシート1!$A:$BT,MATCH($BC$12&amp;"_"&amp;BM$20,データシート1!$A$1:$BT$1,0),0)</f>
        <v>51.951601744874097</v>
      </c>
      <c r="BN38" s="34">
        <f>VLOOKUP($AX38&amp;"_"&amp;$BC$14,データシート1!$A:$BT,MATCH($BC$12&amp;"_"&amp;BN$20,データシート1!$A$1:$BT$1,0),0)</f>
        <v>65.284869117872645</v>
      </c>
      <c r="BO38" s="34">
        <f>VLOOKUP($AX38&amp;"_"&amp;$BC$14,データシート1!$A:$BT,MATCH($BC$12&amp;"_"&amp;BO$20,データシート1!$A$1:$BT$1,0),0)</f>
        <v>2.8896363322065</v>
      </c>
      <c r="BP38" s="34">
        <f>VLOOKUP($AX38&amp;"_"&amp;$BC$14,データシート1!$A:$BT,MATCH($BC$12&amp;"_"&amp;BP$20,データシート1!$A$1:$BT$1,0),0)</f>
        <v>0</v>
      </c>
      <c r="BQ38" s="34">
        <f>VLOOKUP($AX38&amp;"_"&amp;$BC$14,データシート1!$A:$BT,MATCH($BC$12&amp;"_"&amp;BQ$20,データシート1!$A$1:$BT$1,0),0)</f>
        <v>6.5654680238575338</v>
      </c>
      <c r="BR38" s="35">
        <f t="shared" si="3"/>
        <v>690.56941752916953</v>
      </c>
      <c r="BT38" s="121" t="str">
        <f t="shared" si="4"/>
        <v>山武市</v>
      </c>
      <c r="BU38" s="33">
        <f t="shared" si="25"/>
        <v>690.56941752916953</v>
      </c>
      <c r="BV38" s="59">
        <f t="shared" si="16"/>
        <v>0.66072243398530095</v>
      </c>
      <c r="BW38" s="59">
        <f t="shared" si="5"/>
        <v>0.62291017601232201</v>
      </c>
      <c r="BX38" s="59">
        <f t="shared" si="5"/>
        <v>4.3112278921040329E-3</v>
      </c>
      <c r="BY38" s="59">
        <f t="shared" si="5"/>
        <v>3.3501030080874933E-2</v>
      </c>
      <c r="BZ38" s="59">
        <f t="shared" si="5"/>
        <v>7.7774679864955468E-2</v>
      </c>
      <c r="CA38" s="59">
        <f t="shared" si="5"/>
        <v>7.8043306268392315E-2</v>
      </c>
      <c r="CB38" s="59">
        <f t="shared" si="5"/>
        <v>0.17395225468390965</v>
      </c>
      <c r="CC38" s="59">
        <f t="shared" si="5"/>
        <v>0.16976782910864235</v>
      </c>
      <c r="CD38" s="59">
        <f t="shared" si="5"/>
        <v>7.5230093349275301E-2</v>
      </c>
      <c r="CE38" s="59">
        <f t="shared" si="5"/>
        <v>9.4537735759367053E-2</v>
      </c>
      <c r="CF38" s="59">
        <f t="shared" si="5"/>
        <v>4.1844255752673011E-3</v>
      </c>
      <c r="CG38" s="59">
        <f t="shared" si="5"/>
        <v>0</v>
      </c>
      <c r="CH38" s="59">
        <f t="shared" si="5"/>
        <v>9.5073251974414422E-3</v>
      </c>
      <c r="CI38" s="122">
        <f t="shared" si="6"/>
        <v>1</v>
      </c>
      <c r="CK38" s="123" t="str">
        <f t="shared" si="7"/>
        <v>山武市</v>
      </c>
      <c r="CL38" s="124">
        <f t="shared" si="17"/>
        <v>456.27470638568445</v>
      </c>
      <c r="CM38" s="65">
        <f t="shared" si="18"/>
        <v>5.4107754943425422E-2</v>
      </c>
      <c r="CN38" s="66">
        <f t="shared" si="19"/>
        <v>430.1627174218217</v>
      </c>
      <c r="CO38" s="65">
        <f t="shared" si="20"/>
        <v>5.1610702417591171E-2</v>
      </c>
      <c r="CP38" s="66">
        <f t="shared" si="8"/>
        <v>2.9772021342857915</v>
      </c>
      <c r="CQ38" s="65">
        <f t="shared" si="21"/>
        <v>0</v>
      </c>
      <c r="CR38" s="66">
        <f t="shared" si="9"/>
        <v>23.134786829576989</v>
      </c>
      <c r="CS38" s="65">
        <f t="shared" si="22"/>
        <v>0.1075004502233174</v>
      </c>
      <c r="CT38" s="66">
        <f t="shared" si="10"/>
        <v>53.708815372859924</v>
      </c>
      <c r="CU38" s="67">
        <f t="shared" si="23"/>
        <v>4.1762231850182081E-2</v>
      </c>
      <c r="CV38" s="16"/>
      <c r="CW38" s="959">
        <f t="shared" si="24"/>
        <v>24.688000000000002</v>
      </c>
      <c r="CX38" s="962">
        <f>VLOOKUP($AX38&amp;"_"&amp;$CW$14,データシート1!$A:$BT,MATCH($CW$12&amp;"_"&amp;CX$20,データシート1!$A$1:$BT$1,0),0)</f>
        <v>22.201000000000001</v>
      </c>
      <c r="CY38" s="962">
        <f>VLOOKUP($AX38&amp;"_"&amp;$CW$14,データシート1!$A:$BT,MATCH($CW$12&amp;"_"&amp;CY$20,データシート1!$A$1:$BT$1,0),0)</f>
        <v>0</v>
      </c>
      <c r="CZ38" s="962">
        <f>VLOOKUP($AX38&amp;"_"&amp;$CW$14,データシート1!$A:$BT,MATCH($CW$12&amp;"_"&amp;CZ$20,データシート1!$A$1:$BT$1,0),0)</f>
        <v>2.4870000000000001</v>
      </c>
      <c r="DA38" s="962">
        <f>VLOOKUP($AX38&amp;"_"&amp;$CW$14,データシート1!$A:$BT,MATCH($CW$12&amp;"_"&amp;DA$20,データシート1!$A$1:$BT$1,0),0)</f>
        <v>2.2429999999999999</v>
      </c>
      <c r="DB38" s="962">
        <f>VLOOKUP($AX38&amp;"_"&amp;$CW$14,データシート1!$A:$BT,MATCH($CW$12&amp;"_"&amp;DB$20,データシート1!$A$1:$BT$1,0),0)</f>
        <v>0</v>
      </c>
      <c r="DC38" s="962">
        <f>VLOOKUP($AX38&amp;"_"&amp;$CW$14,データシート1!$A:$BT,MATCH($CW$12&amp;"_"&amp;DC$20,データシート1!$A$1:$BT$1,0),0)</f>
        <v>0</v>
      </c>
      <c r="DD38" s="961">
        <f t="shared" si="11"/>
        <v>26.931000000000001</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1</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0.82</v>
      </c>
      <c r="DO38" s="127">
        <f t="shared" si="27"/>
        <v>0</v>
      </c>
      <c r="DP38" s="127">
        <f t="shared" si="29"/>
        <v>0.09</v>
      </c>
      <c r="DQ38" s="127">
        <f t="shared" si="30"/>
        <v>0.08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05202</v>
      </c>
      <c r="AY39" s="18" t="str">
        <f>IF(IFERROR(比較地域マスタ!$Z24,"")=0,"",IFERROR(比較地域マスタ!$Z24,""))</f>
        <v>能代市</v>
      </c>
      <c r="BB39" s="110" t="str">
        <f t="shared" si="0"/>
        <v>05202</v>
      </c>
      <c r="BC39" s="1031" t="str">
        <f t="shared" si="0"/>
        <v>能代市</v>
      </c>
      <c r="BD39" s="34">
        <f t="shared" si="14"/>
        <v>363.84563301595318</v>
      </c>
      <c r="BE39" s="34">
        <f t="shared" si="15"/>
        <v>71.928769399439091</v>
      </c>
      <c r="BF39" s="34">
        <f>VLOOKUP($AX39&amp;"_"&amp;$BC$14,データシート1!$A:$BT,MATCH($BC$12&amp;"_"&amp;BF$20,データシート1!$A$1:$BT$1,0),0)</f>
        <v>47.576279735777597</v>
      </c>
      <c r="BG39" s="34">
        <f>VLOOKUP($AX39&amp;"_"&amp;$BC$14,データシート1!$A:$BT,MATCH($BC$12&amp;"_"&amp;BG$20,データシート1!$A$1:$BT$1,0),0)</f>
        <v>6.5110405427500906</v>
      </c>
      <c r="BH39" s="34">
        <f>VLOOKUP($AX39&amp;"_"&amp;$BC$14,データシート1!$A:$BT,MATCH($BC$12&amp;"_"&amp;BH$20,データシート1!$A$1:$BT$1,0),0)</f>
        <v>17.841449120911399</v>
      </c>
      <c r="BI39" s="34">
        <f>VLOOKUP($AX39&amp;"_"&amp;$BC$14,データシート1!$A:$BT,MATCH($BC$12&amp;"_"&amp;BI$20,データシート1!$A$1:$BT$1,0),0)</f>
        <v>83.591151819406079</v>
      </c>
      <c r="BJ39" s="34">
        <f>VLOOKUP($AX39&amp;"_"&amp;$BC$14,データシート1!$A:$BT,MATCH($BC$12&amp;"_"&amp;BJ$20,データシート1!$A$1:$BT$1,0),0)</f>
        <v>106.48478901793986</v>
      </c>
      <c r="BK39" s="34">
        <f t="shared" si="1"/>
        <v>95.069821851539629</v>
      </c>
      <c r="BL39" s="34">
        <f t="shared" si="2"/>
        <v>90.314612891815273</v>
      </c>
      <c r="BM39" s="34">
        <f>VLOOKUP($AX39&amp;"_"&amp;$BC$14,データシート1!$A:$BT,MATCH($BC$12&amp;"_"&amp;BM$20,データシート1!$A$1:$BT$1,0),0)</f>
        <v>42.449884295145786</v>
      </c>
      <c r="BN39" s="34">
        <f>VLOOKUP($AX39&amp;"_"&amp;$BC$14,データシート1!$A:$BT,MATCH($BC$12&amp;"_"&amp;BN$20,データシート1!$A$1:$BT$1,0),0)</f>
        <v>47.86472859666948</v>
      </c>
      <c r="BO39" s="34">
        <f>VLOOKUP($AX39&amp;"_"&amp;$BC$14,データシート1!$A:$BT,MATCH($BC$12&amp;"_"&amp;BO$20,データシート1!$A$1:$BT$1,0),0)</f>
        <v>2.94253505150858</v>
      </c>
      <c r="BP39" s="34">
        <f>VLOOKUP($AX39&amp;"_"&amp;$BC$14,データシート1!$A:$BT,MATCH($BC$12&amp;"_"&amp;BP$20,データシート1!$A$1:$BT$1,0),0)</f>
        <v>1.8126739082157737</v>
      </c>
      <c r="BQ39" s="34">
        <f>VLOOKUP($AX39&amp;"_"&amp;$BC$14,データシート1!$A:$BT,MATCH($BC$12&amp;"_"&amp;BQ$20,データシート1!$A$1:$BT$1,0),0)</f>
        <v>6.7711009276284644</v>
      </c>
      <c r="BR39" s="35">
        <f t="shared" si="3"/>
        <v>363.84563301595318</v>
      </c>
      <c r="BT39" s="121" t="str">
        <f t="shared" si="4"/>
        <v>能代市</v>
      </c>
      <c r="BU39" s="33">
        <f t="shared" si="25"/>
        <v>363.84563301595318</v>
      </c>
      <c r="BV39" s="59">
        <f t="shared" si="16"/>
        <v>0.19769034687379441</v>
      </c>
      <c r="BW39" s="59">
        <f t="shared" si="5"/>
        <v>0.1307595183743529</v>
      </c>
      <c r="BX39" s="59">
        <f t="shared" si="5"/>
        <v>1.7895063048522578E-2</v>
      </c>
      <c r="BY39" s="59">
        <f t="shared" si="5"/>
        <v>4.9035765450918915E-2</v>
      </c>
      <c r="BZ39" s="59">
        <f t="shared" si="5"/>
        <v>0.22974345226163795</v>
      </c>
      <c r="CA39" s="59">
        <f t="shared" si="5"/>
        <v>0.29266474393351022</v>
      </c>
      <c r="CB39" s="59">
        <f t="shared" si="5"/>
        <v>0.26129163915888254</v>
      </c>
      <c r="CC39" s="59">
        <f t="shared" si="5"/>
        <v>0.24822233578341543</v>
      </c>
      <c r="CD39" s="59">
        <f t="shared" si="5"/>
        <v>0.11667003927812575</v>
      </c>
      <c r="CE39" s="59">
        <f t="shared" si="5"/>
        <v>0.13155229650528966</v>
      </c>
      <c r="CF39" s="59">
        <f t="shared" si="5"/>
        <v>8.0873172150442204E-3</v>
      </c>
      <c r="CG39" s="59">
        <f t="shared" si="5"/>
        <v>4.9819861604228606E-3</v>
      </c>
      <c r="CH39" s="59">
        <f t="shared" si="5"/>
        <v>1.8609817772174769E-2</v>
      </c>
      <c r="CI39" s="122">
        <f t="shared" si="6"/>
        <v>1</v>
      </c>
      <c r="CK39" s="123" t="str">
        <f t="shared" si="7"/>
        <v>能代市</v>
      </c>
      <c r="CL39" s="124">
        <f t="shared" si="17"/>
        <v>71.928769399439091</v>
      </c>
      <c r="CM39" s="65">
        <f t="shared" si="18"/>
        <v>0.10830158871118888</v>
      </c>
      <c r="CN39" s="66">
        <f t="shared" si="19"/>
        <v>47.576279735777597</v>
      </c>
      <c r="CO39" s="65">
        <f t="shared" si="20"/>
        <v>0.16373705643364717</v>
      </c>
      <c r="CP39" s="66">
        <f t="shared" si="8"/>
        <v>6.5110405427500906</v>
      </c>
      <c r="CQ39" s="65">
        <f t="shared" si="21"/>
        <v>0</v>
      </c>
      <c r="CR39" s="66">
        <f t="shared" si="9"/>
        <v>17.841449120911399</v>
      </c>
      <c r="CS39" s="65">
        <f t="shared" si="22"/>
        <v>0</v>
      </c>
      <c r="CT39" s="66">
        <f t="shared" si="10"/>
        <v>83.591151819406079</v>
      </c>
      <c r="CU39" s="67">
        <f t="shared" si="23"/>
        <v>5.1943296694614796E-2</v>
      </c>
      <c r="CV39" s="16"/>
      <c r="CW39" s="959">
        <f t="shared" si="24"/>
        <v>7.79</v>
      </c>
      <c r="CX39" s="962">
        <f>VLOOKUP($AX39&amp;"_"&amp;$CW$14,データシート1!$A:$BT,MATCH($CW$12&amp;"_"&amp;CX$20,データシート1!$A$1:$BT$1,0),0)</f>
        <v>7.79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4.3419999999999996</v>
      </c>
      <c r="DB39" s="962">
        <f>VLOOKUP($AX39&amp;"_"&amp;$CW$14,データシート1!$A:$BT,MATCH($CW$12&amp;"_"&amp;DB$20,データシート1!$A$1:$BT$1,0),0)</f>
        <v>583.56500000000005</v>
      </c>
      <c r="DC39" s="962">
        <f>VLOOKUP($AX39&amp;"_"&amp;$CW$14,データシート1!$A:$BT,MATCH($CW$12&amp;"_"&amp;DC$20,データシート1!$A$1:$BT$1,0),0)</f>
        <v>0</v>
      </c>
      <c r="DD39" s="961">
        <f t="shared" si="11"/>
        <v>595.697</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1</v>
      </c>
      <c r="DK39" s="64">
        <f>VLOOKUP($AX39&amp;"_"&amp;$DF$14,データシート1!$A:$BT,MATCH($DF$12&amp;"_"&amp;DK$20,データシート1!$A$1:$BT$1,0),0)</f>
        <v>0</v>
      </c>
      <c r="DL39" s="68">
        <f t="shared" si="12"/>
        <v>3</v>
      </c>
      <c r="DM39" s="16"/>
      <c r="DN39" s="126">
        <f t="shared" si="26"/>
        <v>0.01</v>
      </c>
      <c r="DO39" s="127">
        <f t="shared" si="27"/>
        <v>0</v>
      </c>
      <c r="DP39" s="127">
        <f t="shared" si="29"/>
        <v>0</v>
      </c>
      <c r="DQ39" s="127">
        <f t="shared" si="30"/>
        <v>0.01</v>
      </c>
      <c r="DR39" s="127">
        <f t="shared" si="31"/>
        <v>0.98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17202</v>
      </c>
      <c r="AY40" s="18" t="str">
        <f>IF(IFERROR(比較地域マスタ!$Z25,"")=0,"",IFERROR(比較地域マスタ!$Z25,""))</f>
        <v>七尾市</v>
      </c>
      <c r="BB40" s="110" t="str">
        <f t="shared" si="0"/>
        <v>17202</v>
      </c>
      <c r="BC40" s="1031" t="str">
        <f t="shared" si="0"/>
        <v>七尾市</v>
      </c>
      <c r="BD40" s="34">
        <f t="shared" si="14"/>
        <v>358.65960521280698</v>
      </c>
      <c r="BE40" s="34">
        <f t="shared" si="15"/>
        <v>87.992662845848457</v>
      </c>
      <c r="BF40" s="34">
        <f>VLOOKUP($AX40&amp;"_"&amp;$BC$14,データシート1!$A:$BT,MATCH($BC$12&amp;"_"&amp;BF$20,データシート1!$A$1:$BT$1,0),0)</f>
        <v>55.248321874599512</v>
      </c>
      <c r="BG40" s="34">
        <f>VLOOKUP($AX40&amp;"_"&amp;$BC$14,データシート1!$A:$BT,MATCH($BC$12&amp;"_"&amp;BG$20,データシート1!$A$1:$BT$1,0),0)</f>
        <v>3.7947401914040833</v>
      </c>
      <c r="BH40" s="34">
        <f>VLOOKUP($AX40&amp;"_"&amp;$BC$14,データシート1!$A:$BT,MATCH($BC$12&amp;"_"&amp;BH$20,データシート1!$A$1:$BT$1,0),0)</f>
        <v>28.949600779844857</v>
      </c>
      <c r="BI40" s="34">
        <f>VLOOKUP($AX40&amp;"_"&amp;$BC$14,データシート1!$A:$BT,MATCH($BC$12&amp;"_"&amp;BI$20,データシート1!$A$1:$BT$1,0),0)</f>
        <v>84.994866225315363</v>
      </c>
      <c r="BJ40" s="34">
        <f>VLOOKUP($AX40&amp;"_"&amp;$BC$14,データシート1!$A:$BT,MATCH($BC$12&amp;"_"&amp;BJ$20,データシート1!$A$1:$BT$1,0),0)</f>
        <v>82.680526697635216</v>
      </c>
      <c r="BK40" s="34">
        <f t="shared" si="1"/>
        <v>97.72319794072888</v>
      </c>
      <c r="BL40" s="34">
        <f t="shared" si="2"/>
        <v>91.075766347162102</v>
      </c>
      <c r="BM40" s="34">
        <f>VLOOKUP($AX40&amp;"_"&amp;$BC$14,データシート1!$A:$BT,MATCH($BC$12&amp;"_"&amp;BM$20,データシート1!$A$1:$BT$1,0),0)</f>
        <v>44.786238507144496</v>
      </c>
      <c r="BN40" s="34">
        <f>VLOOKUP($AX40&amp;"_"&amp;$BC$14,データシート1!$A:$BT,MATCH($BC$12&amp;"_"&amp;BN$20,データシート1!$A$1:$BT$1,0),0)</f>
        <v>46.289527840017605</v>
      </c>
      <c r="BO40" s="34">
        <f>VLOOKUP($AX40&amp;"_"&amp;$BC$14,データシート1!$A:$BT,MATCH($BC$12&amp;"_"&amp;BO$20,データシート1!$A$1:$BT$1,0),0)</f>
        <v>2.9299818234181298</v>
      </c>
      <c r="BP40" s="34">
        <f>VLOOKUP($AX40&amp;"_"&amp;$BC$14,データシート1!$A:$BT,MATCH($BC$12&amp;"_"&amp;BP$20,データシート1!$A$1:$BT$1,0),0)</f>
        <v>3.7174497701486415</v>
      </c>
      <c r="BQ40" s="34">
        <f>VLOOKUP($AX40&amp;"_"&amp;$BC$14,データシート1!$A:$BT,MATCH($BC$12&amp;"_"&amp;BQ$20,データシート1!$A$1:$BT$1,0),0)</f>
        <v>5.2683515032790504</v>
      </c>
      <c r="BR40" s="35">
        <f t="shared" si="3"/>
        <v>358.65960521280698</v>
      </c>
      <c r="BT40" s="121" t="str">
        <f t="shared" si="4"/>
        <v>七尾市</v>
      </c>
      <c r="BU40" s="33">
        <f t="shared" si="25"/>
        <v>358.65960521280698</v>
      </c>
      <c r="BV40" s="59">
        <f t="shared" si="16"/>
        <v>0.24533753332394073</v>
      </c>
      <c r="BW40" s="59">
        <f t="shared" si="5"/>
        <v>0.15404110491288386</v>
      </c>
      <c r="BX40" s="59">
        <f t="shared" si="5"/>
        <v>1.0580338951615455E-2</v>
      </c>
      <c r="BY40" s="59">
        <f t="shared" si="5"/>
        <v>8.0716089459441379E-2</v>
      </c>
      <c r="BZ40" s="59">
        <f t="shared" si="5"/>
        <v>0.23697919974814152</v>
      </c>
      <c r="CA40" s="59">
        <f t="shared" si="5"/>
        <v>0.23052645320505938</v>
      </c>
      <c r="CB40" s="59">
        <f t="shared" si="5"/>
        <v>0.27246781215505389</v>
      </c>
      <c r="CC40" s="59">
        <f t="shared" si="5"/>
        <v>0.253933716045673</v>
      </c>
      <c r="CD40" s="59">
        <f t="shared" si="5"/>
        <v>0.12487115319432486</v>
      </c>
      <c r="CE40" s="59">
        <f t="shared" si="5"/>
        <v>0.12906256285134812</v>
      </c>
      <c r="CF40" s="59">
        <f t="shared" si="5"/>
        <v>8.1692551400642278E-3</v>
      </c>
      <c r="CG40" s="59">
        <f t="shared" si="5"/>
        <v>1.0364840969316662E-2</v>
      </c>
      <c r="CH40" s="59">
        <f t="shared" si="5"/>
        <v>1.468900156780446E-2</v>
      </c>
      <c r="CI40" s="122">
        <f t="shared" si="6"/>
        <v>1</v>
      </c>
      <c r="CK40" s="123" t="str">
        <f t="shared" si="7"/>
        <v>七尾市</v>
      </c>
      <c r="CL40" s="124">
        <f t="shared" si="17"/>
        <v>87.992662845848457</v>
      </c>
      <c r="CM40" s="65">
        <f t="shared" si="18"/>
        <v>0.39862414507728361</v>
      </c>
      <c r="CN40" s="66">
        <f t="shared" si="19"/>
        <v>55.248321874599512</v>
      </c>
      <c r="CO40" s="65">
        <f t="shared" si="20"/>
        <v>0.58466934205382415</v>
      </c>
      <c r="CP40" s="66">
        <f t="shared" si="8"/>
        <v>3.7947401914040833</v>
      </c>
      <c r="CQ40" s="65">
        <f t="shared" si="21"/>
        <v>0</v>
      </c>
      <c r="CR40" s="66">
        <f t="shared" si="9"/>
        <v>28.949600779844857</v>
      </c>
      <c r="CS40" s="65">
        <f t="shared" si="22"/>
        <v>9.5821701345577798E-2</v>
      </c>
      <c r="CT40" s="66">
        <f t="shared" si="10"/>
        <v>84.994866225315363</v>
      </c>
      <c r="CU40" s="67">
        <f t="shared" si="23"/>
        <v>0.26363945253585058</v>
      </c>
      <c r="CV40" s="16"/>
      <c r="CW40" s="959">
        <f t="shared" si="24"/>
        <v>35.076000000000001</v>
      </c>
      <c r="CX40" s="962">
        <f>VLOOKUP($AX40&amp;"_"&amp;$CW$14,データシート1!$A:$BT,MATCH($CW$12&amp;"_"&amp;CX$20,データシート1!$A$1:$BT$1,0),0)</f>
        <v>32.302</v>
      </c>
      <c r="CY40" s="962">
        <f>VLOOKUP($AX40&amp;"_"&amp;$CW$14,データシート1!$A:$BT,MATCH($CW$12&amp;"_"&amp;CY$20,データシート1!$A$1:$BT$1,0),0)</f>
        <v>0</v>
      </c>
      <c r="CZ40" s="962">
        <f>VLOOKUP($AX40&amp;"_"&amp;$CW$14,データシート1!$A:$BT,MATCH($CW$12&amp;"_"&amp;CZ$20,データシート1!$A$1:$BT$1,0),0)</f>
        <v>2.774</v>
      </c>
      <c r="DA40" s="962">
        <f>VLOOKUP($AX40&amp;"_"&amp;$CW$14,データシート1!$A:$BT,MATCH($CW$12&amp;"_"&amp;DA$20,データシート1!$A$1:$BT$1,0),0)</f>
        <v>22.408000000000001</v>
      </c>
      <c r="DB40" s="962">
        <f>VLOOKUP($AX40&amp;"_"&amp;$CW$14,データシート1!$A:$BT,MATCH($CW$12&amp;"_"&amp;DB$20,データシート1!$A$1:$BT$1,0),0)</f>
        <v>370</v>
      </c>
      <c r="DC40" s="962">
        <f>VLOOKUP($AX40&amp;"_"&amp;$CW$14,データシート1!$A:$BT,MATCH($CW$12&amp;"_"&amp;DC$20,データシート1!$A$1:$BT$1,0),0)</f>
        <v>0</v>
      </c>
      <c r="DD40" s="961">
        <f t="shared" si="11"/>
        <v>427.48399999999998</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1</v>
      </c>
      <c r="DI40" s="64">
        <f>VLOOKUP($AX40&amp;"_"&amp;$DF$14,データシート1!$A:$BT,MATCH($DF$12&amp;"_"&amp;DI$20,データシート1!$A$1:$BT$1,0),0)</f>
        <v>5</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0.08</v>
      </c>
      <c r="DO40" s="127">
        <f t="shared" si="27"/>
        <v>0</v>
      </c>
      <c r="DP40" s="127">
        <f t="shared" si="29"/>
        <v>0.01</v>
      </c>
      <c r="DQ40" s="127">
        <f t="shared" si="30"/>
        <v>0.05</v>
      </c>
      <c r="DR40" s="127">
        <f t="shared" si="31"/>
        <v>0.87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12239</v>
      </c>
      <c r="AY41" s="18" t="str">
        <f>IF(IFERROR(比較地域マスタ!$Z26,"")=0,"",IFERROR(比較地域マスタ!$Z26,""))</f>
        <v>大網白里市</v>
      </c>
      <c r="BB41" s="110" t="str">
        <f t="shared" si="0"/>
        <v>12239</v>
      </c>
      <c r="BC41" s="1031" t="str">
        <f t="shared" si="0"/>
        <v>大網白里市</v>
      </c>
      <c r="BD41" s="34">
        <f t="shared" si="14"/>
        <v>221.10259011560211</v>
      </c>
      <c r="BE41" s="34">
        <f t="shared" si="15"/>
        <v>43.871522244613935</v>
      </c>
      <c r="BF41" s="34">
        <f>VLOOKUP($AX41&amp;"_"&amp;$BC$14,データシート1!$A:$BT,MATCH($BC$12&amp;"_"&amp;BF$20,データシート1!$A$1:$BT$1,0),0)</f>
        <v>35.787596125376488</v>
      </c>
      <c r="BG41" s="34">
        <f>VLOOKUP($AX41&amp;"_"&amp;$BC$14,データシート1!$A:$BT,MATCH($BC$12&amp;"_"&amp;BG$20,データシート1!$A$1:$BT$1,0),0)</f>
        <v>2.1546443688653119</v>
      </c>
      <c r="BH41" s="34">
        <f>VLOOKUP($AX41&amp;"_"&amp;$BC$14,データシート1!$A:$BT,MATCH($BC$12&amp;"_"&amp;BH$20,データシート1!$A$1:$BT$1,0),0)</f>
        <v>5.9292817503721347</v>
      </c>
      <c r="BI41" s="34">
        <f>VLOOKUP($AX41&amp;"_"&amp;$BC$14,データシート1!$A:$BT,MATCH($BC$12&amp;"_"&amp;BI$20,データシート1!$A$1:$BT$1,0),0)</f>
        <v>41.827815527090387</v>
      </c>
      <c r="BJ41" s="34">
        <f>VLOOKUP($AX41&amp;"_"&amp;$BC$14,データシート1!$A:$BT,MATCH($BC$12&amp;"_"&amp;BJ$20,データシート1!$A$1:$BT$1,0),0)</f>
        <v>53.129316135643357</v>
      </c>
      <c r="BK41" s="34">
        <f t="shared" si="1"/>
        <v>76.143949756087054</v>
      </c>
      <c r="BL41" s="34">
        <f t="shared" si="2"/>
        <v>73.301723755087266</v>
      </c>
      <c r="BM41" s="34">
        <f>VLOOKUP($AX41&amp;"_"&amp;$BC$14,データシート1!$A:$BT,MATCH($BC$12&amp;"_"&amp;BM$20,データシート1!$A$1:$BT$1,0),0)</f>
        <v>42.006806067623053</v>
      </c>
      <c r="BN41" s="34">
        <f>VLOOKUP($AX41&amp;"_"&amp;$BC$14,データシート1!$A:$BT,MATCH($BC$12&amp;"_"&amp;BN$20,データシート1!$A$1:$BT$1,0),0)</f>
        <v>31.294917687464217</v>
      </c>
      <c r="BO41" s="34">
        <f>VLOOKUP($AX41&amp;"_"&amp;$BC$14,データシート1!$A:$BT,MATCH($BC$12&amp;"_"&amp;BO$20,データシート1!$A$1:$BT$1,0),0)</f>
        <v>2.8422260009997902</v>
      </c>
      <c r="BP41" s="34">
        <f>VLOOKUP($AX41&amp;"_"&amp;$BC$14,データシート1!$A:$BT,MATCH($BC$12&amp;"_"&amp;BP$20,データシート1!$A$1:$BT$1,0),0)</f>
        <v>0</v>
      </c>
      <c r="BQ41" s="34">
        <f>VLOOKUP($AX41&amp;"_"&amp;$BC$14,データシート1!$A:$BT,MATCH($BC$12&amp;"_"&amp;BQ$20,データシート1!$A$1:$BT$1,0),0)</f>
        <v>6.1299864521674046</v>
      </c>
      <c r="BR41" s="35">
        <f t="shared" si="3"/>
        <v>221.10259011560211</v>
      </c>
      <c r="BT41" s="121" t="str">
        <f t="shared" si="4"/>
        <v>大網白里市</v>
      </c>
      <c r="BU41" s="33">
        <f t="shared" si="25"/>
        <v>221.10259011560211</v>
      </c>
      <c r="BV41" s="59">
        <f t="shared" si="16"/>
        <v>0.19842156630402197</v>
      </c>
      <c r="BW41" s="59">
        <f t="shared" si="5"/>
        <v>0.16185968742684184</v>
      </c>
      <c r="BX41" s="59">
        <f t="shared" si="5"/>
        <v>9.7449983183768643E-3</v>
      </c>
      <c r="BY41" s="59">
        <f t="shared" si="5"/>
        <v>2.6816880558803255E-2</v>
      </c>
      <c r="BZ41" s="59">
        <f t="shared" si="5"/>
        <v>0.18917831539296295</v>
      </c>
      <c r="CA41" s="59">
        <f t="shared" si="5"/>
        <v>0.24029259950263371</v>
      </c>
      <c r="CB41" s="59">
        <f t="shared" si="5"/>
        <v>0.34438289355305907</v>
      </c>
      <c r="CC41" s="59">
        <f t="shared" si="5"/>
        <v>0.33152810971939278</v>
      </c>
      <c r="CD41" s="59">
        <f t="shared" si="5"/>
        <v>0.18998785154737471</v>
      </c>
      <c r="CE41" s="59">
        <f t="shared" si="5"/>
        <v>0.1415402581720181</v>
      </c>
      <c r="CF41" s="59">
        <f t="shared" si="5"/>
        <v>1.2854783833666308E-2</v>
      </c>
      <c r="CG41" s="59">
        <f t="shared" si="5"/>
        <v>0</v>
      </c>
      <c r="CH41" s="59">
        <f t="shared" si="5"/>
        <v>2.7724625247322429E-2</v>
      </c>
      <c r="CI41" s="122">
        <f t="shared" si="6"/>
        <v>1</v>
      </c>
      <c r="CK41" s="123" t="str">
        <f t="shared" si="7"/>
        <v>大網白里市</v>
      </c>
      <c r="CL41" s="124">
        <f t="shared" si="17"/>
        <v>43.871522244613935</v>
      </c>
      <c r="CM41" s="65">
        <f t="shared" si="18"/>
        <v>0.95971139923618831</v>
      </c>
      <c r="CN41" s="66">
        <f t="shared" si="19"/>
        <v>35.787596125376488</v>
      </c>
      <c r="CO41" s="65">
        <f t="shared" si="20"/>
        <v>0.12305939702044376</v>
      </c>
      <c r="CP41" s="66">
        <f t="shared" si="8"/>
        <v>2.1546443688653119</v>
      </c>
      <c r="CQ41" s="65">
        <f t="shared" si="21"/>
        <v>1</v>
      </c>
      <c r="CR41" s="66">
        <f t="shared" si="9"/>
        <v>5.9292817503721347</v>
      </c>
      <c r="CS41" s="65">
        <f t="shared" si="22"/>
        <v>0</v>
      </c>
      <c r="CT41" s="66">
        <f t="shared" si="10"/>
        <v>41.827815527090387</v>
      </c>
      <c r="CU41" s="67">
        <f t="shared" si="23"/>
        <v>0.19503767761231408</v>
      </c>
      <c r="CV41" s="16"/>
      <c r="CW41" s="959">
        <f t="shared" si="24"/>
        <v>42.103999999999999</v>
      </c>
      <c r="CX41" s="962">
        <f>VLOOKUP($AX41&amp;"_"&amp;$CW$14,データシート1!$A:$BT,MATCH($CW$12&amp;"_"&amp;CX$20,データシート1!$A$1:$BT$1,0),0)</f>
        <v>4.4039999999999999</v>
      </c>
      <c r="CY41" s="962">
        <f>VLOOKUP($AX41&amp;"_"&amp;$CW$14,データシート1!$A:$BT,MATCH($CW$12&amp;"_"&amp;CY$20,データシート1!$A$1:$BT$1,0),0)</f>
        <v>37.700000000000003</v>
      </c>
      <c r="CZ41" s="962">
        <f>VLOOKUP($AX41&amp;"_"&amp;$CW$14,データシート1!$A:$BT,MATCH($CW$12&amp;"_"&amp;CZ$20,データシート1!$A$1:$BT$1,0),0)</f>
        <v>0</v>
      </c>
      <c r="DA41" s="962">
        <f>VLOOKUP($AX41&amp;"_"&amp;$CW$14,データシート1!$A:$BT,MATCH($CW$12&amp;"_"&amp;DA$20,データシート1!$A$1:$BT$1,0),0)</f>
        <v>8.1579999999999995</v>
      </c>
      <c r="DB41" s="962">
        <f>VLOOKUP($AX41&amp;"_"&amp;$CW$14,データシート1!$A:$BT,MATCH($CW$12&amp;"_"&amp;DB$20,データシート1!$A$1:$BT$1,0),0)</f>
        <v>0</v>
      </c>
      <c r="DC41" s="962">
        <f>VLOOKUP($AX41&amp;"_"&amp;$CW$14,データシート1!$A:$BT,MATCH($CW$12&amp;"_"&amp;DC$20,データシート1!$A$1:$BT$1,0),0)</f>
        <v>0</v>
      </c>
      <c r="DD41" s="961">
        <f t="shared" si="11"/>
        <v>50.262</v>
      </c>
      <c r="DE41" s="16"/>
      <c r="DF41" s="125">
        <f>VLOOKUP($AX41&amp;"_"&amp;$DF$14,データシート1!$A:$BT,MATCH($DF$12&amp;"_"&amp;DF$20,データシート1!$A$1:$BT$1,0),0)</f>
        <v>1</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0.09</v>
      </c>
      <c r="DO41" s="127">
        <f t="shared" si="27"/>
        <v>0.75</v>
      </c>
      <c r="DP41" s="127">
        <f t="shared" si="29"/>
        <v>0</v>
      </c>
      <c r="DQ41" s="127">
        <f t="shared" si="30"/>
        <v>0.16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15210</v>
      </c>
      <c r="AY42" s="18" t="str">
        <f>IF(IFERROR(比較地域マスタ!$Z27,"")=0,"",IFERROR(比較地域マスタ!$Z27,""))</f>
        <v>十日町市</v>
      </c>
      <c r="BB42" s="110" t="str">
        <f t="shared" si="0"/>
        <v>15210</v>
      </c>
      <c r="BC42" s="1031" t="str">
        <f t="shared" si="0"/>
        <v>十日町市</v>
      </c>
      <c r="BD42" s="34">
        <f t="shared" si="14"/>
        <v>309.04768704755958</v>
      </c>
      <c r="BE42" s="34">
        <f t="shared" si="15"/>
        <v>77.497916686269448</v>
      </c>
      <c r="BF42" s="34">
        <f>VLOOKUP($AX42&amp;"_"&amp;$BC$14,データシート1!$A:$BT,MATCH($BC$12&amp;"_"&amp;BF$20,データシート1!$A$1:$BT$1,0),0)</f>
        <v>40.663473539705087</v>
      </c>
      <c r="BG42" s="34">
        <f>VLOOKUP($AX42&amp;"_"&amp;$BC$14,データシート1!$A:$BT,MATCH($BC$12&amp;"_"&amp;BG$20,データシート1!$A$1:$BT$1,0),0)</f>
        <v>10.135633618203753</v>
      </c>
      <c r="BH42" s="34">
        <f>VLOOKUP($AX42&amp;"_"&amp;$BC$14,データシート1!$A:$BT,MATCH($BC$12&amp;"_"&amp;BH$20,データシート1!$A$1:$BT$1,0),0)</f>
        <v>26.698809528360606</v>
      </c>
      <c r="BI42" s="34">
        <f>VLOOKUP($AX42&amp;"_"&amp;$BC$14,データシート1!$A:$BT,MATCH($BC$12&amp;"_"&amp;BI$20,データシート1!$A$1:$BT$1,0),0)</f>
        <v>62.063798071483134</v>
      </c>
      <c r="BJ42" s="34">
        <f>VLOOKUP($AX42&amp;"_"&amp;$BC$14,データシート1!$A:$BT,MATCH($BC$12&amp;"_"&amp;BJ$20,データシート1!$A$1:$BT$1,0),0)</f>
        <v>67.908793616313929</v>
      </c>
      <c r="BK42" s="34">
        <f t="shared" si="1"/>
        <v>96.53532649282576</v>
      </c>
      <c r="BL42" s="34">
        <f t="shared" si="2"/>
        <v>93.606395637340782</v>
      </c>
      <c r="BM42" s="34">
        <f>VLOOKUP($AX42&amp;"_"&amp;$BC$14,データシート1!$A:$BT,MATCH($BC$12&amp;"_"&amp;BM$20,データシート1!$A$1:$BT$1,0),0)</f>
        <v>40.360892774586148</v>
      </c>
      <c r="BN42" s="34">
        <f>VLOOKUP($AX42&amp;"_"&amp;$BC$14,データシート1!$A:$BT,MATCH($BC$12&amp;"_"&amp;BN$20,データシート1!$A$1:$BT$1,0),0)</f>
        <v>53.245502862754634</v>
      </c>
      <c r="BO42" s="34">
        <f>VLOOKUP($AX42&amp;"_"&amp;$BC$14,データシート1!$A:$BT,MATCH($BC$12&amp;"_"&amp;BO$20,データシート1!$A$1:$BT$1,0),0)</f>
        <v>2.92893085548498</v>
      </c>
      <c r="BP42" s="34">
        <f>VLOOKUP($AX42&amp;"_"&amp;$BC$14,データシート1!$A:$BT,MATCH($BC$12&amp;"_"&amp;BP$20,データシート1!$A$1:$BT$1,0),0)</f>
        <v>0</v>
      </c>
      <c r="BQ42" s="34">
        <f>VLOOKUP($AX42&amp;"_"&amp;$BC$14,データシート1!$A:$BT,MATCH($BC$12&amp;"_"&amp;BQ$20,データシート1!$A$1:$BT$1,0),0)</f>
        <v>5.0418521806672443</v>
      </c>
      <c r="BR42" s="35">
        <f t="shared" si="3"/>
        <v>309.04768704755958</v>
      </c>
      <c r="BT42" s="121" t="str">
        <f t="shared" si="4"/>
        <v>十日町市</v>
      </c>
      <c r="BU42" s="33">
        <f t="shared" si="25"/>
        <v>309.04768704755958</v>
      </c>
      <c r="BV42" s="59">
        <f t="shared" si="16"/>
        <v>0.25076361977219147</v>
      </c>
      <c r="BW42" s="59">
        <f t="shared" si="5"/>
        <v>0.13157669590792748</v>
      </c>
      <c r="BX42" s="59">
        <f t="shared" si="5"/>
        <v>3.279634193361225E-2</v>
      </c>
      <c r="BY42" s="59">
        <f t="shared" si="5"/>
        <v>8.6390581930651716E-2</v>
      </c>
      <c r="BZ42" s="59">
        <f t="shared" si="5"/>
        <v>0.2008227230703464</v>
      </c>
      <c r="CA42" s="59">
        <f t="shared" ref="CA42:CH68" si="32">BJ42/$BR42</f>
        <v>0.21973564748233626</v>
      </c>
      <c r="CB42" s="59">
        <f t="shared" si="32"/>
        <v>0.31236385366627861</v>
      </c>
      <c r="CC42" s="59">
        <f t="shared" si="32"/>
        <v>0.30288657563366789</v>
      </c>
      <c r="CD42" s="59">
        <f t="shared" si="32"/>
        <v>0.13059762122851604</v>
      </c>
      <c r="CE42" s="59">
        <f t="shared" si="32"/>
        <v>0.17228895440515185</v>
      </c>
      <c r="CF42" s="59">
        <f t="shared" si="32"/>
        <v>9.4772780326106906E-3</v>
      </c>
      <c r="CG42" s="59">
        <f t="shared" si="32"/>
        <v>0</v>
      </c>
      <c r="CH42" s="59">
        <f t="shared" si="32"/>
        <v>1.6314156008847107E-2</v>
      </c>
      <c r="CI42" s="122">
        <f t="shared" si="6"/>
        <v>1</v>
      </c>
      <c r="CK42" s="123" t="str">
        <f t="shared" si="7"/>
        <v>十日町市</v>
      </c>
      <c r="CL42" s="124">
        <f t="shared" si="17"/>
        <v>77.497916686269448</v>
      </c>
      <c r="CM42" s="65">
        <f t="shared" si="18"/>
        <v>0</v>
      </c>
      <c r="CN42" s="66">
        <f t="shared" si="19"/>
        <v>40.663473539705087</v>
      </c>
      <c r="CO42" s="65">
        <f t="shared" si="20"/>
        <v>0</v>
      </c>
      <c r="CP42" s="66">
        <f t="shared" si="8"/>
        <v>10.135633618203753</v>
      </c>
      <c r="CQ42" s="65">
        <f t="shared" si="21"/>
        <v>0</v>
      </c>
      <c r="CR42" s="66">
        <f t="shared" si="9"/>
        <v>26.698809528360606</v>
      </c>
      <c r="CS42" s="65">
        <f t="shared" si="22"/>
        <v>0</v>
      </c>
      <c r="CT42" s="66">
        <f t="shared" si="10"/>
        <v>62.063798071483134</v>
      </c>
      <c r="CU42" s="67">
        <f t="shared" si="23"/>
        <v>8.2399082217138167E-2</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5.1139999999999999</v>
      </c>
      <c r="DB42" s="962">
        <f>VLOOKUP($AX42&amp;"_"&amp;$CW$14,データシート1!$A:$BT,MATCH($CW$12&amp;"_"&amp;DB$20,データシート1!$A$1:$BT$1,0),0)</f>
        <v>0</v>
      </c>
      <c r="DC42" s="962">
        <f>VLOOKUP($AX42&amp;"_"&amp;$CW$14,データシート1!$A:$BT,MATCH($CW$12&amp;"_"&amp;DC$20,データシート1!$A$1:$BT$1,0),0)</f>
        <v>0</v>
      </c>
      <c r="DD42" s="961">
        <f t="shared" si="11"/>
        <v>5.1139999999999999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20206</v>
      </c>
      <c r="AY43" s="18" t="str">
        <f>IF(IFERROR(比較地域マスタ!$Z28,"")=0,"",IFERROR(比較地域マスタ!$Z28,""))</f>
        <v>諏訪市</v>
      </c>
      <c r="AZ43" s="23"/>
      <c r="BB43" s="110" t="str">
        <f t="shared" si="0"/>
        <v>20206</v>
      </c>
      <c r="BC43" s="1031" t="str">
        <f t="shared" si="0"/>
        <v>諏訪市</v>
      </c>
      <c r="BD43" s="34">
        <f t="shared" si="14"/>
        <v>312.85884976523704</v>
      </c>
      <c r="BE43" s="34">
        <f t="shared" si="15"/>
        <v>53.93886129392159</v>
      </c>
      <c r="BF43" s="34">
        <f>VLOOKUP($AX43&amp;"_"&amp;$BC$14,データシート1!$A:$BT,MATCH($BC$12&amp;"_"&amp;BF$20,データシート1!$A$1:$BT$1,0),0)</f>
        <v>40.405271078457936</v>
      </c>
      <c r="BG43" s="34">
        <f>VLOOKUP($AX43&amp;"_"&amp;$BC$14,データシート1!$A:$BT,MATCH($BC$12&amp;"_"&amp;BG$20,データシート1!$A$1:$BT$1,0),0)</f>
        <v>3.2631583085980735</v>
      </c>
      <c r="BH43" s="34">
        <f>VLOOKUP($AX43&amp;"_"&amp;$BC$14,データシート1!$A:$BT,MATCH($BC$12&amp;"_"&amp;BH$20,データシート1!$A$1:$BT$1,0),0)</f>
        <v>10.270431906865578</v>
      </c>
      <c r="BI43" s="34">
        <f>VLOOKUP($AX43&amp;"_"&amp;$BC$14,データシート1!$A:$BT,MATCH($BC$12&amp;"_"&amp;BI$20,データシート1!$A$1:$BT$1,0),0)</f>
        <v>77.894996347134168</v>
      </c>
      <c r="BJ43" s="34">
        <f>VLOOKUP($AX43&amp;"_"&amp;$BC$14,データシート1!$A:$BT,MATCH($BC$12&amp;"_"&amp;BJ$20,データシート1!$A$1:$BT$1,0),0)</f>
        <v>84.557042462268029</v>
      </c>
      <c r="BK43" s="34">
        <f t="shared" si="1"/>
        <v>90.536412748837577</v>
      </c>
      <c r="BL43" s="34">
        <f t="shared" si="2"/>
        <v>87.696697393455878</v>
      </c>
      <c r="BM43" s="34">
        <f>VLOOKUP($AX43&amp;"_"&amp;$BC$14,データシート1!$A:$BT,MATCH($BC$12&amp;"_"&amp;BM$20,データシート1!$A$1:$BT$1,0),0)</f>
        <v>47.089973463129255</v>
      </c>
      <c r="BN43" s="34">
        <f>VLOOKUP($AX43&amp;"_"&amp;$BC$14,データシート1!$A:$BT,MATCH($BC$12&amp;"_"&amp;BN$20,データシート1!$A$1:$BT$1,0),0)</f>
        <v>40.606723930326623</v>
      </c>
      <c r="BO43" s="34">
        <f>VLOOKUP($AX43&amp;"_"&amp;$BC$14,データシート1!$A:$BT,MATCH($BC$12&amp;"_"&amp;BO$20,データシート1!$A$1:$BT$1,0),0)</f>
        <v>2.8397153553817001</v>
      </c>
      <c r="BP43" s="34">
        <f>VLOOKUP($AX43&amp;"_"&amp;$BC$14,データシート1!$A:$BT,MATCH($BC$12&amp;"_"&amp;BP$20,データシート1!$A$1:$BT$1,0),0)</f>
        <v>0</v>
      </c>
      <c r="BQ43" s="34">
        <f>VLOOKUP($AX43&amp;"_"&amp;$BC$14,データシート1!$A:$BT,MATCH($BC$12&amp;"_"&amp;BQ$20,データシート1!$A$1:$BT$1,0),0)</f>
        <v>5.9315369130756341</v>
      </c>
      <c r="BR43" s="35">
        <f t="shared" si="3"/>
        <v>312.85884976523704</v>
      </c>
      <c r="BT43" s="121" t="str">
        <f t="shared" si="4"/>
        <v>諏訪市</v>
      </c>
      <c r="BU43" s="33">
        <f t="shared" si="25"/>
        <v>312.85884976523704</v>
      </c>
      <c r="BV43" s="59">
        <f t="shared" si="16"/>
        <v>0.17240637857741989</v>
      </c>
      <c r="BW43" s="59">
        <f t="shared" si="16"/>
        <v>0.12914856366945424</v>
      </c>
      <c r="BX43" s="59">
        <f t="shared" si="16"/>
        <v>1.043012946907745E-2</v>
      </c>
      <c r="BY43" s="59">
        <f t="shared" si="16"/>
        <v>3.2827685438888185E-2</v>
      </c>
      <c r="BZ43" s="59">
        <f t="shared" si="16"/>
        <v>0.24897808198676497</v>
      </c>
      <c r="CA43" s="59">
        <f t="shared" si="32"/>
        <v>0.27027217713584872</v>
      </c>
      <c r="CB43" s="59">
        <f t="shared" si="32"/>
        <v>0.28938421533152819</v>
      </c>
      <c r="CC43" s="59">
        <f t="shared" si="32"/>
        <v>0.2803075491048494</v>
      </c>
      <c r="CD43" s="59">
        <f t="shared" si="32"/>
        <v>0.15051507572333217</v>
      </c>
      <c r="CE43" s="59">
        <f t="shared" si="32"/>
        <v>0.12979247338151723</v>
      </c>
      <c r="CF43" s="59">
        <f t="shared" si="32"/>
        <v>9.0766662266787892E-3</v>
      </c>
      <c r="CG43" s="59">
        <f t="shared" si="32"/>
        <v>0</v>
      </c>
      <c r="CH43" s="59">
        <f t="shared" si="32"/>
        <v>1.8959146968438131E-2</v>
      </c>
      <c r="CI43" s="122">
        <f t="shared" si="6"/>
        <v>1</v>
      </c>
      <c r="CJ43" s="23"/>
      <c r="CK43" s="123" t="str">
        <f t="shared" si="7"/>
        <v>諏訪市</v>
      </c>
      <c r="CL43" s="124">
        <f t="shared" si="17"/>
        <v>53.93886129392159</v>
      </c>
      <c r="CM43" s="65">
        <f t="shared" si="18"/>
        <v>0.10024312472108711</v>
      </c>
      <c r="CN43" s="66">
        <f t="shared" si="19"/>
        <v>40.405271078457936</v>
      </c>
      <c r="CO43" s="65">
        <f t="shared" si="20"/>
        <v>0.13381917397610882</v>
      </c>
      <c r="CP43" s="66">
        <f t="shared" si="8"/>
        <v>3.2631583085980735</v>
      </c>
      <c r="CQ43" s="65">
        <f t="shared" si="21"/>
        <v>0</v>
      </c>
      <c r="CR43" s="66">
        <f t="shared" si="9"/>
        <v>10.270431906865578</v>
      </c>
      <c r="CS43" s="65">
        <f t="shared" si="22"/>
        <v>0</v>
      </c>
      <c r="CT43" s="66">
        <f t="shared" si="10"/>
        <v>77.894996347134168</v>
      </c>
      <c r="CU43" s="67">
        <f t="shared" si="23"/>
        <v>0.24476540078432721</v>
      </c>
      <c r="CV43" s="16"/>
      <c r="CW43" s="959">
        <f t="shared" si="24"/>
        <v>5.407</v>
      </c>
      <c r="CX43" s="962">
        <f>VLOOKUP($AX43&amp;"_"&amp;$CW$14,データシート1!$A:$BT,MATCH($CW$12&amp;"_"&amp;CX$20,データシート1!$A$1:$BT$1,0),0)</f>
        <v>5.407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19.065999999999999</v>
      </c>
      <c r="DB43" s="962">
        <f>VLOOKUP($AX43&amp;"_"&amp;$CW$14,データシート1!$A:$BT,MATCH($CW$12&amp;"_"&amp;DB$20,データシート1!$A$1:$BT$1,0),0)</f>
        <v>0</v>
      </c>
      <c r="DC43" s="962">
        <f>VLOOKUP($AX43&amp;"_"&amp;$CW$14,データシート1!$A:$BT,MATCH($CW$12&amp;"_"&amp;DC$20,データシート1!$A$1:$BT$1,0),0)</f>
        <v>0</v>
      </c>
      <c r="DD43" s="961">
        <f t="shared" si="11"/>
        <v>24.472999999999999</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0.22</v>
      </c>
      <c r="DO43" s="127">
        <f t="shared" si="27"/>
        <v>0</v>
      </c>
      <c r="DP43" s="127">
        <f t="shared" si="29"/>
        <v>0</v>
      </c>
      <c r="DQ43" s="127">
        <f t="shared" si="30"/>
        <v>0.78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23228</v>
      </c>
      <c r="AY44" s="18" t="str">
        <f>IF(IFERROR(比較地域マスタ!$Z29,"")=0,"",IFERROR(比較地域マスタ!$Z29,""))</f>
        <v>岩倉市</v>
      </c>
      <c r="BB44" s="110" t="str">
        <f t="shared" si="0"/>
        <v>23228</v>
      </c>
      <c r="BC44" s="1031" t="str">
        <f t="shared" si="0"/>
        <v>岩倉市</v>
      </c>
      <c r="BD44" s="34">
        <f t="shared" si="14"/>
        <v>203.96997098402687</v>
      </c>
      <c r="BE44" s="34">
        <f t="shared" si="15"/>
        <v>43.466805828080609</v>
      </c>
      <c r="BF44" s="34">
        <f>VLOOKUP($AX44&amp;"_"&amp;$BC$14,データシート1!$A:$BT,MATCH($BC$12&amp;"_"&amp;BF$20,データシート1!$A$1:$BT$1,0),0)</f>
        <v>41.423672583532841</v>
      </c>
      <c r="BG44" s="34">
        <f>VLOOKUP($AX44&amp;"_"&amp;$BC$14,データシート1!$A:$BT,MATCH($BC$12&amp;"_"&amp;BG$20,データシート1!$A$1:$BT$1,0),0)</f>
        <v>1.330951185607169</v>
      </c>
      <c r="BH44" s="34">
        <f>VLOOKUP($AX44&amp;"_"&amp;$BC$14,データシート1!$A:$BT,MATCH($BC$12&amp;"_"&amp;BH$20,データシート1!$A$1:$BT$1,0),0)</f>
        <v>0.71218205894059727</v>
      </c>
      <c r="BI44" s="34">
        <f>VLOOKUP($AX44&amp;"_"&amp;$BC$14,データシート1!$A:$BT,MATCH($BC$12&amp;"_"&amp;BI$20,データシート1!$A$1:$BT$1,0),0)</f>
        <v>45.360821302436214</v>
      </c>
      <c r="BJ44" s="34">
        <f>VLOOKUP($AX44&amp;"_"&amp;$BC$14,データシート1!$A:$BT,MATCH($BC$12&amp;"_"&amp;BJ$20,データシート1!$A$1:$BT$1,0),0)</f>
        <v>56.671059081660879</v>
      </c>
      <c r="BK44" s="34">
        <f t="shared" si="1"/>
        <v>54.159697579661398</v>
      </c>
      <c r="BL44" s="34">
        <f t="shared" si="2"/>
        <v>51.366575135982856</v>
      </c>
      <c r="BM44" s="34">
        <f>VLOOKUP($AX44&amp;"_"&amp;$BC$14,データシート1!$A:$BT,MATCH($BC$12&amp;"_"&amp;BM$20,データシート1!$A$1:$BT$1,0),0)</f>
        <v>33.974314274189453</v>
      </c>
      <c r="BN44" s="34">
        <f>VLOOKUP($AX44&amp;"_"&amp;$BC$14,データシート1!$A:$BT,MATCH($BC$12&amp;"_"&amp;BN$20,データシート1!$A$1:$BT$1,0),0)</f>
        <v>17.392260861793403</v>
      </c>
      <c r="BO44" s="34">
        <f>VLOOKUP($AX44&amp;"_"&amp;$BC$14,データシート1!$A:$BT,MATCH($BC$12&amp;"_"&amp;BO$20,データシート1!$A$1:$BT$1,0),0)</f>
        <v>2.79312244367854</v>
      </c>
      <c r="BP44" s="34">
        <f>VLOOKUP($AX44&amp;"_"&amp;$BC$14,データシート1!$A:$BT,MATCH($BC$12&amp;"_"&amp;BP$20,データシート1!$A$1:$BT$1,0),0)</f>
        <v>0</v>
      </c>
      <c r="BQ44" s="34">
        <f>VLOOKUP($AX44&amp;"_"&amp;$BC$14,データシート1!$A:$BT,MATCH($BC$12&amp;"_"&amp;BQ$20,データシート1!$A$1:$BT$1,0),0)</f>
        <v>4.3115871921877904</v>
      </c>
      <c r="BR44" s="35">
        <f t="shared" si="3"/>
        <v>203.96997098402687</v>
      </c>
      <c r="BT44" s="121" t="str">
        <f t="shared" si="4"/>
        <v>岩倉市</v>
      </c>
      <c r="BU44" s="33">
        <f t="shared" si="25"/>
        <v>203.96997098402687</v>
      </c>
      <c r="BV44" s="59">
        <f t="shared" si="16"/>
        <v>0.21310394671519831</v>
      </c>
      <c r="BW44" s="59">
        <f t="shared" si="16"/>
        <v>0.20308711318479708</v>
      </c>
      <c r="BX44" s="59">
        <f t="shared" si="16"/>
        <v>6.5252310385992916E-3</v>
      </c>
      <c r="BY44" s="59">
        <f t="shared" si="16"/>
        <v>3.491602491801938E-3</v>
      </c>
      <c r="BZ44" s="59">
        <f t="shared" si="16"/>
        <v>0.22238970316855353</v>
      </c>
      <c r="CA44" s="59">
        <f t="shared" si="32"/>
        <v>0.27784020759653322</v>
      </c>
      <c r="CB44" s="59">
        <f t="shared" si="32"/>
        <v>0.26552779959900424</v>
      </c>
      <c r="CC44" s="59">
        <f t="shared" si="32"/>
        <v>0.25183400717356297</v>
      </c>
      <c r="CD44" s="59">
        <f t="shared" si="32"/>
        <v>0.16656527483082312</v>
      </c>
      <c r="CE44" s="59">
        <f t="shared" si="32"/>
        <v>8.5268732342739864E-2</v>
      </c>
      <c r="CF44" s="59">
        <f t="shared" si="32"/>
        <v>1.3693792425441257E-2</v>
      </c>
      <c r="CG44" s="59">
        <f t="shared" si="32"/>
        <v>0</v>
      </c>
      <c r="CH44" s="59">
        <f t="shared" si="32"/>
        <v>2.1138342920710793E-2</v>
      </c>
      <c r="CI44" s="122">
        <f t="shared" si="6"/>
        <v>1</v>
      </c>
      <c r="CK44" s="123" t="str">
        <f t="shared" si="7"/>
        <v>岩倉市</v>
      </c>
      <c r="CL44" s="124">
        <f t="shared" si="17"/>
        <v>43.466805828080609</v>
      </c>
      <c r="CM44" s="65">
        <f t="shared" si="18"/>
        <v>1</v>
      </c>
      <c r="CN44" s="66">
        <f t="shared" si="19"/>
        <v>41.423672583532841</v>
      </c>
      <c r="CO44" s="65">
        <f t="shared" si="20"/>
        <v>1</v>
      </c>
      <c r="CP44" s="66">
        <f t="shared" si="8"/>
        <v>1.330951185607169</v>
      </c>
      <c r="CQ44" s="65">
        <f t="shared" si="21"/>
        <v>0</v>
      </c>
      <c r="CR44" s="66">
        <f t="shared" si="9"/>
        <v>0.71218205894059727</v>
      </c>
      <c r="CS44" s="65">
        <f t="shared" si="22"/>
        <v>0</v>
      </c>
      <c r="CT44" s="66">
        <f t="shared" si="10"/>
        <v>45.360821302436214</v>
      </c>
      <c r="CU44" s="67">
        <f t="shared" si="23"/>
        <v>0</v>
      </c>
      <c r="CV44" s="16"/>
      <c r="CW44" s="959">
        <f t="shared" si="24"/>
        <v>91.213999999999999</v>
      </c>
      <c r="CX44" s="962">
        <f>VLOOKUP($AX44&amp;"_"&amp;$CW$14,データシート1!$A:$BT,MATCH($CW$12&amp;"_"&amp;CX$20,データシート1!$A$1:$BT$1,0),0)</f>
        <v>91.213999999999999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91.213999999999999</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06211</v>
      </c>
      <c r="AY45" s="18" t="str">
        <f>IF(IFERROR(比較地域マスタ!$Z30,"")=0,"",IFERROR(比較地域マスタ!$Z30,""))</f>
        <v>東根市</v>
      </c>
      <c r="BB45" s="110" t="str">
        <f t="shared" si="0"/>
        <v>06211</v>
      </c>
      <c r="BC45" s="1031" t="str">
        <f t="shared" si="0"/>
        <v>東根市</v>
      </c>
      <c r="BD45" s="34">
        <f t="shared" si="14"/>
        <v>456.48270017415246</v>
      </c>
      <c r="BE45" s="34">
        <f t="shared" si="15"/>
        <v>230.41014614775645</v>
      </c>
      <c r="BF45" s="34">
        <f>VLOOKUP($AX45&amp;"_"&amp;$BC$14,データシート1!$A:$BT,MATCH($BC$12&amp;"_"&amp;BF$20,データシート1!$A$1:$BT$1,0),0)</f>
        <v>221.2161552315512</v>
      </c>
      <c r="BG45" s="34">
        <f>VLOOKUP($AX45&amp;"_"&amp;$BC$14,データシート1!$A:$BT,MATCH($BC$12&amp;"_"&amp;BG$20,データシート1!$A$1:$BT$1,0),0)</f>
        <v>2.6266385629549895</v>
      </c>
      <c r="BH45" s="34">
        <f>VLOOKUP($AX45&amp;"_"&amp;$BC$14,データシート1!$A:$BT,MATCH($BC$12&amp;"_"&amp;BH$20,データシート1!$A$1:$BT$1,0),0)</f>
        <v>6.5673523532502776</v>
      </c>
      <c r="BI45" s="34">
        <f>VLOOKUP($AX45&amp;"_"&amp;$BC$14,データシート1!$A:$BT,MATCH($BC$12&amp;"_"&amp;BI$20,データシート1!$A$1:$BT$1,0),0)</f>
        <v>57.90805423497698</v>
      </c>
      <c r="BJ45" s="34">
        <f>VLOOKUP($AX45&amp;"_"&amp;$BC$14,データシート1!$A:$BT,MATCH($BC$12&amp;"_"&amp;BJ$20,データシート1!$A$1:$BT$1,0),0)</f>
        <v>76.074413025389759</v>
      </c>
      <c r="BK45" s="34">
        <f t="shared" si="1"/>
        <v>84.075248014504112</v>
      </c>
      <c r="BL45" s="34">
        <f t="shared" si="2"/>
        <v>81.275586214797059</v>
      </c>
      <c r="BM45" s="34">
        <f>VLOOKUP($AX45&amp;"_"&amp;$BC$14,データシート1!$A:$BT,MATCH($BC$12&amp;"_"&amp;BM$20,データシート1!$A$1:$BT$1,0),0)</f>
        <v>42.648318102563941</v>
      </c>
      <c r="BN45" s="34">
        <f>VLOOKUP($AX45&amp;"_"&amp;$BC$14,データシート1!$A:$BT,MATCH($BC$12&amp;"_"&amp;BN$20,データシート1!$A$1:$BT$1,0),0)</f>
        <v>38.627268112233118</v>
      </c>
      <c r="BO45" s="34">
        <f>VLOOKUP($AX45&amp;"_"&amp;$BC$14,データシート1!$A:$BT,MATCH($BC$12&amp;"_"&amp;BO$20,データシート1!$A$1:$BT$1,0),0)</f>
        <v>2.7996617997070499</v>
      </c>
      <c r="BP45" s="34">
        <f>VLOOKUP($AX45&amp;"_"&amp;$BC$14,データシート1!$A:$BT,MATCH($BC$12&amp;"_"&amp;BP$20,データシート1!$A$1:$BT$1,0),0)</f>
        <v>0</v>
      </c>
      <c r="BQ45" s="34">
        <f>VLOOKUP($AX45&amp;"_"&amp;$BC$14,データシート1!$A:$BT,MATCH($BC$12&amp;"_"&amp;BQ$20,データシート1!$A$1:$BT$1,0),0)</f>
        <v>8.0148387515251187</v>
      </c>
      <c r="BR45" s="35">
        <f t="shared" si="3"/>
        <v>456.48270017415246</v>
      </c>
      <c r="BT45" s="121" t="str">
        <f t="shared" si="4"/>
        <v>東根市</v>
      </c>
      <c r="BU45" s="33">
        <f t="shared" si="25"/>
        <v>456.48270017415246</v>
      </c>
      <c r="BV45" s="59">
        <f t="shared" si="16"/>
        <v>0.50475110241823584</v>
      </c>
      <c r="BW45" s="59">
        <f t="shared" si="16"/>
        <v>0.48461016189037426</v>
      </c>
      <c r="BX45" s="59">
        <f t="shared" si="16"/>
        <v>5.75408128709566E-3</v>
      </c>
      <c r="BY45" s="59">
        <f t="shared" si="16"/>
        <v>1.4386859240765906E-2</v>
      </c>
      <c r="BZ45" s="59">
        <f t="shared" si="16"/>
        <v>0.12685706208117967</v>
      </c>
      <c r="CA45" s="59">
        <f t="shared" si="32"/>
        <v>0.16665344162301585</v>
      </c>
      <c r="CB45" s="59">
        <f t="shared" si="32"/>
        <v>0.18418057898454554</v>
      </c>
      <c r="CC45" s="59">
        <f t="shared" si="32"/>
        <v>0.17804746200412339</v>
      </c>
      <c r="CD45" s="59">
        <f t="shared" si="32"/>
        <v>9.3428114770380571E-2</v>
      </c>
      <c r="CE45" s="59">
        <f t="shared" si="32"/>
        <v>8.4619347233742814E-2</v>
      </c>
      <c r="CF45" s="59">
        <f t="shared" si="32"/>
        <v>6.133116980422155E-3</v>
      </c>
      <c r="CG45" s="59">
        <f t="shared" si="32"/>
        <v>0</v>
      </c>
      <c r="CH45" s="59">
        <f t="shared" si="32"/>
        <v>1.755781489302307E-2</v>
      </c>
      <c r="CI45" s="122">
        <f t="shared" si="6"/>
        <v>1</v>
      </c>
      <c r="CK45" s="123" t="str">
        <f t="shared" si="7"/>
        <v>東根市</v>
      </c>
      <c r="CL45" s="124">
        <f t="shared" si="17"/>
        <v>230.41014614775645</v>
      </c>
      <c r="CM45" s="65">
        <f t="shared" si="18"/>
        <v>0.84877772645735672</v>
      </c>
      <c r="CN45" s="66">
        <f t="shared" si="19"/>
        <v>221.2161552315512</v>
      </c>
      <c r="CO45" s="65">
        <f t="shared" si="20"/>
        <v>0.88405387841270577</v>
      </c>
      <c r="CP45" s="66">
        <f t="shared" si="8"/>
        <v>2.6266385629549895</v>
      </c>
      <c r="CQ45" s="65">
        <f t="shared" si="21"/>
        <v>0</v>
      </c>
      <c r="CR45" s="66">
        <f t="shared" si="9"/>
        <v>6.5673523532502776</v>
      </c>
      <c r="CS45" s="65">
        <f t="shared" si="22"/>
        <v>0</v>
      </c>
      <c r="CT45" s="66">
        <f t="shared" si="10"/>
        <v>57.90805423497698</v>
      </c>
      <c r="CU45" s="67">
        <f t="shared" si="23"/>
        <v>0.49093343534980372</v>
      </c>
      <c r="CV45" s="16"/>
      <c r="CW45" s="959">
        <f t="shared" si="24"/>
        <v>195.56700000000001</v>
      </c>
      <c r="CX45" s="962">
        <f>VLOOKUP($AX45&amp;"_"&amp;$CW$14,データシート1!$A:$BT,MATCH($CW$12&amp;"_"&amp;CX$20,データシート1!$A$1:$BT$1,0),0)</f>
        <v>195.56700000000001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28.428999999999998</v>
      </c>
      <c r="DB45" s="962">
        <f>VLOOKUP($AX45&amp;"_"&amp;$CW$14,データシート1!$A:$BT,MATCH($CW$12&amp;"_"&amp;DB$20,データシート1!$A$1:$BT$1,0),0)</f>
        <v>0</v>
      </c>
      <c r="DC45" s="962">
        <f>VLOOKUP($AX45&amp;"_"&amp;$CW$14,データシート1!$A:$BT,MATCH($CW$12&amp;"_"&amp;DC$20,データシート1!$A$1:$BT$1,0),0)</f>
        <v>0</v>
      </c>
      <c r="DD45" s="961">
        <f t="shared" si="11"/>
        <v>223.99600000000001</v>
      </c>
      <c r="DE45" s="16"/>
      <c r="DF45" s="125">
        <f>VLOOKUP($AX45&amp;"_"&amp;$DF$14,データシート1!$A:$BT,MATCH($DF$12&amp;"_"&amp;DF$20,データシート1!$A$1:$BT$1,0),0)</f>
        <v>12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0.87</v>
      </c>
      <c r="DO45" s="127">
        <f t="shared" si="27"/>
        <v>0</v>
      </c>
      <c r="DP45" s="127">
        <f t="shared" si="29"/>
        <v>0</v>
      </c>
      <c r="DQ45" s="127">
        <f t="shared" si="30"/>
        <v>0.13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22224</v>
      </c>
      <c r="AY46" s="18" t="str">
        <f>IF(IFERROR(比較地域マスタ!$Z31,"")=0,"",IFERROR(比較地域マスタ!$Z31,""))</f>
        <v>菊川市</v>
      </c>
      <c r="BB46" s="110" t="str">
        <f t="shared" si="0"/>
        <v>22224</v>
      </c>
      <c r="BC46" s="1031" t="str">
        <f t="shared" si="0"/>
        <v>菊川市</v>
      </c>
      <c r="BD46" s="34">
        <f t="shared" si="14"/>
        <v>352.10137089584265</v>
      </c>
      <c r="BE46" s="34">
        <f t="shared" si="15"/>
        <v>167.23519891243569</v>
      </c>
      <c r="BF46" s="34">
        <f>VLOOKUP($AX46&amp;"_"&amp;$BC$14,データシート1!$A:$BT,MATCH($BC$12&amp;"_"&amp;BF$20,データシート1!$A$1:$BT$1,0),0)</f>
        <v>135.84583384781831</v>
      </c>
      <c r="BG46" s="34">
        <f>VLOOKUP($AX46&amp;"_"&amp;$BC$14,データシート1!$A:$BT,MATCH($BC$12&amp;"_"&amp;BG$20,データシート1!$A$1:$BT$1,0),0)</f>
        <v>1.591471660712759</v>
      </c>
      <c r="BH46" s="34">
        <f>VLOOKUP($AX46&amp;"_"&amp;$BC$14,データシート1!$A:$BT,MATCH($BC$12&amp;"_"&amp;BH$20,データシート1!$A$1:$BT$1,0),0)</f>
        <v>29.797893403904609</v>
      </c>
      <c r="BI46" s="34">
        <f>VLOOKUP($AX46&amp;"_"&amp;$BC$14,データシート1!$A:$BT,MATCH($BC$12&amp;"_"&amp;BI$20,データシート1!$A$1:$BT$1,0),0)</f>
        <v>44.067263725625956</v>
      </c>
      <c r="BJ46" s="34">
        <f>VLOOKUP($AX46&amp;"_"&amp;$BC$14,データシート1!$A:$BT,MATCH($BC$12&amp;"_"&amp;BJ$20,データシート1!$A$1:$BT$1,0),0)</f>
        <v>50.003555072861481</v>
      </c>
      <c r="BK46" s="34">
        <f t="shared" si="1"/>
        <v>86.632525873568667</v>
      </c>
      <c r="BL46" s="34">
        <f t="shared" si="2"/>
        <v>83.83695117137944</v>
      </c>
      <c r="BM46" s="34">
        <f>VLOOKUP($AX46&amp;"_"&amp;$BC$14,データシート1!$A:$BT,MATCH($BC$12&amp;"_"&amp;BM$20,データシート1!$A$1:$BT$1,0),0)</f>
        <v>44.182782270886541</v>
      </c>
      <c r="BN46" s="34">
        <f>VLOOKUP($AX46&amp;"_"&amp;$BC$14,データシート1!$A:$BT,MATCH($BC$12&amp;"_"&amp;BN$20,データシート1!$A$1:$BT$1,0),0)</f>
        <v>39.654168900492891</v>
      </c>
      <c r="BO46" s="34">
        <f>VLOOKUP($AX46&amp;"_"&amp;$BC$14,データシート1!$A:$BT,MATCH($BC$12&amp;"_"&amp;BO$20,データシート1!$A$1:$BT$1,0),0)</f>
        <v>2.7955747021892301</v>
      </c>
      <c r="BP46" s="34">
        <f>VLOOKUP($AX46&amp;"_"&amp;$BC$14,データシート1!$A:$BT,MATCH($BC$12&amp;"_"&amp;BP$20,データシート1!$A$1:$BT$1,0),0)</f>
        <v>0</v>
      </c>
      <c r="BQ46" s="34">
        <f>VLOOKUP($AX46&amp;"_"&amp;$BC$14,データシート1!$A:$BT,MATCH($BC$12&amp;"_"&amp;BQ$20,データシート1!$A$1:$BT$1,0),0)</f>
        <v>4.162827311350858</v>
      </c>
      <c r="BR46" s="35">
        <f t="shared" si="3"/>
        <v>352.10137089584265</v>
      </c>
      <c r="BT46" s="121" t="str">
        <f t="shared" si="4"/>
        <v>菊川市</v>
      </c>
      <c r="BU46" s="33">
        <f t="shared" si="25"/>
        <v>352.10137089584265</v>
      </c>
      <c r="BV46" s="59">
        <f t="shared" si="16"/>
        <v>0.47496321439176276</v>
      </c>
      <c r="BW46" s="59">
        <f t="shared" si="16"/>
        <v>0.38581455534293768</v>
      </c>
      <c r="BX46" s="59">
        <f t="shared" si="16"/>
        <v>4.5199246360887995E-3</v>
      </c>
      <c r="BY46" s="59">
        <f t="shared" si="16"/>
        <v>8.4628734412736259E-2</v>
      </c>
      <c r="BZ46" s="59">
        <f t="shared" si="16"/>
        <v>0.12515504729080357</v>
      </c>
      <c r="CA46" s="59">
        <f t="shared" si="32"/>
        <v>0.14201465602260704</v>
      </c>
      <c r="CB46" s="59">
        <f t="shared" si="32"/>
        <v>0.24604427313972596</v>
      </c>
      <c r="CC46" s="59">
        <f t="shared" si="32"/>
        <v>0.23810458606870855</v>
      </c>
      <c r="CD46" s="59">
        <f t="shared" si="32"/>
        <v>0.12548313049299809</v>
      </c>
      <c r="CE46" s="59">
        <f t="shared" si="32"/>
        <v>0.11262145557571045</v>
      </c>
      <c r="CF46" s="59">
        <f t="shared" si="32"/>
        <v>7.9396870710174167E-3</v>
      </c>
      <c r="CG46" s="59">
        <f t="shared" si="32"/>
        <v>0</v>
      </c>
      <c r="CH46" s="59">
        <f t="shared" si="32"/>
        <v>1.1822809155100649E-2</v>
      </c>
      <c r="CI46" s="122">
        <f t="shared" si="6"/>
        <v>1</v>
      </c>
      <c r="CK46" s="123" t="str">
        <f t="shared" si="7"/>
        <v>菊川市</v>
      </c>
      <c r="CL46" s="124">
        <f t="shared" si="17"/>
        <v>167.23519891243569</v>
      </c>
      <c r="CM46" s="65">
        <f t="shared" si="18"/>
        <v>0.55295177451499811</v>
      </c>
      <c r="CN46" s="66">
        <f t="shared" si="19"/>
        <v>135.84583384781831</v>
      </c>
      <c r="CO46" s="65">
        <f t="shared" si="20"/>
        <v>0.56865196238950111</v>
      </c>
      <c r="CP46" s="66">
        <f t="shared" si="8"/>
        <v>1.591471660712759</v>
      </c>
      <c r="CQ46" s="65">
        <f t="shared" si="21"/>
        <v>0</v>
      </c>
      <c r="CR46" s="66">
        <f t="shared" si="9"/>
        <v>29.797893403904609</v>
      </c>
      <c r="CS46" s="65">
        <f t="shared" si="22"/>
        <v>0.51090859993495719</v>
      </c>
      <c r="CT46" s="66">
        <f t="shared" si="10"/>
        <v>44.067263725625956</v>
      </c>
      <c r="CU46" s="67">
        <f t="shared" si="23"/>
        <v>0</v>
      </c>
      <c r="CV46" s="16"/>
      <c r="CW46" s="959">
        <f t="shared" si="24"/>
        <v>92.472999999999999</v>
      </c>
      <c r="CX46" s="962">
        <f>VLOOKUP($AX46&amp;"_"&amp;$CW$14,データシート1!$A:$BT,MATCH($CW$12&amp;"_"&amp;CX$20,データシート1!$A$1:$BT$1,0),0)</f>
        <v>77.248999999999995</v>
      </c>
      <c r="CY46" s="962">
        <f>VLOOKUP($AX46&amp;"_"&amp;$CW$14,データシート1!$A:$BT,MATCH($CW$12&amp;"_"&amp;CY$20,データシート1!$A$1:$BT$1,0),0)</f>
        <v>0</v>
      </c>
      <c r="CZ46" s="962">
        <f>VLOOKUP($AX46&amp;"_"&amp;$CW$14,データシート1!$A:$BT,MATCH($CW$12&amp;"_"&amp;CZ$20,データシート1!$A$1:$BT$1,0),0)</f>
        <v>15.224</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92.472999999999999</v>
      </c>
      <c r="DE46" s="16"/>
      <c r="DF46" s="125">
        <f>VLOOKUP($AX46&amp;"_"&amp;$DF$14,データシート1!$A:$BT,MATCH($DF$12&amp;"_"&amp;DF$20,データシート1!$A$1:$BT$1,0),0)</f>
        <v>12</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0.84</v>
      </c>
      <c r="DO46" s="127">
        <f t="shared" si="27"/>
        <v>0</v>
      </c>
      <c r="DP46" s="127">
        <f t="shared" si="29"/>
        <v>0.16</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41206</v>
      </c>
      <c r="AY47" s="18" t="str">
        <f>IF(IFERROR(比較地域マスタ!$Z32,"")=0,"",IFERROR(比較地域マスタ!$Z32,""))</f>
        <v>武雄市</v>
      </c>
      <c r="BB47" s="110" t="str">
        <f t="shared" si="0"/>
        <v>41206</v>
      </c>
      <c r="BC47" s="1031" t="str">
        <f t="shared" si="0"/>
        <v>武雄市</v>
      </c>
      <c r="BD47" s="34">
        <f t="shared" si="14"/>
        <v>240.35974574445032</v>
      </c>
      <c r="BE47" s="34">
        <f t="shared" si="15"/>
        <v>49.462554572362912</v>
      </c>
      <c r="BF47" s="34">
        <f>VLOOKUP($AX47&amp;"_"&amp;$BC$14,データシート1!$A:$BT,MATCH($BC$12&amp;"_"&amp;BF$20,データシート1!$A$1:$BT$1,0),0)</f>
        <v>36.355061717488773</v>
      </c>
      <c r="BG47" s="34">
        <f>VLOOKUP($AX47&amp;"_"&amp;$BC$14,データシート1!$A:$BT,MATCH($BC$12&amp;"_"&amp;BG$20,データシート1!$A$1:$BT$1,0),0)</f>
        <v>3.2413065539146357</v>
      </c>
      <c r="BH47" s="34">
        <f>VLOOKUP($AX47&amp;"_"&amp;$BC$14,データシート1!$A:$BT,MATCH($BC$12&amp;"_"&amp;BH$20,データシート1!$A$1:$BT$1,0),0)</f>
        <v>9.866186300959507</v>
      </c>
      <c r="BI47" s="34">
        <f>VLOOKUP($AX47&amp;"_"&amp;$BC$14,データシート1!$A:$BT,MATCH($BC$12&amp;"_"&amp;BI$20,データシート1!$A$1:$BT$1,0),0)</f>
        <v>50.145258302934003</v>
      </c>
      <c r="BJ47" s="34">
        <f>VLOOKUP($AX47&amp;"_"&amp;$BC$14,データシート1!$A:$BT,MATCH($BC$12&amp;"_"&amp;BJ$20,データシート1!$A$1:$BT$1,0),0)</f>
        <v>43.113274059978103</v>
      </c>
      <c r="BK47" s="34">
        <f t="shared" si="1"/>
        <v>93.081581551090139</v>
      </c>
      <c r="BL47" s="34">
        <f t="shared" si="2"/>
        <v>90.270183942796194</v>
      </c>
      <c r="BM47" s="34">
        <f>VLOOKUP($AX47&amp;"_"&amp;$BC$14,データシート1!$A:$BT,MATCH($BC$12&amp;"_"&amp;BM$20,データシート1!$A$1:$BT$1,0),0)</f>
        <v>44.998263671235122</v>
      </c>
      <c r="BN47" s="34">
        <f>VLOOKUP($AX47&amp;"_"&amp;$BC$14,データシート1!$A:$BT,MATCH($BC$12&amp;"_"&amp;BN$20,データシート1!$A$1:$BT$1,0),0)</f>
        <v>45.271920271561079</v>
      </c>
      <c r="BO47" s="34">
        <f>VLOOKUP($AX47&amp;"_"&amp;$BC$14,データシート1!$A:$BT,MATCH($BC$12&amp;"_"&amp;BO$20,データシート1!$A$1:$BT$1,0),0)</f>
        <v>2.81139760829394</v>
      </c>
      <c r="BP47" s="34">
        <f>VLOOKUP($AX47&amp;"_"&amp;$BC$14,データシート1!$A:$BT,MATCH($BC$12&amp;"_"&amp;BP$20,データシート1!$A$1:$BT$1,0),0)</f>
        <v>0</v>
      </c>
      <c r="BQ47" s="34">
        <f>VLOOKUP($AX47&amp;"_"&amp;$BC$14,データシート1!$A:$BT,MATCH($BC$12&amp;"_"&amp;BQ$20,データシート1!$A$1:$BT$1,0),0)</f>
        <v>4.5570772580851404</v>
      </c>
      <c r="BR47" s="35">
        <f t="shared" si="3"/>
        <v>240.35974574445032</v>
      </c>
      <c r="BT47" s="121" t="str">
        <f t="shared" si="4"/>
        <v>武雄市</v>
      </c>
      <c r="BU47" s="33">
        <f t="shared" si="25"/>
        <v>240.35974574445032</v>
      </c>
      <c r="BV47" s="59">
        <f t="shared" si="16"/>
        <v>0.20578551711795923</v>
      </c>
      <c r="BW47" s="59">
        <f t="shared" si="16"/>
        <v>0.15125270500219848</v>
      </c>
      <c r="BX47" s="59">
        <f t="shared" si="16"/>
        <v>1.348523041524924E-2</v>
      </c>
      <c r="BY47" s="59">
        <f t="shared" si="16"/>
        <v>4.1047581700511544E-2</v>
      </c>
      <c r="BZ47" s="59">
        <f t="shared" si="16"/>
        <v>0.20862585849232956</v>
      </c>
      <c r="CA47" s="59">
        <f t="shared" si="32"/>
        <v>0.17936977727466891</v>
      </c>
      <c r="CB47" s="59">
        <f t="shared" si="32"/>
        <v>0.38725944422513314</v>
      </c>
      <c r="CC47" s="59">
        <f t="shared" si="32"/>
        <v>0.37556282006876124</v>
      </c>
      <c r="CD47" s="59">
        <f t="shared" si="32"/>
        <v>0.18721214541089223</v>
      </c>
      <c r="CE47" s="59">
        <f t="shared" si="32"/>
        <v>0.188350674657869</v>
      </c>
      <c r="CF47" s="59">
        <f t="shared" si="32"/>
        <v>1.1696624156371876E-2</v>
      </c>
      <c r="CG47" s="59">
        <f t="shared" si="32"/>
        <v>0</v>
      </c>
      <c r="CH47" s="59">
        <f t="shared" si="32"/>
        <v>1.895940288990907E-2</v>
      </c>
      <c r="CI47" s="122">
        <f t="shared" si="6"/>
        <v>1</v>
      </c>
      <c r="CK47" s="123" t="str">
        <f t="shared" si="7"/>
        <v>武雄市</v>
      </c>
      <c r="CL47" s="124">
        <f t="shared" si="17"/>
        <v>49.462554572362912</v>
      </c>
      <c r="CM47" s="65">
        <f t="shared" si="18"/>
        <v>1</v>
      </c>
      <c r="CN47" s="66">
        <f t="shared" si="19"/>
        <v>36.355061717488773</v>
      </c>
      <c r="CO47" s="65">
        <f t="shared" si="20"/>
        <v>1</v>
      </c>
      <c r="CP47" s="66">
        <f t="shared" si="8"/>
        <v>3.2413065539146357</v>
      </c>
      <c r="CQ47" s="65">
        <f t="shared" si="21"/>
        <v>0</v>
      </c>
      <c r="CR47" s="66">
        <f t="shared" si="9"/>
        <v>9.866186300959507</v>
      </c>
      <c r="CS47" s="65">
        <f t="shared" si="22"/>
        <v>0</v>
      </c>
      <c r="CT47" s="66">
        <f t="shared" si="10"/>
        <v>50.145258302934003</v>
      </c>
      <c r="CU47" s="67">
        <f t="shared" si="23"/>
        <v>4.0821407033817793E-2</v>
      </c>
      <c r="CV47" s="16"/>
      <c r="CW47" s="959">
        <f t="shared" si="24"/>
        <v>50.052999999999997</v>
      </c>
      <c r="CX47" s="962">
        <f>VLOOKUP($AX47&amp;"_"&amp;$CW$14,データシート1!$A:$BT,MATCH($CW$12&amp;"_"&amp;CX$20,データシート1!$A$1:$BT$1,0),0)</f>
        <v>50.052999999999997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2.0470000000000002</v>
      </c>
      <c r="DB47" s="962">
        <f>VLOOKUP($AX47&amp;"_"&amp;$CW$14,データシート1!$A:$BT,MATCH($CW$12&amp;"_"&amp;DB$20,データシート1!$A$1:$BT$1,0),0)</f>
        <v>0</v>
      </c>
      <c r="DC47" s="962">
        <f>VLOOKUP($AX47&amp;"_"&amp;$CW$14,データシート1!$A:$BT,MATCH($CW$12&amp;"_"&amp;DC$20,データシート1!$A$1:$BT$1,0),0)</f>
        <v>0</v>
      </c>
      <c r="DD47" s="961">
        <f t="shared" si="11"/>
        <v>52.099999999999994</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0.96</v>
      </c>
      <c r="DO47" s="127">
        <f t="shared" si="27"/>
        <v>0</v>
      </c>
      <c r="DP47" s="127">
        <f t="shared" si="29"/>
        <v>0</v>
      </c>
      <c r="DQ47" s="127">
        <f t="shared" si="30"/>
        <v>0.04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08212</v>
      </c>
      <c r="AY48" s="18" t="str">
        <f>IF(IFERROR(比較地域マスタ!$Z33,"")=0,"",IFERROR(比較地域マスタ!$Z33,""))</f>
        <v>常陸太田市</v>
      </c>
      <c r="BB48" s="110" t="str">
        <f t="shared" si="0"/>
        <v>08212</v>
      </c>
      <c r="BC48" s="1031" t="str">
        <f t="shared" si="0"/>
        <v>常陸太田市</v>
      </c>
      <c r="BD48" s="34">
        <f t="shared" si="14"/>
        <v>302.1172696270387</v>
      </c>
      <c r="BE48" s="34">
        <f t="shared" si="15"/>
        <v>77.302800794391018</v>
      </c>
      <c r="BF48" s="34">
        <f>VLOOKUP($AX48&amp;"_"&amp;$BC$14,データシート1!$A:$BT,MATCH($BC$12&amp;"_"&amp;BF$20,データシート1!$A$1:$BT$1,0),0)</f>
        <v>67.473138594082769</v>
      </c>
      <c r="BG48" s="34">
        <f>VLOOKUP($AX48&amp;"_"&amp;$BC$14,データシート1!$A:$BT,MATCH($BC$12&amp;"_"&amp;BG$20,データシート1!$A$1:$BT$1,0),0)</f>
        <v>2.7441136014853145</v>
      </c>
      <c r="BH48" s="34">
        <f>VLOOKUP($AX48&amp;"_"&amp;$BC$14,データシート1!$A:$BT,MATCH($BC$12&amp;"_"&amp;BH$20,データシート1!$A$1:$BT$1,0),0)</f>
        <v>7.085548598822939</v>
      </c>
      <c r="BI48" s="34">
        <f>VLOOKUP($AX48&amp;"_"&amp;$BC$14,データシート1!$A:$BT,MATCH($BC$12&amp;"_"&amp;BI$20,データシート1!$A$1:$BT$1,0),0)</f>
        <v>44.278732094924742</v>
      </c>
      <c r="BJ48" s="34">
        <f>VLOOKUP($AX48&amp;"_"&amp;$BC$14,データシート1!$A:$BT,MATCH($BC$12&amp;"_"&amp;BJ$20,データシート1!$A$1:$BT$1,0),0)</f>
        <v>68.473026581932743</v>
      </c>
      <c r="BK48" s="34">
        <f t="shared" si="1"/>
        <v>102.04165168243026</v>
      </c>
      <c r="BL48" s="34">
        <f t="shared" si="2"/>
        <v>99.166904062610101</v>
      </c>
      <c r="BM48" s="34">
        <f>VLOOKUP($AX48&amp;"_"&amp;$BC$14,データシート1!$A:$BT,MATCH($BC$12&amp;"_"&amp;BM$20,データシート1!$A$1:$BT$1,0),0)</f>
        <v>49.280900158732464</v>
      </c>
      <c r="BN48" s="34">
        <f>VLOOKUP($AX48&amp;"_"&amp;$BC$14,データシート1!$A:$BT,MATCH($BC$12&amp;"_"&amp;BN$20,データシート1!$A$1:$BT$1,0),0)</f>
        <v>49.886003903877636</v>
      </c>
      <c r="BO48" s="34">
        <f>VLOOKUP($AX48&amp;"_"&amp;$BC$14,データシート1!$A:$BT,MATCH($BC$12&amp;"_"&amp;BO$20,データシート1!$A$1:$BT$1,0),0)</f>
        <v>2.8747476198201598</v>
      </c>
      <c r="BP48" s="34">
        <f>VLOOKUP($AX48&amp;"_"&amp;$BC$14,データシート1!$A:$BT,MATCH($BC$12&amp;"_"&amp;BP$20,データシート1!$A$1:$BT$1,0),0)</f>
        <v>0</v>
      </c>
      <c r="BQ48" s="34">
        <f>VLOOKUP($AX48&amp;"_"&amp;$BC$14,データシート1!$A:$BT,MATCH($BC$12&amp;"_"&amp;BQ$20,データシート1!$A$1:$BT$1,0),0)</f>
        <v>10.02105847336</v>
      </c>
      <c r="BR48" s="35">
        <f t="shared" si="3"/>
        <v>302.1172696270387</v>
      </c>
      <c r="BT48" s="121" t="str">
        <f t="shared" si="4"/>
        <v>常陸太田市</v>
      </c>
      <c r="BU48" s="33">
        <f t="shared" si="25"/>
        <v>302.1172696270387</v>
      </c>
      <c r="BV48" s="59">
        <f t="shared" si="16"/>
        <v>0.25587018209790091</v>
      </c>
      <c r="BW48" s="59">
        <f t="shared" si="16"/>
        <v>0.22333426578817492</v>
      </c>
      <c r="BX48" s="59">
        <f t="shared" si="16"/>
        <v>9.0829418817166604E-3</v>
      </c>
      <c r="BY48" s="59">
        <f t="shared" si="16"/>
        <v>2.3452974428009331E-2</v>
      </c>
      <c r="BZ48" s="59">
        <f t="shared" si="16"/>
        <v>0.14656140693177347</v>
      </c>
      <c r="CA48" s="59">
        <f t="shared" si="32"/>
        <v>0.22664386801344436</v>
      </c>
      <c r="CB48" s="59">
        <f t="shared" si="32"/>
        <v>0.33775511015441073</v>
      </c>
      <c r="CC48" s="59">
        <f t="shared" si="32"/>
        <v>0.32823977320141556</v>
      </c>
      <c r="CD48" s="59">
        <f t="shared" si="32"/>
        <v>0.16311844807669992</v>
      </c>
      <c r="CE48" s="59">
        <f t="shared" si="32"/>
        <v>0.16512132512471564</v>
      </c>
      <c r="CF48" s="59">
        <f t="shared" si="32"/>
        <v>9.5153369529951473E-3</v>
      </c>
      <c r="CG48" s="59">
        <f t="shared" si="32"/>
        <v>0</v>
      </c>
      <c r="CH48" s="59">
        <f t="shared" si="32"/>
        <v>3.3169432802470762E-2</v>
      </c>
      <c r="CI48" s="122">
        <f t="shared" si="6"/>
        <v>1</v>
      </c>
      <c r="CK48" s="123" t="str">
        <f t="shared" si="7"/>
        <v>常陸太田市</v>
      </c>
      <c r="CL48" s="124">
        <f t="shared" si="17"/>
        <v>77.302800794391018</v>
      </c>
      <c r="CM48" s="65">
        <f t="shared" si="18"/>
        <v>0.20605980425428241</v>
      </c>
      <c r="CN48" s="66">
        <f t="shared" si="19"/>
        <v>67.473138594082769</v>
      </c>
      <c r="CO48" s="65">
        <f t="shared" si="20"/>
        <v>0.23607913210957307</v>
      </c>
      <c r="CP48" s="66">
        <f t="shared" si="8"/>
        <v>2.7441136014853145</v>
      </c>
      <c r="CQ48" s="65">
        <f t="shared" si="21"/>
        <v>0</v>
      </c>
      <c r="CR48" s="66">
        <f t="shared" si="9"/>
        <v>7.085548598822939</v>
      </c>
      <c r="CS48" s="65">
        <f t="shared" si="22"/>
        <v>0</v>
      </c>
      <c r="CT48" s="66">
        <f t="shared" si="10"/>
        <v>44.278732094924742</v>
      </c>
      <c r="CU48" s="67">
        <f t="shared" si="23"/>
        <v>0</v>
      </c>
      <c r="CV48" s="16"/>
      <c r="CW48" s="959">
        <f t="shared" si="24"/>
        <v>15.929</v>
      </c>
      <c r="CX48" s="962">
        <f>VLOOKUP($AX48&amp;"_"&amp;$CW$14,データシート1!$A:$BT,MATCH($CW$12&amp;"_"&amp;CX$20,データシート1!$A$1:$BT$1,0),0)</f>
        <v>15.929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15.929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28218</v>
      </c>
      <c r="AY49" s="18" t="str">
        <f>IF(IFERROR(比較地域マスタ!$Z34,"")=0,"",IFERROR(比較地域マスタ!$Z34,""))</f>
        <v>小野市</v>
      </c>
      <c r="BB49" s="110" t="str">
        <f t="shared" si="0"/>
        <v>28218</v>
      </c>
      <c r="BC49" s="1031" t="str">
        <f t="shared" si="0"/>
        <v>小野市</v>
      </c>
      <c r="BD49" s="34">
        <f t="shared" si="14"/>
        <v>705.12382432558923</v>
      </c>
      <c r="BE49" s="34">
        <f t="shared" si="15"/>
        <v>527.82824091176599</v>
      </c>
      <c r="BF49" s="34">
        <f>VLOOKUP($AX49&amp;"_"&amp;$BC$14,データシート1!$A:$BT,MATCH($BC$12&amp;"_"&amp;BF$20,データシート1!$A$1:$BT$1,0),0)</f>
        <v>518.54681272984624</v>
      </c>
      <c r="BG49" s="34">
        <f>VLOOKUP($AX49&amp;"_"&amp;$BC$14,データシート1!$A:$BT,MATCH($BC$12&amp;"_"&amp;BG$20,データシート1!$A$1:$BT$1,0),0)</f>
        <v>1.3498267400744417</v>
      </c>
      <c r="BH49" s="34">
        <f>VLOOKUP($AX49&amp;"_"&amp;$BC$14,データシート1!$A:$BT,MATCH($BC$12&amp;"_"&amp;BH$20,データシート1!$A$1:$BT$1,0),0)</f>
        <v>7.9316014418452845</v>
      </c>
      <c r="BI49" s="34">
        <f>VLOOKUP($AX49&amp;"_"&amp;$BC$14,データシート1!$A:$BT,MATCH($BC$12&amp;"_"&amp;BI$20,データシート1!$A$1:$BT$1,0),0)</f>
        <v>48.802804753619675</v>
      </c>
      <c r="BJ49" s="34">
        <f>VLOOKUP($AX49&amp;"_"&amp;$BC$14,データシート1!$A:$BT,MATCH($BC$12&amp;"_"&amp;BJ$20,データシート1!$A$1:$BT$1,0),0)</f>
        <v>36.814516226610287</v>
      </c>
      <c r="BK49" s="34">
        <f t="shared" si="1"/>
        <v>84.894922425567898</v>
      </c>
      <c r="BL49" s="34">
        <f t="shared" si="2"/>
        <v>82.10209191742635</v>
      </c>
      <c r="BM49" s="34">
        <f>VLOOKUP($AX49&amp;"_"&amp;$BC$14,データシート1!$A:$BT,MATCH($BC$12&amp;"_"&amp;BM$20,データシート1!$A$1:$BT$1,0),0)</f>
        <v>43.595635662635551</v>
      </c>
      <c r="BN49" s="34">
        <f>VLOOKUP($AX49&amp;"_"&amp;$BC$14,データシート1!$A:$BT,MATCH($BC$12&amp;"_"&amp;BN$20,データシート1!$A$1:$BT$1,0),0)</f>
        <v>38.506456254790791</v>
      </c>
      <c r="BO49" s="34">
        <f>VLOOKUP($AX49&amp;"_"&amp;$BC$14,データシート1!$A:$BT,MATCH($BC$12&amp;"_"&amp;BO$20,データシート1!$A$1:$BT$1,0),0)</f>
        <v>2.7928305081415501</v>
      </c>
      <c r="BP49" s="34">
        <f>VLOOKUP($AX49&amp;"_"&amp;$BC$14,データシート1!$A:$BT,MATCH($BC$12&amp;"_"&amp;BP$20,データシート1!$A$1:$BT$1,0),0)</f>
        <v>0</v>
      </c>
      <c r="BQ49" s="34">
        <f>VLOOKUP($AX49&amp;"_"&amp;$BC$14,データシート1!$A:$BT,MATCH($BC$12&amp;"_"&amp;BQ$20,データシート1!$A$1:$BT$1,0),0)</f>
        <v>6.7833400080254771</v>
      </c>
      <c r="BR49" s="35">
        <f t="shared" si="3"/>
        <v>705.12382432558923</v>
      </c>
      <c r="BT49" s="121" t="str">
        <f t="shared" si="4"/>
        <v>小野市</v>
      </c>
      <c r="BU49" s="33">
        <f t="shared" si="25"/>
        <v>705.12382432558923</v>
      </c>
      <c r="BV49" s="59">
        <f t="shared" si="16"/>
        <v>0.74856106502514452</v>
      </c>
      <c r="BW49" s="59">
        <f t="shared" si="16"/>
        <v>0.73539823055306175</v>
      </c>
      <c r="BX49" s="59">
        <f t="shared" si="16"/>
        <v>1.9143116336559384E-3</v>
      </c>
      <c r="BY49" s="59">
        <f t="shared" si="16"/>
        <v>1.1248522838426867E-2</v>
      </c>
      <c r="BZ49" s="59">
        <f t="shared" si="16"/>
        <v>6.9211680374431789E-2</v>
      </c>
      <c r="CA49" s="59">
        <f t="shared" si="32"/>
        <v>5.2210001926713052E-2</v>
      </c>
      <c r="CB49" s="59">
        <f t="shared" si="32"/>
        <v>0.12039718344046176</v>
      </c>
      <c r="CC49" s="59">
        <f t="shared" si="32"/>
        <v>0.1164364173852051</v>
      </c>
      <c r="CD49" s="59">
        <f t="shared" si="32"/>
        <v>6.1826921965560153E-2</v>
      </c>
      <c r="CE49" s="59">
        <f t="shared" si="32"/>
        <v>5.4609495419644945E-2</v>
      </c>
      <c r="CF49" s="59">
        <f t="shared" si="32"/>
        <v>3.9607660552566544E-3</v>
      </c>
      <c r="CG49" s="59">
        <f t="shared" si="32"/>
        <v>0</v>
      </c>
      <c r="CH49" s="59">
        <f t="shared" si="32"/>
        <v>9.6200692332490054E-3</v>
      </c>
      <c r="CI49" s="122">
        <f t="shared" si="6"/>
        <v>1</v>
      </c>
      <c r="CK49" s="123" t="str">
        <f t="shared" si="7"/>
        <v>小野市</v>
      </c>
      <c r="CL49" s="124">
        <f t="shared" si="17"/>
        <v>527.82824091176599</v>
      </c>
      <c r="CM49" s="65">
        <f t="shared" si="18"/>
        <v>0.29656238122008116</v>
      </c>
      <c r="CN49" s="66">
        <f t="shared" si="19"/>
        <v>518.54681272984624</v>
      </c>
      <c r="CO49" s="65">
        <f t="shared" si="20"/>
        <v>0.30187052770788403</v>
      </c>
      <c r="CP49" s="66">
        <f t="shared" si="8"/>
        <v>1.3498267400744417</v>
      </c>
      <c r="CQ49" s="65">
        <f t="shared" si="21"/>
        <v>0</v>
      </c>
      <c r="CR49" s="66">
        <f t="shared" si="9"/>
        <v>7.9316014418452845</v>
      </c>
      <c r="CS49" s="65">
        <f t="shared" si="22"/>
        <v>0</v>
      </c>
      <c r="CT49" s="66">
        <f t="shared" si="10"/>
        <v>48.802804753619675</v>
      </c>
      <c r="CU49" s="67">
        <f t="shared" si="23"/>
        <v>0.39573545204013227</v>
      </c>
      <c r="CV49" s="16"/>
      <c r="CW49" s="959">
        <f t="shared" si="24"/>
        <v>156.53399999999999</v>
      </c>
      <c r="CX49" s="962">
        <f>VLOOKUP($AX49&amp;"_"&amp;$CW$14,データシート1!$A:$BT,MATCH($CW$12&amp;"_"&amp;CX$20,データシート1!$A$1:$BT$1,0),0)</f>
        <v>156.53399999999999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19.312999999999999</v>
      </c>
      <c r="DB49" s="962">
        <f>VLOOKUP($AX49&amp;"_"&amp;$CW$14,データシート1!$A:$BT,MATCH($CW$12&amp;"_"&amp;DB$20,データシート1!$A$1:$BT$1,0),0)</f>
        <v>0</v>
      </c>
      <c r="DC49" s="962">
        <f>VLOOKUP($AX49&amp;"_"&amp;$CW$14,データシート1!$A:$BT,MATCH($CW$12&amp;"_"&amp;DC$20,データシート1!$A$1:$BT$1,0),0)</f>
        <v>0</v>
      </c>
      <c r="DD49" s="961">
        <f t="shared" si="11"/>
        <v>175.84699999999998</v>
      </c>
      <c r="DE49" s="16"/>
      <c r="DF49" s="125">
        <f>VLOOKUP($AX49&amp;"_"&amp;$DF$14,データシート1!$A:$BT,MATCH($DF$12&amp;"_"&amp;DF$20,データシート1!$A$1:$BT$1,0),0)</f>
        <v>17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20</v>
      </c>
      <c r="DM49" s="16"/>
      <c r="DN49" s="126">
        <f t="shared" si="26"/>
        <v>0.89</v>
      </c>
      <c r="DO49" s="127">
        <f t="shared" si="27"/>
        <v>0</v>
      </c>
      <c r="DP49" s="127">
        <f t="shared" si="29"/>
        <v>0</v>
      </c>
      <c r="DQ49" s="127">
        <f t="shared" si="30"/>
        <v>0.11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佐渡市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新潟県</v>
      </c>
      <c r="AY4" s="1038" t="str">
        <f>年度マスタ!$J4</f>
        <v>佐渡市</v>
      </c>
      <c r="AZ4" s="1038" t="str">
        <f>年度マスタ!$K4</f>
        <v>15224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43204</v>
      </c>
      <c r="AY13" s="18" t="str">
        <f>IF(IFERROR(比較地域マスタ!$Z6,"")=0,"",IFERROR(比較地域マスタ!$Z6,""))</f>
        <v>荒尾市</v>
      </c>
      <c r="BC13" s="844" t="str">
        <f t="shared" ref="BC13:BC59" si="0">AX13</f>
        <v>43204</v>
      </c>
      <c r="BD13" s="1031" t="str">
        <f>AY13</f>
        <v>荒尾市</v>
      </c>
      <c r="BE13" s="34">
        <f>VLOOKUP($BC13&amp;"_"&amp;$AZ$7,データシート1!$A:$BT,MATCH("cb_"&amp;BE$12,データシート1!$A$1:$BT$1,0),0)</f>
        <v>10006.362999999979</v>
      </c>
      <c r="BF13" s="34">
        <f>VLOOKUP($BC13&amp;"_"&amp;$AZ$7,データシート1!$A:$BT,MATCH("cb_"&amp;BF$12,データシート1!$A$1:$BT$1,0),0)</f>
        <v>39754.420000000013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12600</v>
      </c>
      <c r="BK13" s="34">
        <f>SUM(BE13:BJ13)</f>
        <v>62360.782999999996</v>
      </c>
      <c r="BL13" s="36"/>
      <c r="BM13" s="844" t="str">
        <f>AX13</f>
        <v>43204</v>
      </c>
      <c r="BN13" s="1031" t="str">
        <f>AY13</f>
        <v>荒尾市</v>
      </c>
      <c r="BO13" s="34">
        <f>BE13*VLOOKUP(BO$12,別紙!$B$4:$E$10,MATCH("設備利用率",別紙!$B$4:$E$4,0),0)/100*8760/10^3</f>
        <v>12008.836363559976</v>
      </c>
      <c r="BP13" s="34">
        <f>BF13*VLOOKUP(BP$12,別紙!$B$4:$E$10,MATCH("設備利用率",別紙!$B$4:$E$4,0),0)/100*8760/10^3</f>
        <v>52585.556599200012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88300.800000000003</v>
      </c>
      <c r="BU13" s="34">
        <f>SUM(BO13:BT13)</f>
        <v>152895.19296275999</v>
      </c>
      <c r="BV13" s="36"/>
      <c r="BW13" s="33" t="str">
        <f>AX13</f>
        <v>43204</v>
      </c>
      <c r="BX13" s="33" t="str">
        <f>AY13</f>
        <v>荒尾市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245530.14676114084</v>
      </c>
      <c r="BZ13" s="36"/>
      <c r="CA13" s="33" t="str">
        <f>AX13</f>
        <v>43204</v>
      </c>
      <c r="CB13" s="33" t="str">
        <f>AY13</f>
        <v>荒尾市</v>
      </c>
      <c r="CC13" s="223">
        <f>BO13/$BY13</f>
        <v>4.8909824402306637E-2</v>
      </c>
      <c r="CD13" s="223">
        <f t="shared" ref="CD13:CH28" si="1">BP13/$BY13</f>
        <v>0.21417148685353427</v>
      </c>
      <c r="CE13" s="223">
        <f t="shared" si="1"/>
        <v>0</v>
      </c>
      <c r="CF13" s="223">
        <f t="shared" si="1"/>
        <v>0</v>
      </c>
      <c r="CG13" s="223">
        <f t="shared" si="1"/>
        <v>0</v>
      </c>
      <c r="CH13" s="223">
        <f t="shared" si="1"/>
        <v>0.35963323105044892</v>
      </c>
      <c r="CI13" s="223">
        <f>BU13/BY13</f>
        <v>0.62271454230628986</v>
      </c>
      <c r="CK13" s="18" t="str">
        <f>AX13</f>
        <v>43204</v>
      </c>
      <c r="CL13" s="18" t="str">
        <f>AY13</f>
        <v>荒尾市</v>
      </c>
      <c r="CM13" s="18">
        <f>VLOOKUP($CK13&amp;"_"&amp;$AZ$7,データシート1!$A:$BT,MATCH("ca_太陽光発電（10kW未満）",データシート1!$A$1:$BT$1,0),0)</f>
        <v>2023</v>
      </c>
      <c r="CN13" s="18">
        <f>VLOOKUP($CK13&amp;"_"&amp;$AZ$5,データシート1!$A:$BT,MATCH("ab_家庭",データシート1!$A$1:$BT$1,0),0)</f>
        <v>24066</v>
      </c>
      <c r="CO13" s="223">
        <f>CM13/CN13</f>
        <v>8.4060500290866785E-2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20207</v>
      </c>
      <c r="AY14" s="18" t="str">
        <f>IF(IFERROR(比較地域マスタ!$Z7,"")=0,"",IFERROR(比較地域マスタ!$Z7,""))</f>
        <v>須坂市</v>
      </c>
      <c r="BC14" s="844" t="str">
        <f t="shared" si="0"/>
        <v>20207</v>
      </c>
      <c r="BD14" s="1031" t="str">
        <f t="shared" ref="BD14:BD60" si="2">AY14</f>
        <v>須坂市</v>
      </c>
      <c r="BE14" s="34">
        <f>VLOOKUP($BC14&amp;"_"&amp;$AZ$7,データシート1!$A:$BT,MATCH("cb_"&amp;BE$12,データシート1!$A$1:$BT$1,0),0)</f>
        <v>10415.799999999979</v>
      </c>
      <c r="BF14" s="34">
        <f>VLOOKUP($BC14&amp;"_"&amp;$AZ$7,データシート1!$A:$BT,MATCH("cb_"&amp;BF$12,データシート1!$A$1:$BT$1,0),0)</f>
        <v>18192.900000000009</v>
      </c>
      <c r="BG14" s="34">
        <f>VLOOKUP($BC14&amp;"_"&amp;$AZ$7,データシート1!$A:$BT,MATCH("cb_"&amp;BG$12,データシート1!$A$1:$BT$1,0),0)</f>
        <v>0</v>
      </c>
      <c r="BH14" s="34">
        <f>VLOOKUP($BC14&amp;"_"&amp;$AZ$7,データシート1!$A:$BT,MATCH("cb_"&amp;BH$12,データシート1!$A$1:$BT$1,0),0)</f>
        <v>481.5</v>
      </c>
      <c r="BI14" s="34">
        <f>VLOOKUP($BC14&amp;"_"&amp;$AZ$7,データシート1!$A:$BT,MATCH("cb_"&amp;BI$12,データシート1!$A$1:$BT$1,0),0)</f>
        <v>0</v>
      </c>
      <c r="BJ14" s="34">
        <f>VLOOKUP($BC14&amp;"_"&amp;$AZ$7,データシート1!$A:$BT,MATCH("cb_"&amp;BJ$12,データシート1!$A$1:$BT$1,0),0)</f>
        <v>0</v>
      </c>
      <c r="BK14" s="34">
        <f t="shared" ref="BK14:BK60" si="3">SUM(BE14:BJ14)</f>
        <v>29090.19999999999</v>
      </c>
      <c r="BL14" s="36"/>
      <c r="BM14" s="844" t="str">
        <f t="shared" ref="BM14:BM60" si="4">AX14</f>
        <v>20207</v>
      </c>
      <c r="BN14" s="1031" t="str">
        <f t="shared" ref="BN14:BN60" si="5">AY14</f>
        <v>須坂市</v>
      </c>
      <c r="BO14" s="34">
        <f>BE14*VLOOKUP(BO$12,別紙!$B$4:$E$10,MATCH("設備利用率",別紙!$B$4:$E$4,0),0)/100*8760/10^3</f>
        <v>12500.209895999973</v>
      </c>
      <c r="BP14" s="34">
        <f>BF14*VLOOKUP(BP$12,別紙!$B$4:$E$10,MATCH("設備利用率",別紙!$B$4:$E$4,0),0)/100*8760/10^3</f>
        <v>24064.84040400001</v>
      </c>
      <c r="BQ14" s="34">
        <f>BG14*VLOOKUP(BQ$12,別紙!$B$4:$E$10,MATCH("設備利用率",別紙!$B$4:$E$4,0),0)/100*8760/10^3</f>
        <v>0</v>
      </c>
      <c r="BR14" s="34">
        <f>BH14*VLOOKUP(BR$12,別紙!$B$4:$E$10,MATCH("設備利用率",別紙!$B$4:$E$4,0),0)/100*8760/10^3</f>
        <v>2530.7640000000001</v>
      </c>
      <c r="BS14" s="34">
        <f>BI14*VLOOKUP(BS$12,別紙!$B$4:$E$10,MATCH("設備利用率",別紙!$B$4:$E$4,0),0)/100*8760/10^3</f>
        <v>0</v>
      </c>
      <c r="BT14" s="34">
        <f>BJ14*VLOOKUP(BT$12,別紙!$B$4:$E$10,MATCH("設備利用率",別紙!$B$4:$E$4,0),0)/100*8760/10^3</f>
        <v>0</v>
      </c>
      <c r="BU14" s="34">
        <f t="shared" ref="BU14:BU60" si="6">SUM(BO14:BT14)</f>
        <v>39095.814299999984</v>
      </c>
      <c r="BV14" s="36"/>
      <c r="BW14" s="33" t="str">
        <f t="shared" ref="BW14:BW60" si="7">AX14</f>
        <v>20207</v>
      </c>
      <c r="BX14" s="33" t="str">
        <f t="shared" ref="BX14:BX60" si="8">AY14</f>
        <v>須坂市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286521.90074607445</v>
      </c>
      <c r="BZ14" s="36"/>
      <c r="CA14" s="33" t="str">
        <f t="shared" ref="CA14:CA60" si="9">AX14</f>
        <v>20207</v>
      </c>
      <c r="CB14" s="33" t="str">
        <f t="shared" ref="CB14:CB60" si="10">AY14</f>
        <v>須坂市</v>
      </c>
      <c r="CC14" s="223">
        <f t="shared" ref="CC14:CC60" si="11">BO14/$BY14</f>
        <v>4.3627415089215429E-2</v>
      </c>
      <c r="CD14" s="223">
        <f t="shared" si="1"/>
        <v>8.3989532183534887E-2</v>
      </c>
      <c r="CE14" s="223">
        <f t="shared" si="1"/>
        <v>0</v>
      </c>
      <c r="CF14" s="223">
        <f t="shared" si="1"/>
        <v>8.8327070056779013E-3</v>
      </c>
      <c r="CG14" s="223">
        <f t="shared" si="1"/>
        <v>0</v>
      </c>
      <c r="CH14" s="223">
        <f t="shared" si="1"/>
        <v>0</v>
      </c>
      <c r="CI14" s="223">
        <f t="shared" ref="CI14:CI60" si="12">BU14/BY14</f>
        <v>0.13644965427842823</v>
      </c>
      <c r="CK14" s="18" t="str">
        <f t="shared" ref="CK14:CK60" si="13">AX14</f>
        <v>20207</v>
      </c>
      <c r="CL14" s="18" t="str">
        <f t="shared" ref="CL14:CL60" si="14">AY14</f>
        <v>須坂市</v>
      </c>
      <c r="CM14" s="18">
        <f>VLOOKUP($CK14&amp;"_"&amp;$AZ$7,データシート1!$A:$BT,MATCH("ca_太陽光発電（10kW未満）",データシート1!$A$1:$BT$1,0),0)</f>
        <v>2174</v>
      </c>
      <c r="CN14" s="18">
        <f>VLOOKUP($CK14&amp;"_"&amp;$AZ$5,データシート1!$A:$BT,MATCH("ab_家庭",データシート1!$A$1:$BT$1,0),0)</f>
        <v>20530</v>
      </c>
      <c r="CO14" s="223">
        <f t="shared" ref="CO14:CO60" si="15">CM14/CN14</f>
        <v>0.10589381393083293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08443</v>
      </c>
      <c r="AY15" s="18" t="str">
        <f>IF(IFERROR(比較地域マスタ!$Z8,"")=0,"",IFERROR(比較地域マスタ!$Z8,""))</f>
        <v>阿見町</v>
      </c>
      <c r="BC15" s="844" t="str">
        <f t="shared" si="0"/>
        <v>08443</v>
      </c>
      <c r="BD15" s="1031" t="str">
        <f t="shared" si="2"/>
        <v>阿見町</v>
      </c>
      <c r="BE15" s="34">
        <f>VLOOKUP($BC15&amp;"_"&amp;$AZ$7,データシート1!$A:$BT,MATCH("cb_"&amp;BE$12,データシート1!$A$1:$BT$1,0),0)</f>
        <v>9820.2999999999429</v>
      </c>
      <c r="BF15" s="34">
        <f>VLOOKUP($BC15&amp;"_"&amp;$AZ$7,データシート1!$A:$BT,MATCH("cb_"&amp;BF$12,データシート1!$A$1:$BT$1,0),0)</f>
        <v>65265.899999999994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75086.199999999939</v>
      </c>
      <c r="BL15" s="36"/>
      <c r="BM15" s="844" t="str">
        <f t="shared" si="4"/>
        <v>08443</v>
      </c>
      <c r="BN15" s="1031" t="str">
        <f t="shared" si="5"/>
        <v>阿見町</v>
      </c>
      <c r="BO15" s="34">
        <f>BE15*VLOOKUP(BO$12,別紙!$B$4:$E$10,MATCH("設備利用率",別紙!$B$4:$E$4,0),0)/100*8760/10^3</f>
        <v>11785.53843599993</v>
      </c>
      <c r="BP15" s="34">
        <f>BF15*VLOOKUP(BP$12,別紙!$B$4:$E$10,MATCH("設備利用率",別紙!$B$4:$E$4,0),0)/100*8760/10^3</f>
        <v>86331.121883999993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98116.660319999923</v>
      </c>
      <c r="BV15" s="36"/>
      <c r="BW15" s="33" t="str">
        <f t="shared" si="7"/>
        <v>08443</v>
      </c>
      <c r="BX15" s="33" t="str">
        <f t="shared" si="8"/>
        <v>阿見町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540635.82966806181</v>
      </c>
      <c r="BZ15" s="36"/>
      <c r="CA15" s="33" t="str">
        <f t="shared" si="9"/>
        <v>08443</v>
      </c>
      <c r="CB15" s="33" t="str">
        <f t="shared" si="10"/>
        <v>阿見町</v>
      </c>
      <c r="CC15" s="223">
        <f t="shared" si="11"/>
        <v>2.1799403201293529E-2</v>
      </c>
      <c r="CD15" s="223">
        <f t="shared" si="1"/>
        <v>0.15968442553466231</v>
      </c>
      <c r="CE15" s="223">
        <f t="shared" si="1"/>
        <v>0</v>
      </c>
      <c r="CF15" s="223">
        <f t="shared" si="1"/>
        <v>0</v>
      </c>
      <c r="CG15" s="223">
        <f t="shared" si="1"/>
        <v>0</v>
      </c>
      <c r="CH15" s="223">
        <f t="shared" si="1"/>
        <v>0</v>
      </c>
      <c r="CI15" s="223">
        <f t="shared" si="12"/>
        <v>0.18148382873595584</v>
      </c>
      <c r="CK15" s="18" t="str">
        <f t="shared" si="13"/>
        <v>08443</v>
      </c>
      <c r="CL15" s="18" t="str">
        <f t="shared" si="14"/>
        <v>阿見町</v>
      </c>
      <c r="CM15" s="18">
        <f>VLOOKUP($CK15&amp;"_"&amp;$AZ$7,データシート1!$A:$BT,MATCH("ca_太陽光発電（10kW未満）",データシート1!$A$1:$BT$1,0),0)</f>
        <v>1933</v>
      </c>
      <c r="CN15" s="18">
        <f>VLOOKUP($CK15&amp;"_"&amp;$AZ$5,データシート1!$A:$BT,MATCH("ab_家庭",データシート1!$A$1:$BT$1,0),0)</f>
        <v>22254</v>
      </c>
      <c r="CO15" s="223">
        <f t="shared" si="15"/>
        <v>8.6860789071627573E-2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15224</v>
      </c>
      <c r="AY16" s="18" t="str">
        <f>IF(IFERROR(比較地域マスタ!$Z9,"")=0,"",IFERROR(比較地域マスタ!$Z9,""))</f>
        <v>佐渡市</v>
      </c>
      <c r="BC16" s="844" t="str">
        <f t="shared" si="0"/>
        <v>15224</v>
      </c>
      <c r="BD16" s="1031" t="str">
        <f t="shared" si="2"/>
        <v>佐渡市</v>
      </c>
      <c r="BE16" s="34">
        <f>VLOOKUP($BC16&amp;"_"&amp;$AZ$7,データシート1!$A:$BT,MATCH("cb_"&amp;BE$12,データシート1!$A$1:$BT$1,0),0)</f>
        <v>1747.3</v>
      </c>
      <c r="BF16" s="34">
        <f>VLOOKUP($BC16&amp;"_"&amp;$AZ$7,データシート1!$A:$BT,MATCH("cb_"&amp;BF$12,データシート1!$A$1:$BT$1,0),0)</f>
        <v>4265.7999999999993</v>
      </c>
      <c r="BG16" s="34">
        <f>VLOOKUP($BC16&amp;"_"&amp;$AZ$7,データシート1!$A:$BT,MATCH("cb_"&amp;BG$12,データシート1!$A$1:$BT$1,0),0)</f>
        <v>0</v>
      </c>
      <c r="BH16" s="34">
        <f>VLOOKUP($BC16&amp;"_"&amp;$AZ$7,データシート1!$A:$BT,MATCH("cb_"&amp;BH$12,データシート1!$A$1:$BT$1,0),0)</f>
        <v>184</v>
      </c>
      <c r="BI16" s="34">
        <f>VLOOKUP($BC16&amp;"_"&amp;$AZ$7,データシート1!$A:$BT,MATCH("cb_"&amp;BI$12,データシート1!$A$1:$BT$1,0),0)</f>
        <v>0</v>
      </c>
      <c r="BJ16" s="34">
        <f>VLOOKUP($BC16&amp;"_"&amp;$AZ$7,データシート1!$A:$BT,MATCH("cb_"&amp;BJ$12,データシート1!$A$1:$BT$1,0),0)</f>
        <v>0</v>
      </c>
      <c r="BK16" s="34">
        <f t="shared" si="3"/>
        <v>6197.0999999999995</v>
      </c>
      <c r="BL16" s="36"/>
      <c r="BM16" s="844" t="str">
        <f t="shared" si="4"/>
        <v>15224</v>
      </c>
      <c r="BN16" s="1031" t="str">
        <f t="shared" si="5"/>
        <v>佐渡市</v>
      </c>
      <c r="BO16" s="34">
        <f>BE16*VLOOKUP(BO$12,別紙!$B$4:$E$10,MATCH("設備利用率",別紙!$B$4:$E$4,0),0)/100*8760/10^3</f>
        <v>2096.9696759999997</v>
      </c>
      <c r="BP16" s="34">
        <f>BF16*VLOOKUP(BP$12,別紙!$B$4:$E$10,MATCH("設備利用率",別紙!$B$4:$E$4,0),0)/100*8760/10^3</f>
        <v>5642.6296079999993</v>
      </c>
      <c r="BQ16" s="34">
        <f>BG16*VLOOKUP(BQ$12,別紙!$B$4:$E$10,MATCH("設備利用率",別紙!$B$4:$E$4,0),0)/100*8760/10^3</f>
        <v>0</v>
      </c>
      <c r="BR16" s="34">
        <f>BH16*VLOOKUP(BR$12,別紙!$B$4:$E$10,MATCH("設備利用率",別紙!$B$4:$E$4,0),0)/100*8760/10^3</f>
        <v>967.10400000000004</v>
      </c>
      <c r="BS16" s="34">
        <f>BI16*VLOOKUP(BS$12,別紙!$B$4:$E$10,MATCH("設備利用率",別紙!$B$4:$E$4,0),0)/100*8760/10^3</f>
        <v>0</v>
      </c>
      <c r="BT16" s="34">
        <f>BJ16*VLOOKUP(BT$12,別紙!$B$4:$E$10,MATCH("設備利用率",別紙!$B$4:$E$4,0),0)/100*8760/10^3</f>
        <v>0</v>
      </c>
      <c r="BU16" s="34">
        <f t="shared" si="6"/>
        <v>8706.7032839999993</v>
      </c>
      <c r="BV16" s="36"/>
      <c r="BW16" s="33" t="str">
        <f t="shared" si="7"/>
        <v>15224</v>
      </c>
      <c r="BX16" s="33" t="str">
        <f t="shared" si="8"/>
        <v>佐渡市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250473.88673428979</v>
      </c>
      <c r="BZ16" s="36"/>
      <c r="CA16" s="33" t="str">
        <f t="shared" si="9"/>
        <v>15224</v>
      </c>
      <c r="CB16" s="33" t="str">
        <f t="shared" si="10"/>
        <v>佐渡市</v>
      </c>
      <c r="CC16" s="223">
        <f t="shared" si="11"/>
        <v>8.3720091676643647E-3</v>
      </c>
      <c r="CD16" s="223">
        <f t="shared" si="1"/>
        <v>2.2527815899570681E-2</v>
      </c>
      <c r="CE16" s="223">
        <f t="shared" si="1"/>
        <v>0</v>
      </c>
      <c r="CF16" s="223">
        <f t="shared" si="1"/>
        <v>3.8610971092005808E-3</v>
      </c>
      <c r="CG16" s="223">
        <f t="shared" si="1"/>
        <v>0</v>
      </c>
      <c r="CH16" s="223">
        <f t="shared" si="1"/>
        <v>0</v>
      </c>
      <c r="CI16" s="223">
        <f t="shared" si="12"/>
        <v>3.476092217643563E-2</v>
      </c>
      <c r="CK16" s="18" t="str">
        <f t="shared" si="13"/>
        <v>15224</v>
      </c>
      <c r="CL16" s="18" t="str">
        <f t="shared" si="14"/>
        <v>佐渡市</v>
      </c>
      <c r="CM16" s="18">
        <f>VLOOKUP($CK16&amp;"_"&amp;$AZ$7,データシート1!$A:$BT,MATCH("ca_太陽光発電（10kW未満）",データシート1!$A$1:$BT$1,0),0)</f>
        <v>366</v>
      </c>
      <c r="CN16" s="18">
        <f>VLOOKUP($CK16&amp;"_"&amp;$AZ$5,データシート1!$A:$BT,MATCH("ab_家庭",データシート1!$A$1:$BT$1,0),0)</f>
        <v>23115</v>
      </c>
      <c r="CO16" s="223">
        <f t="shared" si="15"/>
        <v>1.5833874107722259E-2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24210</v>
      </c>
      <c r="AY17" s="18" t="str">
        <f>IF(IFERROR(比較地域マスタ!$Z10,"")=0,"",IFERROR(比較地域マスタ!$Z10,""))</f>
        <v>亀山市</v>
      </c>
      <c r="BC17" s="844" t="str">
        <f t="shared" si="0"/>
        <v>24210</v>
      </c>
      <c r="BD17" s="1031" t="str">
        <f t="shared" si="2"/>
        <v>亀山市</v>
      </c>
      <c r="BE17" s="34">
        <f>VLOOKUP($BC17&amp;"_"&amp;$AZ$7,データシート1!$A:$BT,MATCH("cb_"&amp;BE$12,データシート1!$A$1:$BT$1,0),0)</f>
        <v>11980.799999999945</v>
      </c>
      <c r="BF17" s="34">
        <f>VLOOKUP($BC17&amp;"_"&amp;$AZ$7,データシート1!$A:$BT,MATCH("cb_"&amp;BF$12,データシート1!$A$1:$BT$1,0),0)</f>
        <v>58834.700000000004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70815.499999999942</v>
      </c>
      <c r="BL17" s="36"/>
      <c r="BM17" s="844" t="str">
        <f t="shared" si="4"/>
        <v>24210</v>
      </c>
      <c r="BN17" s="1031" t="str">
        <f t="shared" si="5"/>
        <v>亀山市</v>
      </c>
      <c r="BO17" s="34">
        <f>BE17*VLOOKUP(BO$12,別紙!$B$4:$E$10,MATCH("設備利用率",別紙!$B$4:$E$4,0),0)/100*8760/10^3</f>
        <v>14378.397695999931</v>
      </c>
      <c r="BP17" s="34">
        <f>BF17*VLOOKUP(BP$12,別紙!$B$4:$E$10,MATCH("設備利用率",別紙!$B$4:$E$4,0),0)/100*8760/10^3</f>
        <v>77824.187772000019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92202.585467999947</v>
      </c>
      <c r="BV17" s="36"/>
      <c r="BW17" s="33" t="str">
        <f t="shared" si="7"/>
        <v>24210</v>
      </c>
      <c r="BX17" s="33" t="str">
        <f t="shared" si="8"/>
        <v>亀山市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1122650.4946998865</v>
      </c>
      <c r="BZ17" s="36"/>
      <c r="CA17" s="33" t="str">
        <f t="shared" si="9"/>
        <v>24210</v>
      </c>
      <c r="CB17" s="33" t="str">
        <f t="shared" si="10"/>
        <v>亀山市</v>
      </c>
      <c r="CC17" s="223">
        <f t="shared" si="11"/>
        <v>1.2807545860337992E-2</v>
      </c>
      <c r="CD17" s="223">
        <f t="shared" si="1"/>
        <v>6.9321830916579633E-2</v>
      </c>
      <c r="CE17" s="223">
        <f t="shared" si="1"/>
        <v>0</v>
      </c>
      <c r="CF17" s="223">
        <f t="shared" si="1"/>
        <v>0</v>
      </c>
      <c r="CG17" s="223">
        <f t="shared" si="1"/>
        <v>0</v>
      </c>
      <c r="CH17" s="223">
        <f t="shared" si="1"/>
        <v>0</v>
      </c>
      <c r="CI17" s="223">
        <f t="shared" si="12"/>
        <v>8.2129376776917631E-2</v>
      </c>
      <c r="CK17" s="18" t="str">
        <f t="shared" si="13"/>
        <v>24210</v>
      </c>
      <c r="CL17" s="18" t="str">
        <f t="shared" si="14"/>
        <v>亀山市</v>
      </c>
      <c r="CM17" s="18">
        <f>VLOOKUP($CK17&amp;"_"&amp;$AZ$7,データシート1!$A:$BT,MATCH("ca_太陽光発電（10kW未満）",データシート1!$A$1:$BT$1,0),0)</f>
        <v>2507</v>
      </c>
      <c r="CN17" s="18">
        <f>VLOOKUP($CK17&amp;"_"&amp;$AZ$5,データシート1!$A:$BT,MATCH("ab_家庭",データシート1!$A$1:$BT$1,0),0)</f>
        <v>22176</v>
      </c>
      <c r="CO17" s="223">
        <f t="shared" si="15"/>
        <v>0.1130501443001443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23227</v>
      </c>
      <c r="AY18" s="18" t="str">
        <f>IF(IFERROR(比較地域マスタ!$Z11,"")=0,"",IFERROR(比較地域マスタ!$Z11,""))</f>
        <v>高浜市</v>
      </c>
      <c r="BC18" s="844" t="str">
        <f t="shared" si="0"/>
        <v>23227</v>
      </c>
      <c r="BD18" s="1031" t="str">
        <f t="shared" si="2"/>
        <v>高浜市</v>
      </c>
      <c r="BE18" s="34">
        <f>VLOOKUP($BC18&amp;"_"&amp;$AZ$7,データシート1!$A:$BT,MATCH("cb_"&amp;BE$12,データシート1!$A$1:$BT$1,0),0)</f>
        <v>11865.199999999975</v>
      </c>
      <c r="BF18" s="34">
        <f>VLOOKUP($BC18&amp;"_"&amp;$AZ$7,データシート1!$A:$BT,MATCH("cb_"&amp;BF$12,データシート1!$A$1:$BT$1,0),0)</f>
        <v>11666.5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23531.699999999975</v>
      </c>
      <c r="BL18" s="36"/>
      <c r="BM18" s="844" t="str">
        <f t="shared" si="4"/>
        <v>23227</v>
      </c>
      <c r="BN18" s="1031" t="str">
        <f t="shared" si="5"/>
        <v>高浜市</v>
      </c>
      <c r="BO18" s="34">
        <f>BE18*VLOOKUP(BO$12,別紙!$B$4:$E$10,MATCH("設備利用率",別紙!$B$4:$E$4,0),0)/100*8760/10^3</f>
        <v>14239.66382399997</v>
      </c>
      <c r="BP18" s="34">
        <f>BF18*VLOOKUP(BP$12,別紙!$B$4:$E$10,MATCH("設備利用率",別紙!$B$4:$E$4,0),0)/100*8760/10^3</f>
        <v>15431.979539999998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29671.643363999967</v>
      </c>
      <c r="BV18" s="36"/>
      <c r="BW18" s="33" t="str">
        <f t="shared" si="7"/>
        <v>23227</v>
      </c>
      <c r="BX18" s="33" t="str">
        <f t="shared" si="8"/>
        <v>高浜市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434948.56904639892</v>
      </c>
      <c r="BZ18" s="36"/>
      <c r="CA18" s="33" t="str">
        <f t="shared" si="9"/>
        <v>23227</v>
      </c>
      <c r="CB18" s="33" t="str">
        <f t="shared" si="10"/>
        <v>高浜市</v>
      </c>
      <c r="CC18" s="223">
        <f t="shared" si="11"/>
        <v>3.2738730133587191E-2</v>
      </c>
      <c r="CD18" s="223">
        <f t="shared" si="1"/>
        <v>3.5480009909755021E-2</v>
      </c>
      <c r="CE18" s="223">
        <f t="shared" si="1"/>
        <v>0</v>
      </c>
      <c r="CF18" s="223">
        <f t="shared" si="1"/>
        <v>0</v>
      </c>
      <c r="CG18" s="223">
        <f t="shared" si="1"/>
        <v>0</v>
      </c>
      <c r="CH18" s="223">
        <f t="shared" si="1"/>
        <v>0</v>
      </c>
      <c r="CI18" s="223">
        <f t="shared" si="12"/>
        <v>6.8218740043342205E-2</v>
      </c>
      <c r="CK18" s="18" t="str">
        <f t="shared" si="13"/>
        <v>23227</v>
      </c>
      <c r="CL18" s="18" t="str">
        <f t="shared" si="14"/>
        <v>高浜市</v>
      </c>
      <c r="CM18" s="18">
        <f>VLOOKUP($CK18&amp;"_"&amp;$AZ$7,データシート1!$A:$BT,MATCH("ca_太陽光発電（10kW未満）",データシート1!$A$1:$BT$1,0),0)</f>
        <v>2508</v>
      </c>
      <c r="CN18" s="18">
        <f>VLOOKUP($CK18&amp;"_"&amp;$AZ$5,データシート1!$A:$BT,MATCH("ab_家庭",データシート1!$A$1:$BT$1,0),0)</f>
        <v>21069</v>
      </c>
      <c r="CO18" s="223">
        <f t="shared" si="15"/>
        <v>0.11903744838388153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40211</v>
      </c>
      <c r="AY19" s="18" t="str">
        <f>IF(IFERROR(比較地域マスタ!$Z12,"")=0,"",IFERROR(比較地域マスタ!$Z12,""))</f>
        <v>筑後市</v>
      </c>
      <c r="BC19" s="844" t="str">
        <f t="shared" si="0"/>
        <v>40211</v>
      </c>
      <c r="BD19" s="1031" t="str">
        <f t="shared" si="2"/>
        <v>筑後市</v>
      </c>
      <c r="BE19" s="34">
        <f>VLOOKUP($BC19&amp;"_"&amp;$AZ$7,データシート1!$A:$BT,MATCH("cb_"&amp;BE$12,データシート1!$A$1:$BT$1,0),0)</f>
        <v>13112.996999999963</v>
      </c>
      <c r="BF19" s="34">
        <f>VLOOKUP($BC19&amp;"_"&amp;$AZ$7,データシート1!$A:$BT,MATCH("cb_"&amp;BF$12,データシート1!$A$1:$BT$1,0),0)</f>
        <v>25679.70000000003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38792.696999999993</v>
      </c>
      <c r="BL19" s="36"/>
      <c r="BM19" s="844" t="str">
        <f t="shared" si="4"/>
        <v>40211</v>
      </c>
      <c r="BN19" s="1031" t="str">
        <f t="shared" si="5"/>
        <v>筑後市</v>
      </c>
      <c r="BO19" s="34">
        <f>BE19*VLOOKUP(BO$12,別紙!$B$4:$E$10,MATCH("設備利用率",別紙!$B$4:$E$4,0),0)/100*8760/10^3</f>
        <v>15737.169959639954</v>
      </c>
      <c r="BP19" s="34">
        <f>BF19*VLOOKUP(BP$12,別紙!$B$4:$E$10,MATCH("設備利用率",別紙!$B$4:$E$4,0),0)/100*8760/10^3</f>
        <v>33968.079972000043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49705.249931639999</v>
      </c>
      <c r="BV19" s="36"/>
      <c r="BW19" s="33" t="str">
        <f t="shared" si="7"/>
        <v>40211</v>
      </c>
      <c r="BX19" s="33" t="str">
        <f t="shared" si="8"/>
        <v>筑後市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388186.87569351587</v>
      </c>
      <c r="BZ19" s="36"/>
      <c r="CA19" s="33" t="str">
        <f t="shared" si="9"/>
        <v>40211</v>
      </c>
      <c r="CB19" s="33" t="str">
        <f t="shared" si="10"/>
        <v>筑後市</v>
      </c>
      <c r="CC19" s="223">
        <f t="shared" si="11"/>
        <v>4.0540190678844276E-2</v>
      </c>
      <c r="CD19" s="223">
        <f t="shared" si="1"/>
        <v>8.750445236283251E-2</v>
      </c>
      <c r="CE19" s="223">
        <f t="shared" si="1"/>
        <v>0</v>
      </c>
      <c r="CF19" s="223">
        <f t="shared" si="1"/>
        <v>0</v>
      </c>
      <c r="CG19" s="223">
        <f t="shared" si="1"/>
        <v>0</v>
      </c>
      <c r="CH19" s="223">
        <f t="shared" si="1"/>
        <v>0</v>
      </c>
      <c r="CI19" s="223">
        <f t="shared" si="12"/>
        <v>0.12804464304167679</v>
      </c>
      <c r="CK19" s="18" t="str">
        <f t="shared" si="13"/>
        <v>40211</v>
      </c>
      <c r="CL19" s="18" t="str">
        <f t="shared" si="14"/>
        <v>筑後市</v>
      </c>
      <c r="CM19" s="18">
        <f>VLOOKUP($CK19&amp;"_"&amp;$AZ$7,データシート1!$A:$BT,MATCH("ca_太陽光発電（10kW未満）",データシート1!$A$1:$BT$1,0),0)</f>
        <v>2583</v>
      </c>
      <c r="CN19" s="18">
        <f>VLOOKUP($CK19&amp;"_"&amp;$AZ$5,データシート1!$A:$BT,MATCH("ab_家庭",データシート1!$A$1:$BT$1,0),0)</f>
        <v>20594</v>
      </c>
      <c r="CO19" s="223">
        <f t="shared" si="15"/>
        <v>0.12542488103331068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22220</v>
      </c>
      <c r="AY20" s="18" t="str">
        <f>IF(IFERROR(比較地域マスタ!$Z13,"")=0,"",IFERROR(比較地域マスタ!$Z13,""))</f>
        <v>裾野市</v>
      </c>
      <c r="BC20" s="844" t="str">
        <f t="shared" si="0"/>
        <v>22220</v>
      </c>
      <c r="BD20" s="1031" t="str">
        <f t="shared" si="2"/>
        <v>裾野市</v>
      </c>
      <c r="BE20" s="34">
        <f>VLOOKUP($BC20&amp;"_"&amp;$AZ$7,データシート1!$A:$BT,MATCH("cb_"&amp;BE$12,データシート1!$A$1:$BT$1,0),0)</f>
        <v>11210.399999999972</v>
      </c>
      <c r="BF20" s="34">
        <f>VLOOKUP($BC20&amp;"_"&amp;$AZ$7,データシート1!$A:$BT,MATCH("cb_"&amp;BF$12,データシート1!$A$1:$BT$1,0),0)</f>
        <v>22208.200000000004</v>
      </c>
      <c r="BG20" s="34">
        <f>VLOOKUP($BC20&amp;"_"&amp;$AZ$7,データシート1!$A:$BT,MATCH("cb_"&amp;BG$12,データシート1!$A$1:$BT$1,0),0)</f>
        <v>0</v>
      </c>
      <c r="BH20" s="34">
        <f>VLOOKUP($BC20&amp;"_"&amp;$AZ$7,データシート1!$A:$BT,MATCH("cb_"&amp;BH$12,データシート1!$A$1:$BT$1,0),0)</f>
        <v>6097.7</v>
      </c>
      <c r="BI20" s="34">
        <f>VLOOKUP($BC20&amp;"_"&amp;$AZ$7,データシート1!$A:$BT,MATCH("cb_"&amp;BI$12,データシート1!$A$1:$BT$1,0),0)</f>
        <v>0</v>
      </c>
      <c r="BJ20" s="34">
        <f>VLOOKUP($BC20&amp;"_"&amp;$AZ$7,データシート1!$A:$BT,MATCH("cb_"&amp;BJ$12,データシート1!$A$1:$BT$1,0),0)</f>
        <v>165</v>
      </c>
      <c r="BK20" s="34">
        <f t="shared" si="3"/>
        <v>39681.299999999974</v>
      </c>
      <c r="BL20" s="36"/>
      <c r="BM20" s="844" t="str">
        <f t="shared" si="4"/>
        <v>22220</v>
      </c>
      <c r="BN20" s="1031" t="str">
        <f t="shared" si="5"/>
        <v>裾野市</v>
      </c>
      <c r="BO20" s="34">
        <f>BE20*VLOOKUP(BO$12,別紙!$B$4:$E$10,MATCH("設備利用率",別紙!$B$4:$E$4,0),0)/100*8760/10^3</f>
        <v>13453.825247999965</v>
      </c>
      <c r="BP20" s="34">
        <f>BF20*VLOOKUP(BP$12,別紙!$B$4:$E$10,MATCH("設備利用率",別紙!$B$4:$E$4,0),0)/100*8760/10^3</f>
        <v>29376.118632000002</v>
      </c>
      <c r="BQ20" s="34">
        <f>BG20*VLOOKUP(BQ$12,別紙!$B$4:$E$10,MATCH("設備利用率",別紙!$B$4:$E$4,0),0)/100*8760/10^3</f>
        <v>0</v>
      </c>
      <c r="BR20" s="34">
        <f>BH20*VLOOKUP(BR$12,別紙!$B$4:$E$10,MATCH("設備利用率",別紙!$B$4:$E$4,0),0)/100*8760/10^3</f>
        <v>32049.511200000001</v>
      </c>
      <c r="BS20" s="34">
        <f>BI20*VLOOKUP(BS$12,別紙!$B$4:$E$10,MATCH("設備利用率",別紙!$B$4:$E$4,0),0)/100*8760/10^3</f>
        <v>0</v>
      </c>
      <c r="BT20" s="34">
        <f>BJ20*VLOOKUP(BT$12,別紙!$B$4:$E$10,MATCH("設備利用率",別紙!$B$4:$E$4,0),0)/100*8760/10^3</f>
        <v>1156.32</v>
      </c>
      <c r="BU20" s="34">
        <f t="shared" si="6"/>
        <v>76035.775079999963</v>
      </c>
      <c r="BV20" s="36"/>
      <c r="BW20" s="33" t="str">
        <f t="shared" si="7"/>
        <v>22220</v>
      </c>
      <c r="BX20" s="33" t="str">
        <f t="shared" si="8"/>
        <v>裾野市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378107.35377920931</v>
      </c>
      <c r="BZ20" s="36"/>
      <c r="CA20" s="33" t="str">
        <f t="shared" si="9"/>
        <v>22220</v>
      </c>
      <c r="CB20" s="33" t="str">
        <f t="shared" si="10"/>
        <v>裾野市</v>
      </c>
      <c r="CC20" s="223">
        <f t="shared" si="11"/>
        <v>3.5582024823183268E-2</v>
      </c>
      <c r="CD20" s="223">
        <f t="shared" si="1"/>
        <v>7.7692534510063485E-2</v>
      </c>
      <c r="CE20" s="223">
        <f t="shared" si="1"/>
        <v>0</v>
      </c>
      <c r="CF20" s="223">
        <f t="shared" si="1"/>
        <v>8.4762993577519471E-2</v>
      </c>
      <c r="CG20" s="223">
        <f t="shared" si="1"/>
        <v>0</v>
      </c>
      <c r="CH20" s="223">
        <f t="shared" si="1"/>
        <v>3.0581790817938372E-3</v>
      </c>
      <c r="CI20" s="223">
        <f t="shared" si="12"/>
        <v>0.20109573199256006</v>
      </c>
      <c r="CK20" s="18" t="str">
        <f t="shared" si="13"/>
        <v>22220</v>
      </c>
      <c r="CL20" s="18" t="str">
        <f t="shared" si="14"/>
        <v>裾野市</v>
      </c>
      <c r="CM20" s="18">
        <f>VLOOKUP($CK20&amp;"_"&amp;$AZ$7,データシート1!$A:$BT,MATCH("ca_太陽光発電（10kW未満）",データシート1!$A$1:$BT$1,0),0)</f>
        <v>2408</v>
      </c>
      <c r="CN20" s="18">
        <f>VLOOKUP($CK20&amp;"_"&amp;$AZ$5,データシート1!$A:$BT,MATCH("ab_家庭",データシート1!$A$1:$BT$1,0),0)</f>
        <v>21680</v>
      </c>
      <c r="CO20" s="223">
        <f t="shared" si="15"/>
        <v>0.11107011070110701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14321</v>
      </c>
      <c r="AY21" s="18" t="str">
        <f>IF(IFERROR(比較地域マスタ!$Z14,"")=0,"",IFERROR(比較地域マスタ!$Z14,""))</f>
        <v>寒川町</v>
      </c>
      <c r="BC21" s="844" t="str">
        <f t="shared" si="0"/>
        <v>14321</v>
      </c>
      <c r="BD21" s="1031" t="str">
        <f t="shared" si="2"/>
        <v>寒川町</v>
      </c>
      <c r="BE21" s="34">
        <f>VLOOKUP($BC21&amp;"_"&amp;$AZ$7,データシート1!$A:$BT,MATCH("cb_"&amp;BE$12,データシート1!$A$1:$BT$1,0),0)</f>
        <v>5658.6999999999925</v>
      </c>
      <c r="BF21" s="34">
        <f>VLOOKUP($BC21&amp;"_"&amp;$AZ$7,データシート1!$A:$BT,MATCH("cb_"&amp;BF$12,データシート1!$A$1:$BT$1,0),0)</f>
        <v>2319.8999999999992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7978.5999999999913</v>
      </c>
      <c r="BL21" s="36"/>
      <c r="BM21" s="844" t="str">
        <f t="shared" si="4"/>
        <v>14321</v>
      </c>
      <c r="BN21" s="1031" t="str">
        <f t="shared" si="5"/>
        <v>寒川町</v>
      </c>
      <c r="BO21" s="34">
        <f>BE21*VLOOKUP(BO$12,別紙!$B$4:$E$10,MATCH("設備利用率",別紙!$B$4:$E$4,0),0)/100*8760/10^3</f>
        <v>6791.1190439999909</v>
      </c>
      <c r="BP21" s="34">
        <f>BF21*VLOOKUP(BP$12,別紙!$B$4:$E$10,MATCH("設備利用率",別紙!$B$4:$E$4,0),0)/100*8760/10^3</f>
        <v>3068.6709239999986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9859.78996799999</v>
      </c>
      <c r="BV21" s="36"/>
      <c r="BW21" s="33" t="str">
        <f t="shared" si="7"/>
        <v>14321</v>
      </c>
      <c r="BX21" s="33" t="str">
        <f t="shared" si="8"/>
        <v>寒川町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433215.6549804316</v>
      </c>
      <c r="BZ21" s="36"/>
      <c r="CA21" s="33" t="str">
        <f t="shared" si="9"/>
        <v>14321</v>
      </c>
      <c r="CB21" s="33" t="str">
        <f t="shared" si="10"/>
        <v>寒川町</v>
      </c>
      <c r="CC21" s="223">
        <f t="shared" si="11"/>
        <v>1.5676070257218074E-2</v>
      </c>
      <c r="CD21" s="223">
        <f t="shared" si="1"/>
        <v>7.0834719122479795E-3</v>
      </c>
      <c r="CE21" s="223">
        <f t="shared" si="1"/>
        <v>0</v>
      </c>
      <c r="CF21" s="223">
        <f t="shared" si="1"/>
        <v>0</v>
      </c>
      <c r="CG21" s="223">
        <f t="shared" si="1"/>
        <v>0</v>
      </c>
      <c r="CH21" s="223">
        <f t="shared" si="1"/>
        <v>0</v>
      </c>
      <c r="CI21" s="223">
        <f t="shared" si="12"/>
        <v>2.2759542169466053E-2</v>
      </c>
      <c r="CK21" s="18" t="str">
        <f t="shared" si="13"/>
        <v>14321</v>
      </c>
      <c r="CL21" s="18" t="str">
        <f t="shared" si="14"/>
        <v>寒川町</v>
      </c>
      <c r="CM21" s="18">
        <f>VLOOKUP($CK21&amp;"_"&amp;$AZ$7,データシート1!$A:$BT,MATCH("ca_太陽光発電（10kW未満）",データシート1!$A$1:$BT$1,0),0)</f>
        <v>1258</v>
      </c>
      <c r="CN21" s="18">
        <f>VLOOKUP($CK21&amp;"_"&amp;$AZ$5,データシート1!$A:$BT,MATCH("ab_家庭",データシート1!$A$1:$BT$1,0),0)</f>
        <v>22350</v>
      </c>
      <c r="CO21" s="223">
        <f t="shared" si="15"/>
        <v>5.6286353467561522E-2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11240</v>
      </c>
      <c r="AY22" s="18" t="str">
        <f>IF(IFERROR(比較地域マスタ!$Z15,"")=0,"",IFERROR(比較地域マスタ!$Z15,""))</f>
        <v>幸手市</v>
      </c>
      <c r="BC22" s="844" t="str">
        <f t="shared" si="0"/>
        <v>11240</v>
      </c>
      <c r="BD22" s="1031" t="str">
        <f t="shared" si="2"/>
        <v>幸手市</v>
      </c>
      <c r="BE22" s="34">
        <f>VLOOKUP($BC22&amp;"_"&amp;$AZ$7,データシート1!$A:$BT,MATCH("cb_"&amp;BE$12,データシート1!$A$1:$BT$1,0),0)</f>
        <v>6628.4</v>
      </c>
      <c r="BF22" s="34">
        <f>VLOOKUP($BC22&amp;"_"&amp;$AZ$7,データシート1!$A:$BT,MATCH("cb_"&amp;BF$12,データシート1!$A$1:$BT$1,0),0)</f>
        <v>9140.3999999999978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15768.799999999997</v>
      </c>
      <c r="BL22" s="36"/>
      <c r="BM22" s="844" t="str">
        <f t="shared" si="4"/>
        <v>11240</v>
      </c>
      <c r="BN22" s="1031" t="str">
        <f t="shared" si="5"/>
        <v>幸手市</v>
      </c>
      <c r="BO22" s="34">
        <f>BE22*VLOOKUP(BO$12,別紙!$B$4:$E$10,MATCH("設備利用率",別紙!$B$4:$E$4,0),0)/100*8760/10^3</f>
        <v>7954.875407999999</v>
      </c>
      <c r="BP22" s="34">
        <f>BF22*VLOOKUP(BP$12,別紙!$B$4:$E$10,MATCH("設備利用率",別紙!$B$4:$E$4,0),0)/100*8760/10^3</f>
        <v>12090.555503999994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20045.430911999993</v>
      </c>
      <c r="BV22" s="36"/>
      <c r="BW22" s="33" t="str">
        <f t="shared" si="7"/>
        <v>11240</v>
      </c>
      <c r="BX22" s="33" t="str">
        <f t="shared" si="8"/>
        <v>幸手市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259480.442007957</v>
      </c>
      <c r="BZ22" s="36"/>
      <c r="CA22" s="33" t="str">
        <f t="shared" si="9"/>
        <v>11240</v>
      </c>
      <c r="CB22" s="33" t="str">
        <f t="shared" si="10"/>
        <v>幸手市</v>
      </c>
      <c r="CC22" s="223">
        <f t="shared" si="11"/>
        <v>3.0656936401226194E-2</v>
      </c>
      <c r="CD22" s="223">
        <f t="shared" si="1"/>
        <v>4.6595247836171159E-2</v>
      </c>
      <c r="CE22" s="223">
        <f t="shared" si="1"/>
        <v>0</v>
      </c>
      <c r="CF22" s="223">
        <f t="shared" si="1"/>
        <v>0</v>
      </c>
      <c r="CG22" s="223">
        <f t="shared" si="1"/>
        <v>0</v>
      </c>
      <c r="CH22" s="223">
        <f t="shared" si="1"/>
        <v>0</v>
      </c>
      <c r="CI22" s="223">
        <f t="shared" si="12"/>
        <v>7.7252184237397353E-2</v>
      </c>
      <c r="CK22" s="18" t="str">
        <f t="shared" si="13"/>
        <v>11240</v>
      </c>
      <c r="CL22" s="18" t="str">
        <f t="shared" si="14"/>
        <v>幸手市</v>
      </c>
      <c r="CM22" s="18">
        <f>VLOOKUP($CK22&amp;"_"&amp;$AZ$7,データシート1!$A:$BT,MATCH("ca_太陽光発電（10kW未満）",データシート1!$A$1:$BT$1,0),0)</f>
        <v>1552</v>
      </c>
      <c r="CN22" s="18">
        <f>VLOOKUP($CK22&amp;"_"&amp;$AZ$5,データシート1!$A:$BT,MATCH("ab_家庭",データシート1!$A$1:$BT$1,0),0)</f>
        <v>23087</v>
      </c>
      <c r="CO22" s="223">
        <f t="shared" si="15"/>
        <v>6.7223978862563344E-2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45204</v>
      </c>
      <c r="AY23" s="18" t="str">
        <f>IF(IFERROR(比較地域マスタ!$Z16,"")=0,"",IFERROR(比較地域マスタ!$Z16,""))</f>
        <v>日南市</v>
      </c>
      <c r="BC23" s="844" t="str">
        <f t="shared" si="0"/>
        <v>45204</v>
      </c>
      <c r="BD23" s="1031" t="str">
        <f t="shared" si="2"/>
        <v>日南市</v>
      </c>
      <c r="BE23" s="34">
        <f>VLOOKUP($BC23&amp;"_"&amp;$AZ$7,データシート1!$A:$BT,MATCH("cb_"&amp;BE$12,データシート1!$A$1:$BT$1,0),0)</f>
        <v>10289.679999999973</v>
      </c>
      <c r="BF23" s="34">
        <f>VLOOKUP($BC23&amp;"_"&amp;$AZ$7,データシート1!$A:$BT,MATCH("cb_"&amp;BF$12,データシート1!$A$1:$BT$1,0),0)</f>
        <v>47203.700000000004</v>
      </c>
      <c r="BG23" s="34">
        <f>VLOOKUP($BC23&amp;"_"&amp;$AZ$7,データシート1!$A:$BT,MATCH("cb_"&amp;BG$12,データシート1!$A$1:$BT$1,0),0)</f>
        <v>0</v>
      </c>
      <c r="BH23" s="34">
        <f>VLOOKUP($BC23&amp;"_"&amp;$AZ$7,データシート1!$A:$BT,MATCH("cb_"&amp;BH$12,データシート1!$A$1:$BT$1,0),0)</f>
        <v>520</v>
      </c>
      <c r="BI23" s="34">
        <f>VLOOKUP($BC23&amp;"_"&amp;$AZ$7,データシート1!$A:$BT,MATCH("cb_"&amp;BI$12,データシート1!$A$1:$BT$1,0),0)</f>
        <v>0</v>
      </c>
      <c r="BJ23" s="34">
        <f>VLOOKUP($BC23&amp;"_"&amp;$AZ$7,データシート1!$A:$BT,MATCH("cb_"&amp;BJ$12,データシート1!$A$1:$BT$1,0),0)</f>
        <v>27020</v>
      </c>
      <c r="BK23" s="34">
        <f t="shared" si="3"/>
        <v>85033.379999999976</v>
      </c>
      <c r="BL23" s="36"/>
      <c r="BM23" s="844" t="str">
        <f t="shared" si="4"/>
        <v>45204</v>
      </c>
      <c r="BN23" s="1031" t="str">
        <f t="shared" si="5"/>
        <v>日南市</v>
      </c>
      <c r="BO23" s="34">
        <f>BE23*VLOOKUP(BO$12,別紙!$B$4:$E$10,MATCH("設備利用率",別紙!$B$4:$E$4,0),0)/100*8760/10^3</f>
        <v>12348.850761599968</v>
      </c>
      <c r="BP23" s="34">
        <f>BF23*VLOOKUP(BP$12,別紙!$B$4:$E$10,MATCH("設備利用率",別紙!$B$4:$E$4,0),0)/100*8760/10^3</f>
        <v>62439.166212000004</v>
      </c>
      <c r="BQ23" s="34">
        <f>BG23*VLOOKUP(BQ$12,別紙!$B$4:$E$10,MATCH("設備利用率",別紙!$B$4:$E$4,0),0)/100*8760/10^3</f>
        <v>0</v>
      </c>
      <c r="BR23" s="34">
        <f>BH23*VLOOKUP(BR$12,別紙!$B$4:$E$10,MATCH("設備利用率",別紙!$B$4:$E$4,0),0)/100*8760/10^3</f>
        <v>2733.12</v>
      </c>
      <c r="BS23" s="34">
        <f>BI23*VLOOKUP(BS$12,別紙!$B$4:$E$10,MATCH("設備利用率",別紙!$B$4:$E$4,0),0)/100*8760/10^3</f>
        <v>0</v>
      </c>
      <c r="BT23" s="34">
        <f>BJ23*VLOOKUP(BT$12,別紙!$B$4:$E$10,MATCH("設備利用率",別紙!$B$4:$E$4,0),0)/100*8760/10^3</f>
        <v>189356.16</v>
      </c>
      <c r="BU23" s="34">
        <f t="shared" si="6"/>
        <v>266877.29697359994</v>
      </c>
      <c r="BV23" s="36"/>
      <c r="BW23" s="33" t="str">
        <f t="shared" si="7"/>
        <v>45204</v>
      </c>
      <c r="BX23" s="33" t="str">
        <f t="shared" si="8"/>
        <v>日南市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322327.29607202188</v>
      </c>
      <c r="BZ23" s="36"/>
      <c r="CA23" s="33" t="str">
        <f t="shared" si="9"/>
        <v>45204</v>
      </c>
      <c r="CB23" s="33" t="str">
        <f t="shared" si="10"/>
        <v>日南市</v>
      </c>
      <c r="CC23" s="223">
        <f t="shared" si="11"/>
        <v>3.8311526551076516E-2</v>
      </c>
      <c r="CD23" s="223">
        <f t="shared" si="1"/>
        <v>0.19371355443024096</v>
      </c>
      <c r="CE23" s="223">
        <f t="shared" si="1"/>
        <v>0</v>
      </c>
      <c r="CF23" s="223">
        <f t="shared" si="1"/>
        <v>8.4793315158431457E-3</v>
      </c>
      <c r="CG23" s="223">
        <f t="shared" si="1"/>
        <v>0</v>
      </c>
      <c r="CH23" s="223">
        <f t="shared" si="1"/>
        <v>0.58746548091815853</v>
      </c>
      <c r="CI23" s="223">
        <f t="shared" si="12"/>
        <v>0.82796989341531901</v>
      </c>
      <c r="CK23" s="18" t="str">
        <f t="shared" si="13"/>
        <v>45204</v>
      </c>
      <c r="CL23" s="18" t="str">
        <f t="shared" si="14"/>
        <v>日南市</v>
      </c>
      <c r="CM23" s="18">
        <f>VLOOKUP($CK23&amp;"_"&amp;$AZ$7,データシート1!$A:$BT,MATCH("ca_太陽光発電（10kW未満）",データシート1!$A$1:$BT$1,0),0)</f>
        <v>1996</v>
      </c>
      <c r="CN23" s="18">
        <f>VLOOKUP($CK23&amp;"_"&amp;$AZ$5,データシート1!$A:$BT,MATCH("ab_家庭",データシート1!$A$1:$BT$1,0),0)</f>
        <v>26142</v>
      </c>
      <c r="CO23" s="223">
        <f t="shared" si="15"/>
        <v>7.6352230127763751E-2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10212</v>
      </c>
      <c r="AY24" s="18" t="str">
        <f>IF(IFERROR(比較地域マスタ!$Z17,"")=0,"",IFERROR(比較地域マスタ!$Z17,""))</f>
        <v>みどり市</v>
      </c>
      <c r="BC24" s="844" t="str">
        <f t="shared" si="0"/>
        <v>10212</v>
      </c>
      <c r="BD24" s="1031" t="str">
        <f t="shared" si="2"/>
        <v>みどり市</v>
      </c>
      <c r="BE24" s="34">
        <f>VLOOKUP($BC24&amp;"_"&amp;$AZ$7,データシート1!$A:$BT,MATCH("cb_"&amp;BE$12,データシート1!$A$1:$BT$1,0),0)</f>
        <v>10520.599999999977</v>
      </c>
      <c r="BF24" s="34">
        <f>VLOOKUP($BC24&amp;"_"&amp;$AZ$7,データシート1!$A:$BT,MATCH("cb_"&amp;BF$12,データシート1!$A$1:$BT$1,0),0)</f>
        <v>42249.500000000029</v>
      </c>
      <c r="BG24" s="34">
        <f>VLOOKUP($BC24&amp;"_"&amp;$AZ$7,データシート1!$A:$BT,MATCH("cb_"&amp;BG$12,データシート1!$A$1:$BT$1,0),0)</f>
        <v>0</v>
      </c>
      <c r="BH24" s="34">
        <f>VLOOKUP($BC24&amp;"_"&amp;$AZ$7,データシート1!$A:$BT,MATCH("cb_"&amp;BH$12,データシート1!$A$1:$BT$1,0),0)</f>
        <v>290</v>
      </c>
      <c r="BI24" s="34">
        <f>VLOOKUP($BC24&amp;"_"&amp;$AZ$7,データシート1!$A:$BT,MATCH("cb_"&amp;BI$12,データシート1!$A$1:$BT$1,0),0)</f>
        <v>0</v>
      </c>
      <c r="BJ24" s="34">
        <f>VLOOKUP($BC24&amp;"_"&amp;$AZ$7,データシート1!$A:$BT,MATCH("cb_"&amp;BJ$12,データシート1!$A$1:$BT$1,0),0)</f>
        <v>0</v>
      </c>
      <c r="BK24" s="34">
        <f t="shared" si="3"/>
        <v>53060.100000000006</v>
      </c>
      <c r="BL24" s="36"/>
      <c r="BM24" s="844" t="str">
        <f t="shared" si="4"/>
        <v>10212</v>
      </c>
      <c r="BN24" s="1031" t="str">
        <f t="shared" si="5"/>
        <v>みどり市</v>
      </c>
      <c r="BO24" s="34">
        <f>BE24*VLOOKUP(BO$12,別紙!$B$4:$E$10,MATCH("設備利用率",別紙!$B$4:$E$4,0),0)/100*8760/10^3</f>
        <v>12625.982471999972</v>
      </c>
      <c r="BP24" s="34">
        <f>BF24*VLOOKUP(BP$12,別紙!$B$4:$E$10,MATCH("設備利用率",別紙!$B$4:$E$4,0),0)/100*8760/10^3</f>
        <v>55885.948620000039</v>
      </c>
      <c r="BQ24" s="34">
        <f>BG24*VLOOKUP(BQ$12,別紙!$B$4:$E$10,MATCH("設備利用率",別紙!$B$4:$E$4,0),0)/100*8760/10^3</f>
        <v>0</v>
      </c>
      <c r="BR24" s="34">
        <f>BH24*VLOOKUP(BR$12,別紙!$B$4:$E$10,MATCH("設備利用率",別紙!$B$4:$E$4,0),0)/100*8760/10^3</f>
        <v>1524.24</v>
      </c>
      <c r="BS24" s="34">
        <f>BI24*VLOOKUP(BS$12,別紙!$B$4:$E$10,MATCH("設備利用率",別紙!$B$4:$E$4,0),0)/100*8760/10^3</f>
        <v>0</v>
      </c>
      <c r="BT24" s="34">
        <f>BJ24*VLOOKUP(BT$12,別紙!$B$4:$E$10,MATCH("設備利用率",別紙!$B$4:$E$4,0),0)/100*8760/10^3</f>
        <v>0</v>
      </c>
      <c r="BU24" s="34">
        <f t="shared" si="6"/>
        <v>70036.171092000019</v>
      </c>
      <c r="BV24" s="36"/>
      <c r="BW24" s="33" t="str">
        <f t="shared" si="7"/>
        <v>10212</v>
      </c>
      <c r="BX24" s="33" t="str">
        <f t="shared" si="8"/>
        <v>みどり市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268212.88121933723</v>
      </c>
      <c r="BZ24" s="36"/>
      <c r="CA24" s="33" t="str">
        <f t="shared" si="9"/>
        <v>10212</v>
      </c>
      <c r="CB24" s="33" t="str">
        <f t="shared" si="10"/>
        <v>みどり市</v>
      </c>
      <c r="CC24" s="223">
        <f t="shared" si="11"/>
        <v>4.7074482085276086E-2</v>
      </c>
      <c r="CD24" s="223">
        <f t="shared" si="1"/>
        <v>0.20836414852983151</v>
      </c>
      <c r="CE24" s="223">
        <f t="shared" si="1"/>
        <v>0</v>
      </c>
      <c r="CF24" s="223">
        <f t="shared" si="1"/>
        <v>5.6829485335326523E-3</v>
      </c>
      <c r="CG24" s="223">
        <f t="shared" si="1"/>
        <v>0</v>
      </c>
      <c r="CH24" s="223">
        <f t="shared" si="1"/>
        <v>0</v>
      </c>
      <c r="CI24" s="223">
        <f t="shared" si="12"/>
        <v>0.26112157914864026</v>
      </c>
      <c r="CK24" s="18" t="str">
        <f t="shared" si="13"/>
        <v>10212</v>
      </c>
      <c r="CL24" s="18" t="str">
        <f t="shared" si="14"/>
        <v>みどり市</v>
      </c>
      <c r="CM24" s="18">
        <f>VLOOKUP($CK24&amp;"_"&amp;$AZ$7,データシート1!$A:$BT,MATCH("ca_太陽光発電（10kW未満）",データシート1!$A$1:$BT$1,0),0)</f>
        <v>2160</v>
      </c>
      <c r="CN24" s="18">
        <f>VLOOKUP($CK24&amp;"_"&amp;$AZ$5,データシート1!$A:$BT,MATCH("ab_家庭",データシート1!$A$1:$BT$1,0),0)</f>
        <v>21264</v>
      </c>
      <c r="CO24" s="223">
        <f t="shared" si="15"/>
        <v>0.10158013544018059</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35210</v>
      </c>
      <c r="AY25" s="18" t="str">
        <f>IF(IFERROR(比較地域マスタ!$Z18,"")=0,"",IFERROR(比較地域マスタ!$Z18,""))</f>
        <v>光市</v>
      </c>
      <c r="BC25" s="844" t="str">
        <f t="shared" si="0"/>
        <v>35210</v>
      </c>
      <c r="BD25" s="1031" t="str">
        <f t="shared" si="2"/>
        <v>光市</v>
      </c>
      <c r="BE25" s="34">
        <f>VLOOKUP($BC25&amp;"_"&amp;$AZ$7,データシート1!$A:$BT,MATCH("cb_"&amp;BE$12,データシート1!$A$1:$BT$1,0),0)</f>
        <v>10230.514999999983</v>
      </c>
      <c r="BF25" s="34">
        <f>VLOOKUP($BC25&amp;"_"&amp;$AZ$7,データシート1!$A:$BT,MATCH("cb_"&amp;BF$12,データシート1!$A$1:$BT$1,0),0)</f>
        <v>27075.094000000019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37305.609000000004</v>
      </c>
      <c r="BL25" s="36"/>
      <c r="BM25" s="844" t="str">
        <f t="shared" si="4"/>
        <v>35210</v>
      </c>
      <c r="BN25" s="1031" t="str">
        <f t="shared" si="5"/>
        <v>光市</v>
      </c>
      <c r="BO25" s="34">
        <f>BE25*VLOOKUP(BO$12,別紙!$B$4:$E$10,MATCH("設備利用率",別紙!$B$4:$E$4,0),0)/100*8760/10^3</f>
        <v>12277.845661799978</v>
      </c>
      <c r="BP25" s="34">
        <f>BF25*VLOOKUP(BP$12,別紙!$B$4:$E$10,MATCH("設備利用率",別紙!$B$4:$E$4,0),0)/100*8760/10^3</f>
        <v>35813.851339440029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48091.697001240005</v>
      </c>
      <c r="BV25" s="36"/>
      <c r="BW25" s="33" t="str">
        <f t="shared" si="7"/>
        <v>35210</v>
      </c>
      <c r="BX25" s="33" t="str">
        <f t="shared" si="8"/>
        <v>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862194.33377216302</v>
      </c>
      <c r="BZ25" s="36"/>
      <c r="CA25" s="33" t="str">
        <f t="shared" si="9"/>
        <v>35210</v>
      </c>
      <c r="CB25" s="33" t="str">
        <f t="shared" si="10"/>
        <v>光市</v>
      </c>
      <c r="CC25" s="223">
        <f t="shared" si="11"/>
        <v>1.4240230051250174E-2</v>
      </c>
      <c r="CD25" s="223">
        <f t="shared" si="1"/>
        <v>4.1538026795828985E-2</v>
      </c>
      <c r="CE25" s="223">
        <f t="shared" si="1"/>
        <v>0</v>
      </c>
      <c r="CF25" s="223">
        <f t="shared" si="1"/>
        <v>0</v>
      </c>
      <c r="CG25" s="223">
        <f t="shared" si="1"/>
        <v>0</v>
      </c>
      <c r="CH25" s="223">
        <f t="shared" si="1"/>
        <v>0</v>
      </c>
      <c r="CI25" s="223">
        <f t="shared" si="12"/>
        <v>5.5778256847079155E-2</v>
      </c>
      <c r="CK25" s="18" t="str">
        <f t="shared" si="13"/>
        <v>35210</v>
      </c>
      <c r="CL25" s="18" t="str">
        <f t="shared" si="14"/>
        <v>光市</v>
      </c>
      <c r="CM25" s="18">
        <f>VLOOKUP($CK25&amp;"_"&amp;$AZ$7,データシート1!$A:$BT,MATCH("ca_太陽光発電（10kW未満）",データシート1!$A$1:$BT$1,0),0)</f>
        <v>2245</v>
      </c>
      <c r="CN25" s="18">
        <f>VLOOKUP($CK25&amp;"_"&amp;$AZ$5,データシート1!$A:$BT,MATCH("ab_家庭",データシート1!$A$1:$BT$1,0),0)</f>
        <v>23542</v>
      </c>
      <c r="CO25" s="223">
        <f t="shared" si="15"/>
        <v>9.5361481607340079E-2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08236</v>
      </c>
      <c r="AY26" s="18" t="str">
        <f>IF(IFERROR(比較地域マスタ!$Z19,"")=0,"",IFERROR(比較地域マスタ!$Z19,""))</f>
        <v>小美玉市</v>
      </c>
      <c r="BC26" s="844" t="str">
        <f t="shared" si="0"/>
        <v>08236</v>
      </c>
      <c r="BD26" s="1031" t="str">
        <f t="shared" si="2"/>
        <v>小美玉市</v>
      </c>
      <c r="BE26" s="34">
        <f>VLOOKUP($BC26&amp;"_"&amp;$AZ$7,データシート1!$A:$BT,MATCH("cb_"&amp;BE$12,データシート1!$A$1:$BT$1,0),0)</f>
        <v>8243.4999999999745</v>
      </c>
      <c r="BF26" s="34">
        <f>VLOOKUP($BC26&amp;"_"&amp;$AZ$7,データシート1!$A:$BT,MATCH("cb_"&amp;BF$12,データシート1!$A$1:$BT$1,0),0)</f>
        <v>130062.79999999961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2181.864</v>
      </c>
      <c r="BK26" s="34">
        <f t="shared" si="3"/>
        <v>140488.16399999958</v>
      </c>
      <c r="BL26" s="36"/>
      <c r="BM26" s="844" t="str">
        <f t="shared" si="4"/>
        <v>08236</v>
      </c>
      <c r="BN26" s="1031" t="str">
        <f t="shared" si="5"/>
        <v>小美玉市</v>
      </c>
      <c r="BO26" s="34">
        <f>BE26*VLOOKUP(BO$12,別紙!$B$4:$E$10,MATCH("設備利用率",別紙!$B$4:$E$4,0),0)/100*8760/10^3</f>
        <v>9893.1892199999693</v>
      </c>
      <c r="BP26" s="34">
        <f>BF26*VLOOKUP(BP$12,別紙!$B$4:$E$10,MATCH("設備利用率",別紙!$B$4:$E$4,0),0)/100*8760/10^3</f>
        <v>172041.86932799948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15290.502911999998</v>
      </c>
      <c r="BU26" s="34">
        <f t="shared" si="6"/>
        <v>197225.56145999944</v>
      </c>
      <c r="BV26" s="36"/>
      <c r="BW26" s="33" t="str">
        <f t="shared" si="7"/>
        <v>08236</v>
      </c>
      <c r="BX26" s="33" t="str">
        <f t="shared" si="8"/>
        <v>小美玉市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459525.01965621155</v>
      </c>
      <c r="BZ26" s="36"/>
      <c r="CA26" s="33" t="str">
        <f t="shared" si="9"/>
        <v>08236</v>
      </c>
      <c r="CB26" s="33" t="str">
        <f t="shared" si="10"/>
        <v>小美玉市</v>
      </c>
      <c r="CC26" s="223">
        <f t="shared" si="11"/>
        <v>2.1529163368300266E-2</v>
      </c>
      <c r="CD26" s="223">
        <f t="shared" si="1"/>
        <v>0.37439064679592565</v>
      </c>
      <c r="CE26" s="223">
        <f t="shared" si="1"/>
        <v>0</v>
      </c>
      <c r="CF26" s="223">
        <f t="shared" si="1"/>
        <v>0</v>
      </c>
      <c r="CG26" s="223">
        <f t="shared" si="1"/>
        <v>0</v>
      </c>
      <c r="CH26" s="223">
        <f t="shared" si="1"/>
        <v>3.327458192252386E-2</v>
      </c>
      <c r="CI26" s="223">
        <f t="shared" si="12"/>
        <v>0.42919439208674975</v>
      </c>
      <c r="CK26" s="18" t="str">
        <f t="shared" si="13"/>
        <v>08236</v>
      </c>
      <c r="CL26" s="18" t="str">
        <f t="shared" si="14"/>
        <v>小美玉市</v>
      </c>
      <c r="CM26" s="18">
        <f>VLOOKUP($CK26&amp;"_"&amp;$AZ$7,データシート1!$A:$BT,MATCH("ca_太陽光発電（10kW未満）",データシート1!$A$1:$BT$1,0),0)</f>
        <v>1787</v>
      </c>
      <c r="CN26" s="18">
        <f>VLOOKUP($CK26&amp;"_"&amp;$AZ$5,データシート1!$A:$BT,MATCH("ab_家庭",データシート1!$A$1:$BT$1,0),0)</f>
        <v>21541</v>
      </c>
      <c r="CO26" s="223">
        <f t="shared" si="15"/>
        <v>8.2958079940578439E-2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40349</v>
      </c>
      <c r="AY27" s="18" t="str">
        <f>IF(IFERROR(比較地域マスタ!$Z20,"")=0,"",IFERROR(比較地域マスタ!$Z20,""))</f>
        <v>粕屋町</v>
      </c>
      <c r="BC27" s="844" t="str">
        <f t="shared" si="0"/>
        <v>40349</v>
      </c>
      <c r="BD27" s="1031" t="str">
        <f t="shared" si="2"/>
        <v>粕屋町</v>
      </c>
      <c r="BE27" s="34">
        <f>VLOOKUP($BC27&amp;"_"&amp;$AZ$7,データシート1!$A:$BT,MATCH("cb_"&amp;BE$12,データシート1!$A$1:$BT$1,0),0)</f>
        <v>6230.5300000000007</v>
      </c>
      <c r="BF27" s="34">
        <f>VLOOKUP($BC27&amp;"_"&amp;$AZ$7,データシート1!$A:$BT,MATCH("cb_"&amp;BF$12,データシート1!$A$1:$BT$1,0),0)</f>
        <v>6702.2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12932.73</v>
      </c>
      <c r="BL27" s="36"/>
      <c r="BM27" s="844" t="str">
        <f t="shared" si="4"/>
        <v>40349</v>
      </c>
      <c r="BN27" s="1031" t="str">
        <f t="shared" si="5"/>
        <v>粕屋町</v>
      </c>
      <c r="BO27" s="34">
        <f>BE27*VLOOKUP(BO$12,別紙!$B$4:$E$10,MATCH("設備利用率",別紙!$B$4:$E$4,0),0)/100*8760/10^3</f>
        <v>7477.3836635999996</v>
      </c>
      <c r="BP27" s="34">
        <f>BF27*VLOOKUP(BP$12,別紙!$B$4:$E$10,MATCH("設備利用率",別紙!$B$4:$E$4,0),0)/100*8760/10^3</f>
        <v>8865.4020720000008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16342.7857356</v>
      </c>
      <c r="BV27" s="36"/>
      <c r="BW27" s="33" t="str">
        <f t="shared" si="7"/>
        <v>40349</v>
      </c>
      <c r="BX27" s="33" t="str">
        <f t="shared" si="8"/>
        <v>粕屋町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269235.4050025969</v>
      </c>
      <c r="BZ27" s="36"/>
      <c r="CA27" s="33" t="str">
        <f t="shared" si="9"/>
        <v>40349</v>
      </c>
      <c r="CB27" s="33" t="str">
        <f t="shared" si="10"/>
        <v>粕屋町</v>
      </c>
      <c r="CC27" s="223">
        <f t="shared" si="11"/>
        <v>2.777266111612578E-2</v>
      </c>
      <c r="CD27" s="223">
        <f t="shared" si="1"/>
        <v>3.2928069292797839E-2</v>
      </c>
      <c r="CE27" s="223">
        <f t="shared" si="1"/>
        <v>0</v>
      </c>
      <c r="CF27" s="223">
        <f t="shared" si="1"/>
        <v>0</v>
      </c>
      <c r="CG27" s="223">
        <f t="shared" si="1"/>
        <v>0</v>
      </c>
      <c r="CH27" s="223">
        <f t="shared" si="1"/>
        <v>0</v>
      </c>
      <c r="CI27" s="223">
        <f t="shared" si="12"/>
        <v>6.0700730408923619E-2</v>
      </c>
      <c r="CK27" s="18" t="str">
        <f t="shared" si="13"/>
        <v>40349</v>
      </c>
      <c r="CL27" s="18" t="str">
        <f t="shared" si="14"/>
        <v>粕屋町</v>
      </c>
      <c r="CM27" s="18">
        <f>VLOOKUP($CK27&amp;"_"&amp;$AZ$7,データシート1!$A:$BT,MATCH("ca_太陽光発電（10kW未満）",データシート1!$A$1:$BT$1,0),0)</f>
        <v>1408</v>
      </c>
      <c r="CN27" s="18">
        <f>VLOOKUP($CK27&amp;"_"&amp;$AZ$5,データシート1!$A:$BT,MATCH("ab_家庭",データシート1!$A$1:$BT$1,0),0)</f>
        <v>21634</v>
      </c>
      <c r="CO27" s="223">
        <f t="shared" si="15"/>
        <v>6.5082740131274838E-2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34209</v>
      </c>
      <c r="AY28" s="18" t="str">
        <f>IF(IFERROR(比較地域マスタ!$Z21,"")=0,"",IFERROR(比較地域マスタ!$Z21,""))</f>
        <v>三次市</v>
      </c>
      <c r="BC28" s="844" t="str">
        <f t="shared" si="0"/>
        <v>34209</v>
      </c>
      <c r="BD28" s="1031" t="str">
        <f t="shared" si="2"/>
        <v>三次市</v>
      </c>
      <c r="BE28" s="34">
        <f>VLOOKUP($BC28&amp;"_"&amp;$AZ$7,データシート1!$A:$BT,MATCH("cb_"&amp;BE$12,データシート1!$A$1:$BT$1,0),0)</f>
        <v>11420.209999999995</v>
      </c>
      <c r="BF28" s="34">
        <f>VLOOKUP($BC28&amp;"_"&amp;$AZ$7,データシート1!$A:$BT,MATCH("cb_"&amp;BF$12,データシート1!$A$1:$BT$1,0),0)</f>
        <v>123057.32899999993</v>
      </c>
      <c r="BG28" s="34">
        <f>VLOOKUP($BC28&amp;"_"&amp;$AZ$7,データシート1!$A:$BT,MATCH("cb_"&amp;BG$12,データシート1!$A$1:$BT$1,0),0)</f>
        <v>0</v>
      </c>
      <c r="BH28" s="34">
        <f>VLOOKUP($BC28&amp;"_"&amp;$AZ$7,データシート1!$A:$BT,MATCH("cb_"&amp;BH$12,データシート1!$A$1:$BT$1,0),0)</f>
        <v>1348</v>
      </c>
      <c r="BI28" s="34">
        <f>VLOOKUP($BC28&amp;"_"&amp;$AZ$7,データシート1!$A:$BT,MATCH("cb_"&amp;BI$12,データシート1!$A$1:$BT$1,0),0)</f>
        <v>0</v>
      </c>
      <c r="BJ28" s="34">
        <f>VLOOKUP($BC28&amp;"_"&amp;$AZ$7,データシート1!$A:$BT,MATCH("cb_"&amp;BJ$12,データシート1!$A$1:$BT$1,0),0)</f>
        <v>0</v>
      </c>
      <c r="BK28" s="34">
        <f t="shared" si="3"/>
        <v>135825.53899999993</v>
      </c>
      <c r="BL28" s="36"/>
      <c r="BM28" s="844" t="str">
        <f t="shared" si="4"/>
        <v>34209</v>
      </c>
      <c r="BN28" s="1031" t="str">
        <f t="shared" si="5"/>
        <v>三次市</v>
      </c>
      <c r="BO28" s="34">
        <f>BE28*VLOOKUP(BO$12,別紙!$B$4:$E$10,MATCH("設備利用率",別紙!$B$4:$E$4,0),0)/100*8760/10^3</f>
        <v>13705.622425199994</v>
      </c>
      <c r="BP28" s="34">
        <f>BF28*VLOOKUP(BP$12,別紙!$B$4:$E$10,MATCH("設備利用率",別紙!$B$4:$E$4,0),0)/100*8760/10^3</f>
        <v>162775.3125080399</v>
      </c>
      <c r="BQ28" s="34">
        <f>BG28*VLOOKUP(BQ$12,別紙!$B$4:$E$10,MATCH("設備利用率",別紙!$B$4:$E$4,0),0)/100*8760/10^3</f>
        <v>0</v>
      </c>
      <c r="BR28" s="34">
        <f>BH28*VLOOKUP(BR$12,別紙!$B$4:$E$10,MATCH("設備利用率",別紙!$B$4:$E$4,0),0)/100*8760/10^3</f>
        <v>7085.0879999999997</v>
      </c>
      <c r="BS28" s="34">
        <f>BI28*VLOOKUP(BS$12,別紙!$B$4:$E$10,MATCH("設備利用率",別紙!$B$4:$E$4,0),0)/100*8760/10^3</f>
        <v>0</v>
      </c>
      <c r="BT28" s="34">
        <f>BJ28*VLOOKUP(BT$12,別紙!$B$4:$E$10,MATCH("設備利用率",別紙!$B$4:$E$4,0),0)/100*8760/10^3</f>
        <v>0</v>
      </c>
      <c r="BU28" s="34">
        <f t="shared" si="6"/>
        <v>183566.02293323987</v>
      </c>
      <c r="BV28" s="36"/>
      <c r="BW28" s="33" t="str">
        <f t="shared" si="7"/>
        <v>34209</v>
      </c>
      <c r="BX28" s="33" t="str">
        <f t="shared" si="8"/>
        <v>三次市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349951.41725850385</v>
      </c>
      <c r="BZ28" s="36"/>
      <c r="CA28" s="33" t="str">
        <f t="shared" si="9"/>
        <v>34209</v>
      </c>
      <c r="CB28" s="33" t="str">
        <f t="shared" si="10"/>
        <v>三次市</v>
      </c>
      <c r="CC28" s="223">
        <f t="shared" si="11"/>
        <v>3.9164357534451293E-2</v>
      </c>
      <c r="CD28" s="223">
        <f t="shared" si="1"/>
        <v>0.46513688609467818</v>
      </c>
      <c r="CE28" s="223">
        <f t="shared" si="1"/>
        <v>0</v>
      </c>
      <c r="CF28" s="223">
        <f t="shared" si="1"/>
        <v>2.0245918863550001E-2</v>
      </c>
      <c r="CG28" s="223">
        <f t="shared" si="1"/>
        <v>0</v>
      </c>
      <c r="CH28" s="223">
        <f t="shared" si="1"/>
        <v>0</v>
      </c>
      <c r="CI28" s="223">
        <f t="shared" si="12"/>
        <v>0.52454716249267941</v>
      </c>
      <c r="CK28" s="18" t="str">
        <f t="shared" si="13"/>
        <v>34209</v>
      </c>
      <c r="CL28" s="18" t="str">
        <f t="shared" si="14"/>
        <v>三次市</v>
      </c>
      <c r="CM28" s="18">
        <f>VLOOKUP($CK28&amp;"_"&amp;$AZ$7,データシート1!$A:$BT,MATCH("ca_太陽光発電（10kW未満）",データシート1!$A$1:$BT$1,0),0)</f>
        <v>2385</v>
      </c>
      <c r="CN28" s="18">
        <f>VLOOKUP($CK28&amp;"_"&amp;$AZ$5,データシート1!$A:$BT,MATCH("ab_家庭",データシート1!$A$1:$BT$1,0),0)</f>
        <v>23234</v>
      </c>
      <c r="CO28" s="223">
        <f t="shared" si="15"/>
        <v>0.10265128690711887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43208</v>
      </c>
      <c r="AY29" s="18" t="str">
        <f>IF(IFERROR(比較地域マスタ!$Z22,"")=0,"",IFERROR(比較地域マスタ!$Z22,""))</f>
        <v>山鹿市</v>
      </c>
      <c r="BC29" s="844" t="str">
        <f t="shared" si="0"/>
        <v>43208</v>
      </c>
      <c r="BD29" s="1031" t="str">
        <f t="shared" si="2"/>
        <v>山鹿市</v>
      </c>
      <c r="BE29" s="34">
        <f>VLOOKUP($BC29&amp;"_"&amp;$AZ$7,データシート1!$A:$BT,MATCH("cb_"&amp;BE$12,データシート1!$A$1:$BT$1,0),0)</f>
        <v>12983.931999999968</v>
      </c>
      <c r="BF29" s="34">
        <f>VLOOKUP($BC29&amp;"_"&amp;$AZ$7,データシート1!$A:$BT,MATCH("cb_"&amp;BF$12,データシート1!$A$1:$BT$1,0),0)</f>
        <v>50257.230000000032</v>
      </c>
      <c r="BG29" s="34">
        <f>VLOOKUP($BC29&amp;"_"&amp;$AZ$7,データシート1!$A:$BT,MATCH("cb_"&amp;BG$12,データシート1!$A$1:$BT$1,0),0)</f>
        <v>0</v>
      </c>
      <c r="BH29" s="34">
        <f>VLOOKUP($BC29&amp;"_"&amp;$AZ$7,データシート1!$A:$BT,MATCH("cb_"&amp;BH$12,データシート1!$A$1:$BT$1,0),0)</f>
        <v>560</v>
      </c>
      <c r="BI29" s="34">
        <f>VLOOKUP($BC29&amp;"_"&amp;$AZ$7,データシート1!$A:$BT,MATCH("cb_"&amp;BI$12,データシート1!$A$1:$BT$1,0),0)</f>
        <v>0</v>
      </c>
      <c r="BJ29" s="34">
        <f>VLOOKUP($BC29&amp;"_"&amp;$AZ$7,データシート1!$A:$BT,MATCH("cb_"&amp;BJ$12,データシート1!$A$1:$BT$1,0),0)</f>
        <v>0</v>
      </c>
      <c r="BK29" s="34">
        <f t="shared" si="3"/>
        <v>63801.161999999997</v>
      </c>
      <c r="BL29" s="36"/>
      <c r="BM29" s="844" t="str">
        <f t="shared" si="4"/>
        <v>43208</v>
      </c>
      <c r="BN29" s="1031" t="str">
        <f t="shared" si="5"/>
        <v>山鹿市</v>
      </c>
      <c r="BO29" s="34">
        <f>BE29*VLOOKUP(BO$12,別紙!$B$4:$E$10,MATCH("設備利用率",別紙!$B$4:$E$4,0),0)/100*8760/10^3</f>
        <v>15582.276471839959</v>
      </c>
      <c r="BP29" s="34">
        <f>BF29*VLOOKUP(BP$12,別紙!$B$4:$E$10,MATCH("設備利用率",別紙!$B$4:$E$4,0),0)/100*8760/10^3</f>
        <v>66478.253554800031</v>
      </c>
      <c r="BQ29" s="34">
        <f>BG29*VLOOKUP(BQ$12,別紙!$B$4:$E$10,MATCH("設備利用率",別紙!$B$4:$E$4,0),0)/100*8760/10^3</f>
        <v>0</v>
      </c>
      <c r="BR29" s="34">
        <f>BH29*VLOOKUP(BR$12,別紙!$B$4:$E$10,MATCH("設備利用率",別紙!$B$4:$E$4,0),0)/100*8760/10^3</f>
        <v>2943.36</v>
      </c>
      <c r="BS29" s="34">
        <f>BI29*VLOOKUP(BS$12,別紙!$B$4:$E$10,MATCH("設備利用率",別紙!$B$4:$E$4,0),0)/100*8760/10^3</f>
        <v>0</v>
      </c>
      <c r="BT29" s="34">
        <f>BJ29*VLOOKUP(BT$12,別紙!$B$4:$E$10,MATCH("設備利用率",別紙!$B$4:$E$4,0),0)/100*8760/10^3</f>
        <v>0</v>
      </c>
      <c r="BU29" s="34">
        <f t="shared" si="6"/>
        <v>85003.890026639987</v>
      </c>
      <c r="BV29" s="36"/>
      <c r="BW29" s="33" t="str">
        <f t="shared" si="7"/>
        <v>43208</v>
      </c>
      <c r="BX29" s="33" t="str">
        <f t="shared" si="8"/>
        <v>山鹿市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263065.48031516263</v>
      </c>
      <c r="BZ29" s="36"/>
      <c r="CA29" s="33" t="str">
        <f t="shared" si="9"/>
        <v>43208</v>
      </c>
      <c r="CB29" s="33" t="str">
        <f t="shared" si="10"/>
        <v>山鹿市</v>
      </c>
      <c r="CC29" s="223">
        <f t="shared" si="11"/>
        <v>5.9233451888753286E-2</v>
      </c>
      <c r="CD29" s="223">
        <f t="shared" ref="CD29:CD60" si="16">BP29/$BY29</f>
        <v>0.25270610752561118</v>
      </c>
      <c r="CE29" s="223">
        <f t="shared" ref="CE29:CE60" si="17">BQ29/$BY29</f>
        <v>0</v>
      </c>
      <c r="CF29" s="223">
        <f t="shared" ref="CF29:CF60" si="18">BR29/$BY29</f>
        <v>1.1188697188524093E-2</v>
      </c>
      <c r="CG29" s="223">
        <f t="shared" ref="CG29:CG60" si="19">BS29/$BY29</f>
        <v>0</v>
      </c>
      <c r="CH29" s="223">
        <f t="shared" ref="CH29:CH60" si="20">BT29/$BY29</f>
        <v>0</v>
      </c>
      <c r="CI29" s="223">
        <f t="shared" si="12"/>
        <v>0.32312825660288852</v>
      </c>
      <c r="CK29" s="18" t="str">
        <f t="shared" si="13"/>
        <v>43208</v>
      </c>
      <c r="CL29" s="18" t="str">
        <f t="shared" si="14"/>
        <v>山鹿市</v>
      </c>
      <c r="CM29" s="18">
        <f>VLOOKUP($CK29&amp;"_"&amp;$AZ$7,データシート1!$A:$BT,MATCH("ca_太陽光発電（10kW未満）",データシート1!$A$1:$BT$1,0),0)</f>
        <v>2527</v>
      </c>
      <c r="CN29" s="18">
        <f>VLOOKUP($CK29&amp;"_"&amp;$AZ$5,データシート1!$A:$BT,MATCH("ab_家庭",データシート1!$A$1:$BT$1,0),0)</f>
        <v>21933</v>
      </c>
      <c r="CO29" s="223">
        <f t="shared" si="15"/>
        <v>0.11521451693794739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12237</v>
      </c>
      <c r="AY30" s="18" t="str">
        <f>IF(IFERROR(比較地域マスタ!$Z23,"")=0,"",IFERROR(比較地域マスタ!$Z23,""))</f>
        <v>山武市</v>
      </c>
      <c r="BC30" s="844" t="str">
        <f t="shared" si="0"/>
        <v>12237</v>
      </c>
      <c r="BD30" s="1031" t="str">
        <f t="shared" si="2"/>
        <v>山武市</v>
      </c>
      <c r="BE30" s="34">
        <f>VLOOKUP($BC30&amp;"_"&amp;$AZ$7,データシート1!$A:$BT,MATCH("cb_"&amp;BE$12,データシート1!$A$1:$BT$1,0),0)</f>
        <v>6850.2000000000044</v>
      </c>
      <c r="BF30" s="34">
        <f>VLOOKUP($BC30&amp;"_"&amp;$AZ$7,データシート1!$A:$BT,MATCH("cb_"&amp;BF$12,データシート1!$A$1:$BT$1,0),0)</f>
        <v>102295.49999999987</v>
      </c>
      <c r="BG30" s="34">
        <f>VLOOKUP($BC30&amp;"_"&amp;$AZ$7,データシート1!$A:$BT,MATCH("cb_"&amp;BG$12,データシート1!$A$1:$BT$1,0),0)</f>
        <v>9.8000000000000007</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109155.49999999987</v>
      </c>
      <c r="BL30" s="36"/>
      <c r="BM30" s="844" t="str">
        <f t="shared" si="4"/>
        <v>12237</v>
      </c>
      <c r="BN30" s="1031" t="str">
        <f t="shared" si="5"/>
        <v>山武市</v>
      </c>
      <c r="BO30" s="34">
        <f>BE30*VLOOKUP(BO$12,別紙!$B$4:$E$10,MATCH("設備利用率",別紙!$B$4:$E$4,0),0)/100*8760/10^3</f>
        <v>8221.0620240000044</v>
      </c>
      <c r="BP30" s="34">
        <f>BF30*VLOOKUP(BP$12,別紙!$B$4:$E$10,MATCH("設備利用率",別紙!$B$4:$E$4,0),0)/100*8760/10^3</f>
        <v>135312.39557999981</v>
      </c>
      <c r="BQ30" s="34">
        <f>BG30*VLOOKUP(BQ$12,別紙!$B$4:$E$10,MATCH("設備利用率",別紙!$B$4:$E$4,0),0)/100*8760/10^3</f>
        <v>21.290303999999999</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143554.74790799982</v>
      </c>
      <c r="BV30" s="36"/>
      <c r="BW30" s="33" t="str">
        <f t="shared" si="7"/>
        <v>12237</v>
      </c>
      <c r="BX30" s="33" t="str">
        <f t="shared" si="8"/>
        <v>山武市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319005.75318877987</v>
      </c>
      <c r="BZ30" s="36"/>
      <c r="CA30" s="33" t="str">
        <f t="shared" si="9"/>
        <v>12237</v>
      </c>
      <c r="CB30" s="33" t="str">
        <f t="shared" si="10"/>
        <v>山武市</v>
      </c>
      <c r="CC30" s="223">
        <f t="shared" si="11"/>
        <v>2.577088952729633E-2</v>
      </c>
      <c r="CD30" s="223">
        <f t="shared" si="16"/>
        <v>0.42416913873000034</v>
      </c>
      <c r="CE30" s="223">
        <f t="shared" si="17"/>
        <v>6.6739561237320113E-5</v>
      </c>
      <c r="CF30" s="223">
        <f t="shared" si="18"/>
        <v>0</v>
      </c>
      <c r="CG30" s="223">
        <f t="shared" si="19"/>
        <v>0</v>
      </c>
      <c r="CH30" s="223">
        <f t="shared" si="20"/>
        <v>0</v>
      </c>
      <c r="CI30" s="223">
        <f t="shared" si="12"/>
        <v>0.45000676781853399</v>
      </c>
      <c r="CK30" s="18" t="str">
        <f t="shared" si="13"/>
        <v>12237</v>
      </c>
      <c r="CL30" s="18" t="str">
        <f t="shared" si="14"/>
        <v>山武市</v>
      </c>
      <c r="CM30" s="18">
        <f>VLOOKUP($CK30&amp;"_"&amp;$AZ$7,データシート1!$A:$BT,MATCH("ca_太陽光発電（10kW未満）",データシート1!$A$1:$BT$1,0),0)</f>
        <v>1533</v>
      </c>
      <c r="CN30" s="18">
        <f>VLOOKUP($CK30&amp;"_"&amp;$AZ$5,データシート1!$A:$BT,MATCH("ab_家庭",データシート1!$A$1:$BT$1,0),0)</f>
        <v>22689</v>
      </c>
      <c r="CO30" s="223">
        <f t="shared" si="15"/>
        <v>6.7565780774824807E-2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05202</v>
      </c>
      <c r="AY31" s="18" t="str">
        <f>IF(IFERROR(比較地域マスタ!$Z24,"")=0,"",IFERROR(比較地域マスタ!$Z24,""))</f>
        <v>能代市</v>
      </c>
      <c r="BC31" s="844" t="str">
        <f t="shared" si="0"/>
        <v>05202</v>
      </c>
      <c r="BD31" s="1031" t="str">
        <f t="shared" si="2"/>
        <v>能代市</v>
      </c>
      <c r="BE31" s="34">
        <f>VLOOKUP($BC31&amp;"_"&amp;$AZ$7,データシート1!$A:$BT,MATCH("cb_"&amp;BE$12,データシート1!$A$1:$BT$1,0),0)</f>
        <v>2469.4000000000015</v>
      </c>
      <c r="BF31" s="34">
        <f>VLOOKUP($BC31&amp;"_"&amp;$AZ$7,データシート1!$A:$BT,MATCH("cb_"&amp;BF$12,データシート1!$A$1:$BT$1,0),0)</f>
        <v>22197.299999999988</v>
      </c>
      <c r="BG31" s="34">
        <f>VLOOKUP($BC31&amp;"_"&amp;$AZ$7,データシート1!$A:$BT,MATCH("cb_"&amp;BG$12,データシート1!$A$1:$BT$1,0),0)</f>
        <v>64919.700000000012</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3990</v>
      </c>
      <c r="BK31" s="34">
        <f t="shared" si="3"/>
        <v>93576.4</v>
      </c>
      <c r="BL31" s="36"/>
      <c r="BM31" s="844" t="str">
        <f t="shared" si="4"/>
        <v>05202</v>
      </c>
      <c r="BN31" s="1031" t="str">
        <f t="shared" si="5"/>
        <v>能代市</v>
      </c>
      <c r="BO31" s="34">
        <f>BE31*VLOOKUP(BO$12,別紙!$B$4:$E$10,MATCH("設備利用率",別紙!$B$4:$E$4,0),0)/100*8760/10^3</f>
        <v>2963.5763280000019</v>
      </c>
      <c r="BP31" s="34">
        <f>BF31*VLOOKUP(BP$12,別紙!$B$4:$E$10,MATCH("設備利用率",別紙!$B$4:$E$4,0),0)/100*8760/10^3</f>
        <v>29361.700547999986</v>
      </c>
      <c r="BQ31" s="34">
        <f>BG31*VLOOKUP(BQ$12,別紙!$B$4:$E$10,MATCH("設備利用率",別紙!$B$4:$E$4,0),0)/100*8760/10^3</f>
        <v>141036.74985600001</v>
      </c>
      <c r="BR31" s="34">
        <f>BH31*VLOOKUP(BR$12,別紙!$B$4:$E$10,MATCH("設備利用率",別紙!$B$4:$E$4,0),0)/100*8760/10^3</f>
        <v>0</v>
      </c>
      <c r="BS31" s="34">
        <f>BI31*VLOOKUP(BS$12,別紙!$B$4:$E$10,MATCH("設備利用率",別紙!$B$4:$E$4,0),0)/100*8760/10^3</f>
        <v>0</v>
      </c>
      <c r="BT31" s="34">
        <f>BJ31*VLOOKUP(BT$12,別紙!$B$4:$E$10,MATCH("設備利用率",別紙!$B$4:$E$4,0),0)/100*8760/10^3</f>
        <v>27961.919999999998</v>
      </c>
      <c r="BU31" s="34">
        <f t="shared" si="6"/>
        <v>201323.94673199998</v>
      </c>
      <c r="BV31" s="36"/>
      <c r="BW31" s="33" t="str">
        <f t="shared" si="7"/>
        <v>05202</v>
      </c>
      <c r="BX31" s="33" t="str">
        <f t="shared" si="8"/>
        <v>能代市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317084.5054486554</v>
      </c>
      <c r="BZ31" s="36"/>
      <c r="CA31" s="33" t="str">
        <f t="shared" si="9"/>
        <v>05202</v>
      </c>
      <c r="CB31" s="33" t="str">
        <f t="shared" si="10"/>
        <v>能代市</v>
      </c>
      <c r="CC31" s="223">
        <f t="shared" si="11"/>
        <v>9.3463296915335566E-3</v>
      </c>
      <c r="CD31" s="223">
        <f t="shared" si="16"/>
        <v>9.2598976119804263E-2</v>
      </c>
      <c r="CE31" s="223">
        <f t="shared" si="17"/>
        <v>0.44479231066949027</v>
      </c>
      <c r="CF31" s="223">
        <f t="shared" si="18"/>
        <v>0</v>
      </c>
      <c r="CG31" s="223">
        <f t="shared" si="19"/>
        <v>0</v>
      </c>
      <c r="CH31" s="223">
        <f t="shared" si="20"/>
        <v>8.8184441432846344E-2</v>
      </c>
      <c r="CI31" s="223">
        <f t="shared" si="12"/>
        <v>0.6349220579136744</v>
      </c>
      <c r="CK31" s="18" t="str">
        <f t="shared" si="13"/>
        <v>05202</v>
      </c>
      <c r="CL31" s="18" t="str">
        <f t="shared" si="14"/>
        <v>能代市</v>
      </c>
      <c r="CM31" s="18">
        <f>VLOOKUP($CK31&amp;"_"&amp;$AZ$7,データシート1!$A:$BT,MATCH("ca_太陽光発電（10kW未満）",データシート1!$A$1:$BT$1,0),0)</f>
        <v>486</v>
      </c>
      <c r="CN31" s="18">
        <f>VLOOKUP($CK31&amp;"_"&amp;$AZ$5,データシート1!$A:$BT,MATCH("ab_家庭",データシート1!$A$1:$BT$1,0),0)</f>
        <v>24130</v>
      </c>
      <c r="CO31" s="223">
        <f t="shared" si="15"/>
        <v>2.0140903439701617E-2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17202</v>
      </c>
      <c r="AY32" s="18" t="str">
        <f>IF(IFERROR(比較地域マスタ!$Z25,"")=0,"",IFERROR(比較地域マスタ!$Z25,""))</f>
        <v>七尾市</v>
      </c>
      <c r="AZ32" s="22"/>
      <c r="BA32" s="22"/>
      <c r="BB32" s="22"/>
      <c r="BC32" s="844" t="str">
        <f t="shared" si="0"/>
        <v>17202</v>
      </c>
      <c r="BD32" s="1031" t="str">
        <f t="shared" si="2"/>
        <v>七尾市</v>
      </c>
      <c r="BE32" s="34">
        <f>VLOOKUP($BC32&amp;"_"&amp;$AZ$7,データシート1!$A:$BT,MATCH("cb_"&amp;BE$12,データシート1!$A$1:$BT$1,0),0)</f>
        <v>2689.0020000000022</v>
      </c>
      <c r="BF32" s="34">
        <f>VLOOKUP($BC32&amp;"_"&amp;$AZ$7,データシート1!$A:$BT,MATCH("cb_"&amp;BF$12,データシート1!$A$1:$BT$1,0),0)</f>
        <v>119045.69999999998</v>
      </c>
      <c r="BG32" s="34">
        <f>VLOOKUP($BC32&amp;"_"&amp;$AZ$7,データシート1!$A:$BT,MATCH("cb_"&amp;BG$12,データシート1!$A$1:$BT$1,0),0)</f>
        <v>15000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136734.70199999999</v>
      </c>
      <c r="BL32" s="36"/>
      <c r="BM32" s="844" t="str">
        <f t="shared" si="4"/>
        <v>17202</v>
      </c>
      <c r="BN32" s="1031" t="str">
        <f t="shared" si="5"/>
        <v>七尾市</v>
      </c>
      <c r="BO32" s="34">
        <f>BE32*VLOOKUP(BO$12,別紙!$B$4:$E$10,MATCH("設備利用率",別紙!$B$4:$E$4,0),0)/100*8760/10^3</f>
        <v>3227.1250802400027</v>
      </c>
      <c r="BP32" s="34">
        <f>BF32*VLOOKUP(BP$12,別紙!$B$4:$E$10,MATCH("設備利用率",別紙!$B$4:$E$4,0),0)/100*8760/10^3</f>
        <v>157468.89013199994</v>
      </c>
      <c r="BQ32" s="34">
        <f>BG32*VLOOKUP(BQ$12,別紙!$B$4:$E$10,MATCH("設備利用率",別紙!$B$4:$E$4,0),0)/100*8760/10^3</f>
        <v>32587.200000000001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193283.21521223994</v>
      </c>
      <c r="BV32" s="36"/>
      <c r="BW32" s="33" t="str">
        <f t="shared" si="7"/>
        <v>17202</v>
      </c>
      <c r="BX32" s="33" t="str">
        <f t="shared" si="8"/>
        <v>七尾市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349705.82647014462</v>
      </c>
      <c r="BZ32" s="36"/>
      <c r="CA32" s="33" t="str">
        <f t="shared" si="9"/>
        <v>17202</v>
      </c>
      <c r="CB32" s="33" t="str">
        <f t="shared" si="10"/>
        <v>七尾市</v>
      </c>
      <c r="CC32" s="223">
        <f t="shared" si="11"/>
        <v>9.2281135628019383E-3</v>
      </c>
      <c r="CD32" s="223">
        <f t="shared" si="16"/>
        <v>0.45028958116442336</v>
      </c>
      <c r="CE32" s="223">
        <f t="shared" si="17"/>
        <v>9.3184606985042787E-2</v>
      </c>
      <c r="CF32" s="223">
        <f t="shared" si="18"/>
        <v>0</v>
      </c>
      <c r="CG32" s="223">
        <f t="shared" si="19"/>
        <v>0</v>
      </c>
      <c r="CH32" s="223">
        <f t="shared" si="20"/>
        <v>0</v>
      </c>
      <c r="CI32" s="223">
        <f t="shared" si="12"/>
        <v>0.55270230171226808</v>
      </c>
      <c r="CJ32" s="22"/>
      <c r="CK32" s="18" t="str">
        <f t="shared" si="13"/>
        <v>17202</v>
      </c>
      <c r="CL32" s="18" t="str">
        <f t="shared" si="14"/>
        <v>七尾市</v>
      </c>
      <c r="CM32" s="18">
        <f>VLOOKUP($CK32&amp;"_"&amp;$AZ$7,データシート1!$A:$BT,MATCH("ca_太陽光発電（10kW未満）",データシート1!$A$1:$BT$1,0),0)</f>
        <v>574</v>
      </c>
      <c r="CN32" s="18">
        <f>VLOOKUP($CK32&amp;"_"&amp;$AZ$5,データシート1!$A:$BT,MATCH("ab_家庭",データシート1!$A$1:$BT$1,0),0)</f>
        <v>21902</v>
      </c>
      <c r="CO32" s="223">
        <f t="shared" si="15"/>
        <v>2.6207652269199161E-2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12239</v>
      </c>
      <c r="AY33" s="18" t="str">
        <f>IF(IFERROR(比較地域マスタ!$Z26,"")=0,"",IFERROR(比較地域マスタ!$Z26,""))</f>
        <v>大網白里市</v>
      </c>
      <c r="BC33" s="844" t="str">
        <f t="shared" si="0"/>
        <v>12239</v>
      </c>
      <c r="BD33" s="1031" t="str">
        <f t="shared" si="2"/>
        <v>大網白里市</v>
      </c>
      <c r="BE33" s="34">
        <f>VLOOKUP($BC33&amp;"_"&amp;$AZ$7,データシート1!$A:$BT,MATCH("cb_"&amp;BE$12,データシート1!$A$1:$BT$1,0),0)</f>
        <v>4825.1000000000049</v>
      </c>
      <c r="BF33" s="34">
        <f>VLOOKUP($BC33&amp;"_"&amp;$AZ$7,データシート1!$A:$BT,MATCH("cb_"&amp;BF$12,データシート1!$A$1:$BT$1,0),0)</f>
        <v>31199.500000000022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36024.600000000028</v>
      </c>
      <c r="BL33" s="36"/>
      <c r="BM33" s="844" t="str">
        <f t="shared" si="4"/>
        <v>12239</v>
      </c>
      <c r="BN33" s="1031" t="str">
        <f t="shared" si="5"/>
        <v>大網白里市</v>
      </c>
      <c r="BO33" s="34">
        <f>BE33*VLOOKUP(BO$12,別紙!$B$4:$E$10,MATCH("設備利用率",別紙!$B$4:$E$4,0),0)/100*8760/10^3</f>
        <v>5790.6990120000055</v>
      </c>
      <c r="BP33" s="34">
        <f>BF33*VLOOKUP(BP$12,別紙!$B$4:$E$10,MATCH("設備利用率",別紙!$B$4:$E$4,0),0)/100*8760/10^3</f>
        <v>41269.450620000018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47060.149632000022</v>
      </c>
      <c r="BV33" s="36"/>
      <c r="BW33" s="33" t="str">
        <f t="shared" si="7"/>
        <v>12239</v>
      </c>
      <c r="BX33" s="33" t="str">
        <f t="shared" si="8"/>
        <v>大網白里市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178513.88121259754</v>
      </c>
      <c r="BZ33" s="36"/>
      <c r="CA33" s="33" t="str">
        <f t="shared" si="9"/>
        <v>12239</v>
      </c>
      <c r="CB33" s="33" t="str">
        <f t="shared" si="10"/>
        <v>大網白里市</v>
      </c>
      <c r="CC33" s="223">
        <f t="shared" si="11"/>
        <v>3.2438368224730313E-2</v>
      </c>
      <c r="CD33" s="223">
        <f t="shared" si="16"/>
        <v>0.23118342584715298</v>
      </c>
      <c r="CE33" s="223">
        <f t="shared" si="17"/>
        <v>0</v>
      </c>
      <c r="CF33" s="223">
        <f t="shared" si="18"/>
        <v>0</v>
      </c>
      <c r="CG33" s="223">
        <f t="shared" si="19"/>
        <v>0</v>
      </c>
      <c r="CH33" s="223">
        <f t="shared" si="20"/>
        <v>0</v>
      </c>
      <c r="CI33" s="223">
        <f t="shared" si="12"/>
        <v>0.2636217940718833</v>
      </c>
      <c r="CK33" s="18" t="str">
        <f t="shared" si="13"/>
        <v>12239</v>
      </c>
      <c r="CL33" s="18" t="str">
        <f t="shared" si="14"/>
        <v>大網白里市</v>
      </c>
      <c r="CM33" s="18">
        <f>VLOOKUP($CK33&amp;"_"&amp;$AZ$7,データシート1!$A:$BT,MATCH("ca_太陽光発電（10kW未満）",データシート1!$A$1:$BT$1,0),0)</f>
        <v>992</v>
      </c>
      <c r="CN33" s="18">
        <f>VLOOKUP($CK33&amp;"_"&amp;$AZ$5,データシート1!$A:$BT,MATCH("ab_家庭",データシート1!$A$1:$BT$1,0),0)</f>
        <v>22254</v>
      </c>
      <c r="CO33" s="223">
        <f t="shared" si="15"/>
        <v>4.4576255953985802E-2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15210</v>
      </c>
      <c r="AY34" s="18" t="str">
        <f>IF(IFERROR(比較地域マスタ!$Z27,"")=0,"",IFERROR(比較地域マスタ!$Z27,""))</f>
        <v>十日町市</v>
      </c>
      <c r="BC34" s="844" t="str">
        <f t="shared" si="0"/>
        <v>15210</v>
      </c>
      <c r="BD34" s="1031" t="str">
        <f t="shared" si="2"/>
        <v>十日町市</v>
      </c>
      <c r="BE34" s="34">
        <f>VLOOKUP($BC34&amp;"_"&amp;$AZ$7,データシート1!$A:$BT,MATCH("cb_"&amp;BE$12,データシート1!$A$1:$BT$1,0),0)</f>
        <v>1078.9999999999995</v>
      </c>
      <c r="BF34" s="34">
        <f>VLOOKUP($BC34&amp;"_"&amp;$AZ$7,データシート1!$A:$BT,MATCH("cb_"&amp;BF$12,データシート1!$A$1:$BT$1,0),0)</f>
        <v>468.19999999999993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280</v>
      </c>
      <c r="BJ34" s="34">
        <f>VLOOKUP($BC34&amp;"_"&amp;$AZ$7,データシート1!$A:$BT,MATCH("cb_"&amp;BJ$12,データシート1!$A$1:$BT$1,0),0)</f>
        <v>0</v>
      </c>
      <c r="BK34" s="34">
        <f t="shared" si="3"/>
        <v>1827.1999999999994</v>
      </c>
      <c r="BL34" s="36"/>
      <c r="BM34" s="844" t="str">
        <f t="shared" si="4"/>
        <v>15210</v>
      </c>
      <c r="BN34" s="1031" t="str">
        <f t="shared" si="5"/>
        <v>十日町市</v>
      </c>
      <c r="BO34" s="34">
        <f>BE34*VLOOKUP(BO$12,別紙!$B$4:$E$10,MATCH("設備利用率",別紙!$B$4:$E$4,0),0)/100*8760/10^3</f>
        <v>1294.9294799999996</v>
      </c>
      <c r="BP34" s="34">
        <f>BF34*VLOOKUP(BP$12,別紙!$B$4:$E$10,MATCH("設備利用率",別紙!$B$4:$E$4,0),0)/100*8760/10^3</f>
        <v>619.3162319999999</v>
      </c>
      <c r="BQ34" s="34">
        <f>BG34*VLOOKUP(BQ$12,別紙!$B$4:$E$10,MATCH("設備利用率",別紙!$B$4:$E$4,0),0)/100*8760/10^3</f>
        <v>0</v>
      </c>
      <c r="BR34" s="34">
        <f>BH34*VLOOKUP(BR$12,別紙!$B$4:$E$10,MATCH("設備利用率",別紙!$B$4:$E$4,0),0)/100*8760/10^3</f>
        <v>0</v>
      </c>
      <c r="BS34" s="34">
        <f>BI34*VLOOKUP(BS$12,別紙!$B$4:$E$10,MATCH("設備利用率",別紙!$B$4:$E$4,0),0)/100*8760/10^3</f>
        <v>1962.24</v>
      </c>
      <c r="BT34" s="34">
        <f>BJ34*VLOOKUP(BT$12,別紙!$B$4:$E$10,MATCH("設備利用率",別紙!$B$4:$E$4,0),0)/100*8760/10^3</f>
        <v>0</v>
      </c>
      <c r="BU34" s="34">
        <f t="shared" si="6"/>
        <v>3876.4857119999997</v>
      </c>
      <c r="BV34" s="36"/>
      <c r="BW34" s="33" t="str">
        <f t="shared" si="7"/>
        <v>15210</v>
      </c>
      <c r="BX34" s="33" t="str">
        <f t="shared" si="8"/>
        <v>十日町市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235755.53453236652</v>
      </c>
      <c r="BZ34" s="36"/>
      <c r="CA34" s="33" t="str">
        <f t="shared" si="9"/>
        <v>15210</v>
      </c>
      <c r="CB34" s="33" t="str">
        <f t="shared" si="10"/>
        <v>十日町市</v>
      </c>
      <c r="CC34" s="223">
        <f t="shared" si="11"/>
        <v>5.4926790268935155E-3</v>
      </c>
      <c r="CD34" s="223">
        <f t="shared" si="16"/>
        <v>2.6269424945991032E-3</v>
      </c>
      <c r="CE34" s="223">
        <f t="shared" si="17"/>
        <v>0</v>
      </c>
      <c r="CF34" s="223">
        <f t="shared" si="18"/>
        <v>0</v>
      </c>
      <c r="CG34" s="223">
        <f t="shared" si="19"/>
        <v>8.3231980275339287E-3</v>
      </c>
      <c r="CH34" s="223">
        <f t="shared" si="20"/>
        <v>0</v>
      </c>
      <c r="CI34" s="223">
        <f t="shared" si="12"/>
        <v>1.6442819549026547E-2</v>
      </c>
      <c r="CK34" s="18" t="str">
        <f t="shared" si="13"/>
        <v>15210</v>
      </c>
      <c r="CL34" s="18" t="str">
        <f t="shared" si="14"/>
        <v>十日町市</v>
      </c>
      <c r="CM34" s="18">
        <f>VLOOKUP($CK34&amp;"_"&amp;$AZ$7,データシート1!$A:$BT,MATCH("ca_太陽光発電（10kW未満）",データシート1!$A$1:$BT$1,0),0)</f>
        <v>219</v>
      </c>
      <c r="CN34" s="18">
        <f>VLOOKUP($CK34&amp;"_"&amp;$AZ$5,データシート1!$A:$BT,MATCH("ab_家庭",データシート1!$A$1:$BT$1,0),0)</f>
        <v>19571</v>
      </c>
      <c r="CO34" s="223">
        <f t="shared" si="15"/>
        <v>1.1190026058964795E-2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20206</v>
      </c>
      <c r="AY35" s="18" t="str">
        <f>IF(IFERROR(比較地域マスタ!$Z28,"")=0,"",IFERROR(比較地域マスタ!$Z28,""))</f>
        <v>諏訪市</v>
      </c>
      <c r="BC35" s="844" t="str">
        <f t="shared" si="0"/>
        <v>20206</v>
      </c>
      <c r="BD35" s="1031" t="str">
        <f t="shared" si="2"/>
        <v>諏訪市</v>
      </c>
      <c r="BE35" s="34">
        <f>VLOOKUP($BC35&amp;"_"&amp;$AZ$7,データシート1!$A:$BT,MATCH("cb_"&amp;BE$12,データシート1!$A$1:$BT$1,0),0)</f>
        <v>10137.199999999993</v>
      </c>
      <c r="BF35" s="34">
        <f>VLOOKUP($BC35&amp;"_"&amp;$AZ$7,データシート1!$A:$BT,MATCH("cb_"&amp;BF$12,データシート1!$A$1:$BT$1,0),0)</f>
        <v>58282.599999999984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300</v>
      </c>
      <c r="BK35" s="34">
        <f t="shared" si="3"/>
        <v>68719.799999999974</v>
      </c>
      <c r="BL35" s="36"/>
      <c r="BM35" s="844" t="str">
        <f t="shared" si="4"/>
        <v>20206</v>
      </c>
      <c r="BN35" s="1031" t="str">
        <f t="shared" si="5"/>
        <v>諏訪市</v>
      </c>
      <c r="BO35" s="34">
        <f>BE35*VLOOKUP(BO$12,別紙!$B$4:$E$10,MATCH("設備利用率",別紙!$B$4:$E$4,0),0)/100*8760/10^3</f>
        <v>12165.856463999993</v>
      </c>
      <c r="BP35" s="34">
        <f>BF35*VLOOKUP(BP$12,別紙!$B$4:$E$10,MATCH("設備利用率",別紙!$B$4:$E$4,0),0)/100*8760/10^3</f>
        <v>77093.891975999984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2102.4</v>
      </c>
      <c r="BU35" s="34">
        <f t="shared" si="6"/>
        <v>91362.148439999975</v>
      </c>
      <c r="BV35" s="36"/>
      <c r="BW35" s="33" t="str">
        <f t="shared" si="7"/>
        <v>20206</v>
      </c>
      <c r="BX35" s="33" t="str">
        <f t="shared" si="8"/>
        <v>諏訪市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303878.79775607132</v>
      </c>
      <c r="BZ35" s="36"/>
      <c r="CA35" s="33" t="str">
        <f t="shared" si="9"/>
        <v>20206</v>
      </c>
      <c r="CB35" s="33" t="str">
        <f t="shared" si="10"/>
        <v>諏訪市</v>
      </c>
      <c r="CC35" s="223">
        <f t="shared" si="11"/>
        <v>4.0035226392351776E-2</v>
      </c>
      <c r="CD35" s="223">
        <f t="shared" si="16"/>
        <v>0.25369947671664994</v>
      </c>
      <c r="CE35" s="223">
        <f t="shared" si="17"/>
        <v>0</v>
      </c>
      <c r="CF35" s="223">
        <f t="shared" si="18"/>
        <v>0</v>
      </c>
      <c r="CG35" s="223">
        <f t="shared" si="19"/>
        <v>0</v>
      </c>
      <c r="CH35" s="223">
        <f t="shared" si="20"/>
        <v>6.9185478405361872E-3</v>
      </c>
      <c r="CI35" s="223">
        <f t="shared" si="12"/>
        <v>0.30065325094953788</v>
      </c>
      <c r="CK35" s="18" t="str">
        <f t="shared" si="13"/>
        <v>20206</v>
      </c>
      <c r="CL35" s="18" t="str">
        <f t="shared" si="14"/>
        <v>諏訪市</v>
      </c>
      <c r="CM35" s="18">
        <f>VLOOKUP($CK35&amp;"_"&amp;$AZ$7,データシート1!$A:$BT,MATCH("ca_太陽光発電（10kW未満）",データシート1!$A$1:$BT$1,0),0)</f>
        <v>2195</v>
      </c>
      <c r="CN35" s="18">
        <f>VLOOKUP($CK35&amp;"_"&amp;$AZ$5,データシート1!$A:$BT,MATCH("ab_家庭",データシート1!$A$1:$BT$1,0),0)</f>
        <v>22376</v>
      </c>
      <c r="CO35" s="223">
        <f t="shared" si="15"/>
        <v>9.8096174472649261E-2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23228</v>
      </c>
      <c r="AY36" s="18" t="str">
        <f>IF(IFERROR(比較地域マスタ!$Z29,"")=0,"",IFERROR(比較地域マスタ!$Z29,""))</f>
        <v>岩倉市</v>
      </c>
      <c r="BC36" s="844" t="str">
        <f t="shared" si="0"/>
        <v>23228</v>
      </c>
      <c r="BD36" s="1031" t="str">
        <f t="shared" si="2"/>
        <v>岩倉市</v>
      </c>
      <c r="BE36" s="34">
        <f>VLOOKUP($BC36&amp;"_"&amp;$AZ$7,データシート1!$A:$BT,MATCH("cb_"&amp;BE$12,データシート1!$A$1:$BT$1,0),0)</f>
        <v>6901.0999999999985</v>
      </c>
      <c r="BF36" s="34">
        <f>VLOOKUP($BC36&amp;"_"&amp;$AZ$7,データシート1!$A:$BT,MATCH("cb_"&amp;BF$12,データシート1!$A$1:$BT$1,0),0)</f>
        <v>7212.1999999999944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14113.299999999992</v>
      </c>
      <c r="BL36" s="36"/>
      <c r="BM36" s="844" t="str">
        <f t="shared" si="4"/>
        <v>23228</v>
      </c>
      <c r="BN36" s="1031" t="str">
        <f t="shared" si="5"/>
        <v>岩倉市</v>
      </c>
      <c r="BO36" s="34">
        <f>BE36*VLOOKUP(BO$12,別紙!$B$4:$E$10,MATCH("設備利用率",別紙!$B$4:$E$4,0),0)/100*8760/10^3</f>
        <v>8282.1481319999966</v>
      </c>
      <c r="BP36" s="34">
        <f>BF36*VLOOKUP(BP$12,別紙!$B$4:$E$10,MATCH("設備利用率",別紙!$B$4:$E$4,0),0)/100*8760/10^3</f>
        <v>9540.0096719999929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17822.157803999988</v>
      </c>
      <c r="BV36" s="36"/>
      <c r="BW36" s="33" t="str">
        <f t="shared" si="7"/>
        <v>23228</v>
      </c>
      <c r="BX36" s="33" t="str">
        <f t="shared" si="8"/>
        <v>岩倉市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200183.49719148982</v>
      </c>
      <c r="BZ36" s="36"/>
      <c r="CA36" s="33" t="str">
        <f t="shared" si="9"/>
        <v>23228</v>
      </c>
      <c r="CB36" s="33" t="str">
        <f t="shared" si="10"/>
        <v>岩倉市</v>
      </c>
      <c r="CC36" s="223">
        <f t="shared" si="11"/>
        <v>4.1372781713757002E-2</v>
      </c>
      <c r="CD36" s="223">
        <f t="shared" si="16"/>
        <v>4.7656324351623709E-2</v>
      </c>
      <c r="CE36" s="223">
        <f t="shared" si="17"/>
        <v>0</v>
      </c>
      <c r="CF36" s="223">
        <f t="shared" si="18"/>
        <v>0</v>
      </c>
      <c r="CG36" s="223">
        <f t="shared" si="19"/>
        <v>0</v>
      </c>
      <c r="CH36" s="223">
        <f t="shared" si="20"/>
        <v>0</v>
      </c>
      <c r="CI36" s="223">
        <f t="shared" si="12"/>
        <v>8.9029106065380711E-2</v>
      </c>
      <c r="CK36" s="18" t="str">
        <f t="shared" si="13"/>
        <v>23228</v>
      </c>
      <c r="CL36" s="18" t="str">
        <f t="shared" si="14"/>
        <v>岩倉市</v>
      </c>
      <c r="CM36" s="18">
        <f>VLOOKUP($CK36&amp;"_"&amp;$AZ$7,データシート1!$A:$BT,MATCH("ca_太陽光発電（10kW未満）",データシート1!$A$1:$BT$1,0),0)</f>
        <v>1452</v>
      </c>
      <c r="CN36" s="18">
        <f>VLOOKUP($CK36&amp;"_"&amp;$AZ$5,データシート1!$A:$BT,MATCH("ab_家庭",データシート1!$A$1:$BT$1,0),0)</f>
        <v>22466</v>
      </c>
      <c r="CO36" s="223">
        <f t="shared" si="15"/>
        <v>6.4630997952461494E-2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06211</v>
      </c>
      <c r="AY37" s="18" t="str">
        <f>IF(IFERROR(比較地域マスタ!$Z30,"")=0,"",IFERROR(比較地域マスタ!$Z30,""))</f>
        <v>東根市</v>
      </c>
      <c r="BC37" s="844" t="str">
        <f t="shared" si="0"/>
        <v>06211</v>
      </c>
      <c r="BD37" s="1031" t="str">
        <f t="shared" si="2"/>
        <v>東根市</v>
      </c>
      <c r="BE37" s="34">
        <f>VLOOKUP($BC37&amp;"_"&amp;$AZ$7,データシート1!$A:$BT,MATCH("cb_"&amp;BE$12,データシート1!$A$1:$BT$1,0),0)</f>
        <v>6518.9999999999945</v>
      </c>
      <c r="BF37" s="34">
        <f>VLOOKUP($BC37&amp;"_"&amp;$AZ$7,データシート1!$A:$BT,MATCH("cb_"&amp;BF$12,データシート1!$A$1:$BT$1,0),0)</f>
        <v>7086.3999999999969</v>
      </c>
      <c r="BG37" s="34">
        <f>VLOOKUP($BC37&amp;"_"&amp;$AZ$7,データシート1!$A:$BT,MATCH("cb_"&amp;BG$12,データシート1!$A$1:$BT$1,0),0)</f>
        <v>0</v>
      </c>
      <c r="BH37" s="34">
        <f>VLOOKUP($BC37&amp;"_"&amp;$AZ$7,データシート1!$A:$BT,MATCH("cb_"&amp;BH$12,データシート1!$A$1:$BT$1,0),0)</f>
        <v>180</v>
      </c>
      <c r="BI37" s="34">
        <f>VLOOKUP($BC37&amp;"_"&amp;$AZ$7,データシート1!$A:$BT,MATCH("cb_"&amp;BI$12,データシート1!$A$1:$BT$1,0),0)</f>
        <v>0</v>
      </c>
      <c r="BJ37" s="34">
        <f>VLOOKUP($BC37&amp;"_"&amp;$AZ$7,データシート1!$A:$BT,MATCH("cb_"&amp;BJ$12,データシート1!$A$1:$BT$1,0),0)</f>
        <v>0</v>
      </c>
      <c r="BK37" s="34">
        <f t="shared" si="3"/>
        <v>13785.399999999991</v>
      </c>
      <c r="BL37" s="36"/>
      <c r="BM37" s="844" t="str">
        <f t="shared" si="4"/>
        <v>06211</v>
      </c>
      <c r="BN37" s="1031" t="str">
        <f t="shared" si="5"/>
        <v>東根市</v>
      </c>
      <c r="BO37" s="34">
        <f>BE37*VLOOKUP(BO$12,別紙!$B$4:$E$10,MATCH("設備利用率",別紙!$B$4:$E$4,0),0)/100*8760/10^3</f>
        <v>7823.5822799999933</v>
      </c>
      <c r="BP37" s="34">
        <f>BF37*VLOOKUP(BP$12,別紙!$B$4:$E$10,MATCH("設備利用率",別紙!$B$4:$E$4,0),0)/100*8760/10^3</f>
        <v>9373.6064639999968</v>
      </c>
      <c r="BQ37" s="34">
        <f>BG37*VLOOKUP(BQ$12,別紙!$B$4:$E$10,MATCH("設備利用率",別紙!$B$4:$E$4,0),0)/100*8760/10^3</f>
        <v>0</v>
      </c>
      <c r="BR37" s="34">
        <f>BH37*VLOOKUP(BR$12,別紙!$B$4:$E$10,MATCH("設備利用率",別紙!$B$4:$E$4,0),0)/100*8760/10^3</f>
        <v>946.08</v>
      </c>
      <c r="BS37" s="34">
        <f>BI37*VLOOKUP(BS$12,別紙!$B$4:$E$10,MATCH("設備利用率",別紙!$B$4:$E$4,0),0)/100*8760/10^3</f>
        <v>0</v>
      </c>
      <c r="BT37" s="34">
        <f>BJ37*VLOOKUP(BT$12,別紙!$B$4:$E$10,MATCH("設備利用率",別紙!$B$4:$E$4,0),0)/100*8760/10^3</f>
        <v>0</v>
      </c>
      <c r="BU37" s="34">
        <f t="shared" si="6"/>
        <v>18143.268743999994</v>
      </c>
      <c r="BV37" s="36"/>
      <c r="BW37" s="33" t="str">
        <f t="shared" si="7"/>
        <v>06211</v>
      </c>
      <c r="BX37" s="33" t="str">
        <f t="shared" si="8"/>
        <v>東根市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618968.67395224993</v>
      </c>
      <c r="BZ37" s="36"/>
      <c r="CA37" s="33" t="str">
        <f t="shared" si="9"/>
        <v>06211</v>
      </c>
      <c r="CB37" s="33" t="str">
        <f t="shared" si="10"/>
        <v>東根市</v>
      </c>
      <c r="CC37" s="223">
        <f t="shared" si="11"/>
        <v>1.2639706352253199E-2</v>
      </c>
      <c r="CD37" s="223">
        <f t="shared" si="16"/>
        <v>1.5143910925487515E-2</v>
      </c>
      <c r="CE37" s="223">
        <f t="shared" si="17"/>
        <v>0</v>
      </c>
      <c r="CF37" s="223">
        <f t="shared" si="18"/>
        <v>1.5284779986668355E-3</v>
      </c>
      <c r="CG37" s="223">
        <f t="shared" si="19"/>
        <v>0</v>
      </c>
      <c r="CH37" s="223">
        <f t="shared" si="20"/>
        <v>0</v>
      </c>
      <c r="CI37" s="223">
        <f t="shared" si="12"/>
        <v>2.9312095276407556E-2</v>
      </c>
      <c r="CK37" s="18" t="str">
        <f t="shared" si="13"/>
        <v>06211</v>
      </c>
      <c r="CL37" s="18" t="str">
        <f t="shared" si="14"/>
        <v>東根市</v>
      </c>
      <c r="CM37" s="18">
        <f>VLOOKUP($CK37&amp;"_"&amp;$AZ$7,データシート1!$A:$BT,MATCH("ca_太陽光発電（10kW未満）",データシート1!$A$1:$BT$1,0),0)</f>
        <v>1360</v>
      </c>
      <c r="CN37" s="18">
        <f>VLOOKUP($CK37&amp;"_"&amp;$AZ$5,データシート1!$A:$BT,MATCH("ab_家庭",データシート1!$A$1:$BT$1,0),0)</f>
        <v>18528</v>
      </c>
      <c r="CO37" s="223">
        <f t="shared" si="15"/>
        <v>7.3402417962003461E-2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22224</v>
      </c>
      <c r="AY38" s="18" t="str">
        <f>IF(IFERROR(比較地域マスタ!$Z31,"")=0,"",IFERROR(比較地域マスタ!$Z31,""))</f>
        <v>菊川市</v>
      </c>
      <c r="BC38" s="844" t="str">
        <f t="shared" si="0"/>
        <v>22224</v>
      </c>
      <c r="BD38" s="1031" t="str">
        <f t="shared" si="2"/>
        <v>菊川市</v>
      </c>
      <c r="BE38" s="34">
        <f>VLOOKUP($BC38&amp;"_"&amp;$AZ$7,データシート1!$A:$BT,MATCH("cb_"&amp;BE$12,データシート1!$A$1:$BT$1,0),0)</f>
        <v>12574.199999999959</v>
      </c>
      <c r="BF38" s="34">
        <f>VLOOKUP($BC38&amp;"_"&amp;$AZ$7,データシート1!$A:$BT,MATCH("cb_"&amp;BF$12,データシート1!$A$1:$BT$1,0),0)</f>
        <v>71154.399999999994</v>
      </c>
      <c r="BG38" s="34">
        <f>VLOOKUP($BC38&amp;"_"&amp;$AZ$7,データシート1!$A:$BT,MATCH("cb_"&amp;BG$12,データシート1!$A$1:$BT$1,0),0)</f>
        <v>18</v>
      </c>
      <c r="BH38" s="34">
        <f>VLOOKUP($BC38&amp;"_"&amp;$AZ$7,データシート1!$A:$BT,MATCH("cb_"&amp;BH$12,データシート1!$A$1:$BT$1,0),0)</f>
        <v>169</v>
      </c>
      <c r="BI38" s="34">
        <f>VLOOKUP($BC38&amp;"_"&amp;$AZ$7,データシート1!$A:$BT,MATCH("cb_"&amp;BI$12,データシート1!$A$1:$BT$1,0),0)</f>
        <v>0</v>
      </c>
      <c r="BJ38" s="34">
        <f>VLOOKUP($BC38&amp;"_"&amp;$AZ$7,データシート1!$A:$BT,MATCH("cb_"&amp;BJ$12,データシート1!$A$1:$BT$1,0),0)</f>
        <v>120</v>
      </c>
      <c r="BK38" s="34">
        <f t="shared" si="3"/>
        <v>84035.599999999948</v>
      </c>
      <c r="BL38" s="36"/>
      <c r="BM38" s="844" t="str">
        <f t="shared" si="4"/>
        <v>22224</v>
      </c>
      <c r="BN38" s="1031" t="str">
        <f t="shared" si="5"/>
        <v>菊川市</v>
      </c>
      <c r="BO38" s="34">
        <f>BE38*VLOOKUP(BO$12,別紙!$B$4:$E$10,MATCH("設備利用率",別紙!$B$4:$E$4,0),0)/100*8760/10^3</f>
        <v>15090.548903999948</v>
      </c>
      <c r="BP38" s="34">
        <f>BF38*VLOOKUP(BP$12,別紙!$B$4:$E$10,MATCH("設備利用率",別紙!$B$4:$E$4,0),0)/100*8760/10^3</f>
        <v>94120.194143999994</v>
      </c>
      <c r="BQ38" s="34">
        <f>BG38*VLOOKUP(BQ$12,別紙!$B$4:$E$10,MATCH("設備利用率",別紙!$B$4:$E$4,0),0)/100*8760/10^3</f>
        <v>39.104640000000003</v>
      </c>
      <c r="BR38" s="34">
        <f>BH38*VLOOKUP(BR$12,別紙!$B$4:$E$10,MATCH("設備利用率",別紙!$B$4:$E$4,0),0)/100*8760/10^3</f>
        <v>888.26400000000001</v>
      </c>
      <c r="BS38" s="34">
        <f>BI38*VLOOKUP(BS$12,別紙!$B$4:$E$10,MATCH("設備利用率",別紙!$B$4:$E$4,0),0)/100*8760/10^3</f>
        <v>0</v>
      </c>
      <c r="BT38" s="34">
        <f>BJ38*VLOOKUP(BT$12,別紙!$B$4:$E$10,MATCH("設備利用率",別紙!$B$4:$E$4,0),0)/100*8760/10^3</f>
        <v>840.96</v>
      </c>
      <c r="BU38" s="34">
        <f t="shared" si="6"/>
        <v>110979.07168799995</v>
      </c>
      <c r="BV38" s="36"/>
      <c r="BW38" s="33" t="str">
        <f t="shared" si="7"/>
        <v>22224</v>
      </c>
      <c r="BX38" s="33" t="str">
        <f t="shared" si="8"/>
        <v>菊川市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341716.00354691764</v>
      </c>
      <c r="BZ38" s="36"/>
      <c r="CA38" s="33" t="str">
        <f t="shared" si="9"/>
        <v>22224</v>
      </c>
      <c r="CB38" s="33" t="str">
        <f t="shared" si="10"/>
        <v>菊川市</v>
      </c>
      <c r="CC38" s="223">
        <f t="shared" si="11"/>
        <v>4.4161083318791698E-2</v>
      </c>
      <c r="CD38" s="223">
        <f t="shared" si="16"/>
        <v>0.27543396612116028</v>
      </c>
      <c r="CE38" s="223">
        <f t="shared" si="17"/>
        <v>1.1443608023652581E-4</v>
      </c>
      <c r="CF38" s="223">
        <f t="shared" si="18"/>
        <v>2.5994217150501157E-3</v>
      </c>
      <c r="CG38" s="223">
        <f t="shared" si="19"/>
        <v>0</v>
      </c>
      <c r="CH38" s="223">
        <f t="shared" si="20"/>
        <v>2.4609909728285119E-3</v>
      </c>
      <c r="CI38" s="223">
        <f t="shared" si="12"/>
        <v>0.32476989820806712</v>
      </c>
      <c r="CK38" s="18" t="str">
        <f t="shared" si="13"/>
        <v>22224</v>
      </c>
      <c r="CL38" s="18" t="str">
        <f t="shared" si="14"/>
        <v>菊川市</v>
      </c>
      <c r="CM38" s="18">
        <f>VLOOKUP($CK38&amp;"_"&amp;$AZ$7,データシート1!$A:$BT,MATCH("ca_太陽光発電（10kW未満）",データシート1!$A$1:$BT$1,0),0)</f>
        <v>2634</v>
      </c>
      <c r="CN38" s="18">
        <f>VLOOKUP($CK38&amp;"_"&amp;$AZ$5,データシート1!$A:$BT,MATCH("ab_家庭",データシート1!$A$1:$BT$1,0),0)</f>
        <v>18708</v>
      </c>
      <c r="CO38" s="223">
        <f t="shared" si="15"/>
        <v>0.14079538165490699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41206</v>
      </c>
      <c r="AY39" s="18" t="str">
        <f>IF(IFERROR(比較地域マスタ!$Z32,"")=0,"",IFERROR(比較地域マスタ!$Z32,""))</f>
        <v>武雄市</v>
      </c>
      <c r="BC39" s="844" t="str">
        <f t="shared" si="0"/>
        <v>41206</v>
      </c>
      <c r="BD39" s="1031" t="str">
        <f t="shared" si="2"/>
        <v>武雄市</v>
      </c>
      <c r="BE39" s="34">
        <f>VLOOKUP($BC39&amp;"_"&amp;$AZ$7,データシート1!$A:$BT,MATCH("cb_"&amp;BE$12,データシート1!$A$1:$BT$1,0),0)</f>
        <v>12098.939999999959</v>
      </c>
      <c r="BF39" s="34">
        <f>VLOOKUP($BC39&amp;"_"&amp;$AZ$7,データシート1!$A:$BT,MATCH("cb_"&amp;BF$12,データシート1!$A$1:$BT$1,0),0)</f>
        <v>59957.179999999949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72056.119999999908</v>
      </c>
      <c r="BL39" s="36"/>
      <c r="BM39" s="844" t="str">
        <f t="shared" si="4"/>
        <v>41206</v>
      </c>
      <c r="BN39" s="1031" t="str">
        <f t="shared" si="5"/>
        <v>武雄市</v>
      </c>
      <c r="BO39" s="34">
        <f>BE39*VLOOKUP(BO$12,別紙!$B$4:$E$10,MATCH("設備利用率",別紙!$B$4:$E$4,0),0)/100*8760/10^3</f>
        <v>14520.17987279995</v>
      </c>
      <c r="BP39" s="34">
        <f>BF39*VLOOKUP(BP$12,別紙!$B$4:$E$10,MATCH("設備利用率",別紙!$B$4:$E$4,0),0)/100*8760/10^3</f>
        <v>79308.959416799946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93829.139289599902</v>
      </c>
      <c r="BV39" s="36"/>
      <c r="BW39" s="33" t="str">
        <f t="shared" si="7"/>
        <v>41206</v>
      </c>
      <c r="BX39" s="33" t="str">
        <f t="shared" si="8"/>
        <v>武雄市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269546.15912814159</v>
      </c>
      <c r="BZ39" s="36"/>
      <c r="CA39" s="33" t="str">
        <f t="shared" si="9"/>
        <v>41206</v>
      </c>
      <c r="CB39" s="33" t="str">
        <f t="shared" si="10"/>
        <v>武雄市</v>
      </c>
      <c r="CC39" s="223">
        <f t="shared" si="11"/>
        <v>5.3868991937284817E-2</v>
      </c>
      <c r="CD39" s="223">
        <f t="shared" si="16"/>
        <v>0.29423145806762047</v>
      </c>
      <c r="CE39" s="223">
        <f t="shared" si="17"/>
        <v>0</v>
      </c>
      <c r="CF39" s="223">
        <f t="shared" si="18"/>
        <v>0</v>
      </c>
      <c r="CG39" s="223">
        <f t="shared" si="19"/>
        <v>0</v>
      </c>
      <c r="CH39" s="223">
        <f t="shared" si="20"/>
        <v>0</v>
      </c>
      <c r="CI39" s="223">
        <f t="shared" si="12"/>
        <v>0.3481004500049053</v>
      </c>
      <c r="CK39" s="18" t="str">
        <f t="shared" si="13"/>
        <v>41206</v>
      </c>
      <c r="CL39" s="18" t="str">
        <f t="shared" si="14"/>
        <v>武雄市</v>
      </c>
      <c r="CM39" s="18">
        <f>VLOOKUP($CK39&amp;"_"&amp;$AZ$7,データシート1!$A:$BT,MATCH("ca_太陽光発電（10kW未満）",データシート1!$A$1:$BT$1,0),0)</f>
        <v>2438</v>
      </c>
      <c r="CN39" s="18">
        <f>VLOOKUP($CK39&amp;"_"&amp;$AZ$5,データシート1!$A:$BT,MATCH("ab_家庭",データシート1!$A$1:$BT$1,0),0)</f>
        <v>18860</v>
      </c>
      <c r="CO39" s="223">
        <f t="shared" si="15"/>
        <v>0.12926829268292683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08212</v>
      </c>
      <c r="AY40" s="18" t="str">
        <f>IF(IFERROR(比較地域マスタ!$Z33,"")=0,"",IFERROR(比較地域マスタ!$Z33,""))</f>
        <v>常陸太田市</v>
      </c>
      <c r="BC40" s="844" t="str">
        <f t="shared" si="0"/>
        <v>08212</v>
      </c>
      <c r="BD40" s="1031" t="str">
        <f t="shared" si="2"/>
        <v>常陸太田市</v>
      </c>
      <c r="BE40" s="34">
        <f>VLOOKUP($BC40&amp;"_"&amp;$AZ$7,データシート1!$A:$BT,MATCH("cb_"&amp;BE$12,データシート1!$A$1:$BT$1,0),0)</f>
        <v>7441.5999999999885</v>
      </c>
      <c r="BF40" s="34">
        <f>VLOOKUP($BC40&amp;"_"&amp;$AZ$7,データシート1!$A:$BT,MATCH("cb_"&amp;BF$12,データシート1!$A$1:$BT$1,0),0)</f>
        <v>100254.19999999988</v>
      </c>
      <c r="BG40" s="34">
        <f>VLOOKUP($BC40&amp;"_"&amp;$AZ$7,データシート1!$A:$BT,MATCH("cb_"&amp;BG$12,データシート1!$A$1:$BT$1,0),0)</f>
        <v>10020</v>
      </c>
      <c r="BH40" s="34">
        <f>VLOOKUP($BC40&amp;"_"&amp;$AZ$7,データシート1!$A:$BT,MATCH("cb_"&amp;BH$12,データシート1!$A$1:$BT$1,0),0)</f>
        <v>1650</v>
      </c>
      <c r="BI40" s="34">
        <f>VLOOKUP($BC40&amp;"_"&amp;$AZ$7,データシート1!$A:$BT,MATCH("cb_"&amp;BI$12,データシート1!$A$1:$BT$1,0),0)</f>
        <v>0</v>
      </c>
      <c r="BJ40" s="34">
        <f>VLOOKUP($BC40&amp;"_"&amp;$AZ$7,データシート1!$A:$BT,MATCH("cb_"&amp;BJ$12,データシート1!$A$1:$BT$1,0),0)</f>
        <v>5750</v>
      </c>
      <c r="BK40" s="34">
        <f t="shared" si="3"/>
        <v>125115.79999999987</v>
      </c>
      <c r="BL40" s="36"/>
      <c r="BM40" s="844" t="str">
        <f t="shared" si="4"/>
        <v>08212</v>
      </c>
      <c r="BN40" s="1031" t="str">
        <f t="shared" si="5"/>
        <v>常陸太田市</v>
      </c>
      <c r="BO40" s="34">
        <f>BE40*VLOOKUP(BO$12,別紙!$B$4:$E$10,MATCH("設備利用率",別紙!$B$4:$E$4,0),0)/100*8760/10^3</f>
        <v>8930.8129919999865</v>
      </c>
      <c r="BP40" s="34">
        <f>BF40*VLOOKUP(BP$12,別紙!$B$4:$E$10,MATCH("設備利用率",別紙!$B$4:$E$4,0),0)/100*8760/10^3</f>
        <v>132612.24559199982</v>
      </c>
      <c r="BQ40" s="34">
        <f>BG40*VLOOKUP(BQ$12,別紙!$B$4:$E$10,MATCH("設備利用率",別紙!$B$4:$E$4,0),0)/100*8760/10^3</f>
        <v>21768.249600000003</v>
      </c>
      <c r="BR40" s="34">
        <f>BH40*VLOOKUP(BR$12,別紙!$B$4:$E$10,MATCH("設備利用率",別紙!$B$4:$E$4,0),0)/100*8760/10^3</f>
        <v>8672.4</v>
      </c>
      <c r="BS40" s="34">
        <f>BI40*VLOOKUP(BS$12,別紙!$B$4:$E$10,MATCH("設備利用率",別紙!$B$4:$E$4,0),0)/100*8760/10^3</f>
        <v>0</v>
      </c>
      <c r="BT40" s="34">
        <f>BJ40*VLOOKUP(BT$12,別紙!$B$4:$E$10,MATCH("設備利用率",別紙!$B$4:$E$4,0),0)/100*8760/10^3</f>
        <v>40296</v>
      </c>
      <c r="BU40" s="34">
        <f t="shared" si="6"/>
        <v>212279.70818399981</v>
      </c>
      <c r="BV40" s="36"/>
      <c r="BW40" s="33" t="str">
        <f t="shared" si="7"/>
        <v>08212</v>
      </c>
      <c r="BX40" s="33" t="str">
        <f t="shared" si="8"/>
        <v>常陸太田市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224505.73805239971</v>
      </c>
      <c r="BZ40" s="36"/>
      <c r="CA40" s="33" t="str">
        <f t="shared" si="9"/>
        <v>08212</v>
      </c>
      <c r="CB40" s="33" t="str">
        <f t="shared" si="10"/>
        <v>常陸太田市</v>
      </c>
      <c r="CC40" s="223">
        <f t="shared" si="11"/>
        <v>3.9779887451765403E-2</v>
      </c>
      <c r="CD40" s="223">
        <f t="shared" si="16"/>
        <v>0.59068532832353748</v>
      </c>
      <c r="CE40" s="223">
        <f t="shared" si="17"/>
        <v>9.6960771643704202E-2</v>
      </c>
      <c r="CF40" s="223">
        <f t="shared" si="18"/>
        <v>3.8628856773254762E-2</v>
      </c>
      <c r="CG40" s="223">
        <f t="shared" si="19"/>
        <v>0</v>
      </c>
      <c r="CH40" s="223">
        <f t="shared" si="20"/>
        <v>0.17948761733027466</v>
      </c>
      <c r="CI40" s="223">
        <f t="shared" si="12"/>
        <v>0.94554246152253651</v>
      </c>
      <c r="CK40" s="18" t="str">
        <f t="shared" si="13"/>
        <v>08212</v>
      </c>
      <c r="CL40" s="18" t="str">
        <f t="shared" si="14"/>
        <v>常陸太田市</v>
      </c>
      <c r="CM40" s="18">
        <f>VLOOKUP($CK40&amp;"_"&amp;$AZ$7,データシート1!$A:$BT,MATCH("ca_太陽光発電（10kW未満）",データシート1!$A$1:$BT$1,0),0)</f>
        <v>1620</v>
      </c>
      <c r="CN40" s="18">
        <f>VLOOKUP($CK40&amp;"_"&amp;$AZ$5,データシート1!$A:$BT,MATCH("ab_家庭",データシート1!$A$1:$BT$1,0),0)</f>
        <v>21117</v>
      </c>
      <c r="CO40" s="223">
        <f t="shared" si="15"/>
        <v>7.6715442534450923E-2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28218</v>
      </c>
      <c r="AY41" s="18" t="str">
        <f>IF(IFERROR(比較地域マスタ!$Z34,"")=0,"",IFERROR(比較地域マスタ!$Z34,""))</f>
        <v>小野市</v>
      </c>
      <c r="BC41" s="844" t="str">
        <f t="shared" si="0"/>
        <v>28218</v>
      </c>
      <c r="BD41" s="1031" t="str">
        <f t="shared" si="2"/>
        <v>小野市</v>
      </c>
      <c r="BE41" s="34">
        <f>VLOOKUP($BC41&amp;"_"&amp;$AZ$7,データシート1!$A:$BT,MATCH("cb_"&amp;BE$12,データシート1!$A$1:$BT$1,0),0)</f>
        <v>10151.599999999969</v>
      </c>
      <c r="BF41" s="34">
        <f>VLOOKUP($BC41&amp;"_"&amp;$AZ$7,データシート1!$A:$BT,MATCH("cb_"&amp;BF$12,データシート1!$A$1:$BT$1,0),0)</f>
        <v>82768.799999999886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92920.399999999849</v>
      </c>
      <c r="BL41" s="36"/>
      <c r="BM41" s="844" t="str">
        <f t="shared" si="4"/>
        <v>28218</v>
      </c>
      <c r="BN41" s="1031" t="str">
        <f t="shared" si="5"/>
        <v>小野市</v>
      </c>
      <c r="BO41" s="34">
        <f>BE41*VLOOKUP(BO$12,別紙!$B$4:$E$10,MATCH("設備利用率",別紙!$B$4:$E$4,0),0)/100*8760/10^3</f>
        <v>12183.138191999964</v>
      </c>
      <c r="BP41" s="34">
        <f>BF41*VLOOKUP(BP$12,別紙!$B$4:$E$10,MATCH("設備利用率",別紙!$B$4:$E$4,0),0)/100*8760/10^3</f>
        <v>109483.25788799985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121666.39607999982</v>
      </c>
      <c r="BV41" s="36"/>
      <c r="BW41" s="33" t="str">
        <f t="shared" si="7"/>
        <v>28218</v>
      </c>
      <c r="BX41" s="33" t="str">
        <f t="shared" si="8"/>
        <v>小野市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394133.38579673367</v>
      </c>
      <c r="BZ41" s="36"/>
      <c r="CA41" s="33" t="str">
        <f t="shared" si="9"/>
        <v>28218</v>
      </c>
      <c r="CB41" s="33" t="str">
        <f t="shared" si="10"/>
        <v>小野市</v>
      </c>
      <c r="CC41" s="223">
        <f t="shared" si="11"/>
        <v>3.0911205777130413E-2</v>
      </c>
      <c r="CD41" s="223">
        <f t="shared" si="16"/>
        <v>0.27778224792269596</v>
      </c>
      <c r="CE41" s="223">
        <f t="shared" si="17"/>
        <v>0</v>
      </c>
      <c r="CF41" s="223">
        <f t="shared" si="18"/>
        <v>0</v>
      </c>
      <c r="CG41" s="223">
        <f t="shared" si="19"/>
        <v>0</v>
      </c>
      <c r="CH41" s="223">
        <f t="shared" si="20"/>
        <v>0</v>
      </c>
      <c r="CI41" s="223">
        <f t="shared" si="12"/>
        <v>0.30869345369982637</v>
      </c>
      <c r="CK41" s="18" t="str">
        <f t="shared" si="13"/>
        <v>28218</v>
      </c>
      <c r="CL41" s="18" t="str">
        <f t="shared" si="14"/>
        <v>小野市</v>
      </c>
      <c r="CM41" s="18">
        <f>VLOOKUP($CK41&amp;"_"&amp;$AZ$7,データシート1!$A:$BT,MATCH("ca_太陽光発電（10kW未満）",データシート1!$A$1:$BT$1,0),0)</f>
        <v>2248</v>
      </c>
      <c r="CN41" s="18">
        <f>VLOOKUP($CK41&amp;"_"&amp;$AZ$5,データシート1!$A:$BT,MATCH("ab_家庭",データシート1!$A$1:$BT$1,0),0)</f>
        <v>20517</v>
      </c>
      <c r="CO41" s="223">
        <f t="shared" si="15"/>
        <v>0.10956767558609934</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15223</v>
      </c>
      <c r="AY72" s="18" t="str">
        <f>IF(IFERROR(比較地域マスタ!$AE7,"")=0,"",IFERROR(比較地域マスタ!$AE7,""))</f>
        <v>阿賀野市</v>
      </c>
      <c r="AZ72" s="16"/>
      <c r="BA72" s="22">
        <v>1</v>
      </c>
      <c r="BB72" s="22">
        <v>1</v>
      </c>
      <c r="BC72" s="18" t="str">
        <f>AX72</f>
        <v>15223</v>
      </c>
      <c r="BD72" s="18" t="str">
        <f>AY72</f>
        <v>阿賀野市</v>
      </c>
      <c r="BE72" s="33">
        <f>VLOOKUP(BC72&amp;"_"&amp;$AZ$9,データシート3!A:AB,MATCH("ea_"&amp;"太陽光（建物系）"&amp;"_年間発電",データシート3!$A$1:$AB$1,0),0)/10^3+VLOOKUP(BC72&amp;"_"&amp;$AZ$9,データシート3!A:AB,MATCH("ea_"&amp;"太陽光（土地系）"&amp;"_年間発電",データシート3!$A$1:$AB$1,0),0)/10^3</f>
        <v>1243736.085</v>
      </c>
      <c r="BF72" s="33">
        <f>VLOOKUP(BC72&amp;"_"&amp;$AZ$9,データシート3!A:AB,MATCH("ea_"&amp;"風力（陸上）"&amp;"_年間発電",データシート3!$A$1:$AB$1,0),0)/10^3</f>
        <v>68476.187999999995</v>
      </c>
      <c r="BG72" s="33">
        <f>VLOOKUP(BC72&amp;"_"&amp;$AZ$9,データシート3!A:AB,MATCH("ea_"&amp;"中小水（河川）"&amp;"_年間発電",データシート3!$A$1:$AB$1,0),0)/10^3+VLOOKUP(BC72&amp;"_"&amp;$AZ$9,データシート3!A:AB,MATCH("ea_"&amp;"中小水（農業用水路）"&amp;"_年間発電",データシート3!$A$1:$AB$1,0),0)/10^3</f>
        <v>25180.859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20235.846000000001</v>
      </c>
      <c r="BI72" s="33">
        <f>SUM(BE72:BH72)</f>
        <v>1357628.9779999999</v>
      </c>
      <c r="BJ72" s="33">
        <f>(VLOOKUP($BC72&amp;"_"&amp;$AZ$8,データシート3!$A:$AN,MATCH("da_合計",データシート3!$A$1:$AN$1,0),0))/10^3</f>
        <v>269163.37777588359</v>
      </c>
      <c r="BK72" s="33">
        <f t="shared" ref="BK72:BK103" si="21">BI72-BJ72</f>
        <v>1088465.6002241164</v>
      </c>
      <c r="BL72" s="33">
        <f t="shared" ref="BL72:BL103" si="22">IF(BK72&gt;0,0,BK72)</f>
        <v>0</v>
      </c>
      <c r="BM72" s="33">
        <f t="shared" ref="BM72:BM103" si="23">IF(BK72&gt;0,BK72,0)</f>
        <v>1088465.6002241164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15385</v>
      </c>
      <c r="AY73" s="18" t="str">
        <f>IF(IFERROR(比較地域マスタ!$AE8,"")=0,"",IFERROR(比較地域マスタ!$AE8,""))</f>
        <v>阿賀町</v>
      </c>
      <c r="AZ73" s="16"/>
      <c r="BA73" s="22">
        <v>2</v>
      </c>
      <c r="BB73" s="22">
        <v>1</v>
      </c>
      <c r="BC73" s="18" t="str">
        <f t="shared" ref="BC73:BC136" si="24">AX73</f>
        <v>15385</v>
      </c>
      <c r="BD73" s="18" t="str">
        <f t="shared" ref="BD73:BD136" si="25">AY73</f>
        <v>阿賀町</v>
      </c>
      <c r="BE73" s="33">
        <f>VLOOKUP(BC73&amp;"_"&amp;$AZ$9,データシート3!A:AB,MATCH("ea_"&amp;"太陽光（建物系）"&amp;"_年間発電",データシート3!$A$1:$AB$1,0),0)/10^3+VLOOKUP(BC73&amp;"_"&amp;$AZ$9,データシート3!A:AB,MATCH("ea_"&amp;"太陽光（土地系）"&amp;"_年間発電",データシート3!$A$1:$AB$1,0),0)/10^3</f>
        <v>221242.712</v>
      </c>
      <c r="BF73" s="33">
        <f>VLOOKUP(BC73&amp;"_"&amp;$AZ$9,データシート3!A:AB,MATCH("ea_"&amp;"風力（陸上）"&amp;"_年間発電",データシート3!$A$1:$AB$1,0),0)/10^3</f>
        <v>2130986.3760000002</v>
      </c>
      <c r="BG73" s="33">
        <f>VLOOKUP(BC73&amp;"_"&amp;$AZ$9,データシート3!A:AB,MATCH("ea_"&amp;"中小水（河川）"&amp;"_年間発電",データシート3!$A$1:$AB$1,0),0)/10^3+VLOOKUP(BC73&amp;"_"&amp;$AZ$9,データシート3!A:AB,MATCH("ea_"&amp;"中小水（農業用水路）"&amp;"_年間発電",データシート3!$A$1:$AB$1,0),0)/10^3</f>
        <v>391124.66700000002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360.80700000000002</v>
      </c>
      <c r="BI73" s="33">
        <f t="shared" ref="BI73:BI136" si="26">SUM(BE73:BH73)</f>
        <v>2743714.5619999999</v>
      </c>
      <c r="BJ73" s="33">
        <f>(VLOOKUP($BC73&amp;"_"&amp;$AZ$8,データシート3!$A:$AN,MATCH("da_合計",データシート3!$A$1:$AN$1,0),0))/10^3</f>
        <v>45552.747450504357</v>
      </c>
      <c r="BK73" s="33">
        <f t="shared" si="21"/>
        <v>2698161.8145494955</v>
      </c>
      <c r="BL73" s="33">
        <f t="shared" si="22"/>
        <v>0</v>
      </c>
      <c r="BM73" s="33">
        <f t="shared" si="23"/>
        <v>2698161.8145494955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15586</v>
      </c>
      <c r="AY74" s="18" t="str">
        <f>IF(IFERROR(比較地域マスタ!$AE9,"")=0,"",IFERROR(比較地域マスタ!$AE9,""))</f>
        <v>粟島浦村</v>
      </c>
      <c r="AZ74" s="16"/>
      <c r="BA74" s="22">
        <v>3</v>
      </c>
      <c r="BB74" s="22">
        <v>1</v>
      </c>
      <c r="BC74" s="18" t="str">
        <f t="shared" si="24"/>
        <v>15586</v>
      </c>
      <c r="BD74" s="18" t="str">
        <f t="shared" si="25"/>
        <v>粟島浦村</v>
      </c>
      <c r="BE74" s="33">
        <f>VLOOKUP(BC74&amp;"_"&amp;$AZ$9,データシート3!A:AB,MATCH("ea_"&amp;"太陽光（建物系）"&amp;"_年間発電",データシート3!$A$1:$AB$1,0),0)/10^3+VLOOKUP(BC74&amp;"_"&amp;$AZ$9,データシート3!A:AB,MATCH("ea_"&amp;"太陽光（土地系）"&amp;"_年間発電",データシート3!$A$1:$AB$1,0),0)/10^3</f>
        <v>4988.9750000000004</v>
      </c>
      <c r="BF74" s="33">
        <f>VLOOKUP(BC74&amp;"_"&amp;$AZ$9,データシート3!A:AB,MATCH("ea_"&amp;"風力（陸上）"&amp;"_年間発電",データシート3!$A$1:$AB$1,0),0)/10^3</f>
        <v>91170.358999999982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96159.333999999988</v>
      </c>
      <c r="BJ74" s="33">
        <f>(VLOOKUP($BC74&amp;"_"&amp;$AZ$8,データシート3!$A:$AN,MATCH("da_合計",データシート3!$A$1:$AN$1,0),0))/10^3</f>
        <v>2214.4098245501555</v>
      </c>
      <c r="BK74" s="33">
        <f t="shared" si="21"/>
        <v>93944.924175449836</v>
      </c>
      <c r="BL74" s="33">
        <f t="shared" si="22"/>
        <v>0</v>
      </c>
      <c r="BM74" s="33">
        <f t="shared" si="23"/>
        <v>93944.924175449836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15405</v>
      </c>
      <c r="AY75" s="18" t="str">
        <f>IF(IFERROR(比較地域マスタ!$AE10,"")=0,"",IFERROR(比較地域マスタ!$AE10,""))</f>
        <v>出雲崎町</v>
      </c>
      <c r="AZ75" s="16"/>
      <c r="BA75" s="22">
        <v>4</v>
      </c>
      <c r="BB75" s="22">
        <v>1</v>
      </c>
      <c r="BC75" s="18" t="str">
        <f t="shared" si="24"/>
        <v>15405</v>
      </c>
      <c r="BD75" s="18" t="str">
        <f t="shared" si="25"/>
        <v>出雲崎町</v>
      </c>
      <c r="BE75" s="33">
        <f>VLOOKUP(BC75&amp;"_"&amp;$AZ$9,データシート3!A:AB,MATCH("ea_"&amp;"太陽光（建物系）"&amp;"_年間発電",データシート3!$A$1:$AB$1,0),0)/10^3+VLOOKUP(BC75&amp;"_"&amp;$AZ$9,データシート3!A:AB,MATCH("ea_"&amp;"太陽光（土地系）"&amp;"_年間発電",データシート3!$A$1:$AB$1,0),0)/10^3</f>
        <v>142657.652</v>
      </c>
      <c r="BF75" s="33">
        <f>VLOOKUP(BC75&amp;"_"&amp;$AZ$9,データシート3!A:AB,MATCH("ea_"&amp;"風力（陸上）"&amp;"_年間発電",データシート3!$A$1:$AB$1,0),0)/10^3</f>
        <v>46325.233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12506.056</v>
      </c>
      <c r="BI75" s="33">
        <f t="shared" si="26"/>
        <v>201488.94100000002</v>
      </c>
      <c r="BJ75" s="33">
        <f>(VLOOKUP($BC75&amp;"_"&amp;$AZ$8,データシート3!$A:$AN,MATCH("da_合計",データシート3!$A$1:$AN$1,0),0))/10^3</f>
        <v>19171.514546041974</v>
      </c>
      <c r="BK75" s="33">
        <f t="shared" si="21"/>
        <v>182317.42645395803</v>
      </c>
      <c r="BL75" s="33">
        <f t="shared" si="22"/>
        <v>0</v>
      </c>
      <c r="BM75" s="33">
        <f t="shared" si="23"/>
        <v>182317.42645395803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15216</v>
      </c>
      <c r="AY76" s="18" t="str">
        <f>IF(IFERROR(比較地域マスタ!$AE11,"")=0,"",IFERROR(比較地域マスタ!$AE11,""))</f>
        <v>糸魚川市</v>
      </c>
      <c r="AZ76" s="16"/>
      <c r="BA76" s="22">
        <v>5</v>
      </c>
      <c r="BB76" s="22">
        <v>1</v>
      </c>
      <c r="BC76" s="18" t="str">
        <f t="shared" si="24"/>
        <v>15216</v>
      </c>
      <c r="BD76" s="18" t="str">
        <f t="shared" si="25"/>
        <v>糸魚川市</v>
      </c>
      <c r="BE76" s="33">
        <f>VLOOKUP(BC76&amp;"_"&amp;$AZ$9,データシート3!A:AB,MATCH("ea_"&amp;"太陽光（建物系）"&amp;"_年間発電",データシート3!$A$1:$AB$1,0),0)/10^3+VLOOKUP(BC76&amp;"_"&amp;$AZ$9,データシート3!A:AB,MATCH("ea_"&amp;"太陽光（土地系）"&amp;"_年間発電",データシート3!$A$1:$AB$1,0),0)/10^3</f>
        <v>522513.19700000004</v>
      </c>
      <c r="BF76" s="33">
        <f>VLOOKUP(BC76&amp;"_"&amp;$AZ$9,データシート3!A:AB,MATCH("ea_"&amp;"風力（陸上）"&amp;"_年間発電",データシート3!$A$1:$AB$1,0),0)/10^3</f>
        <v>958306.152</v>
      </c>
      <c r="BG76" s="33">
        <f>VLOOKUP(BC76&amp;"_"&amp;$AZ$9,データシート3!A:AB,MATCH("ea_"&amp;"中小水（河川）"&amp;"_年間発電",データシート3!$A$1:$AB$1,0),0)/10^3+VLOOKUP(BC76&amp;"_"&amp;$AZ$9,データシート3!A:AB,MATCH("ea_"&amp;"中小水（農業用水路）"&amp;"_年間発電",データシート3!$A$1:$AB$1,0),0)/10^3</f>
        <v>256203.60500000004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71333.52</v>
      </c>
      <c r="BI76" s="33">
        <f t="shared" si="26"/>
        <v>1808356.4739999999</v>
      </c>
      <c r="BJ76" s="33">
        <f>(VLOOKUP($BC76&amp;"_"&amp;$AZ$8,データシート3!$A:$AN,MATCH("da_合計",データシート3!$A$1:$AN$1,0),0))/10^3</f>
        <v>306980.60480020876</v>
      </c>
      <c r="BK76" s="33">
        <f t="shared" si="21"/>
        <v>1501375.8691997912</v>
      </c>
      <c r="BL76" s="33">
        <f t="shared" si="22"/>
        <v>0</v>
      </c>
      <c r="BM76" s="33">
        <f t="shared" si="23"/>
        <v>1501375.8691997912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15225</v>
      </c>
      <c r="AY77" s="18" t="str">
        <f>IF(IFERROR(比較地域マスタ!$AE12,"")=0,"",IFERROR(比較地域マスタ!$AE12,""))</f>
        <v>魚沼市</v>
      </c>
      <c r="AZ77" s="16"/>
      <c r="BA77" s="22">
        <v>6</v>
      </c>
      <c r="BB77" s="22">
        <v>1</v>
      </c>
      <c r="BC77" s="18" t="str">
        <f t="shared" si="24"/>
        <v>15225</v>
      </c>
      <c r="BD77" s="18" t="str">
        <f t="shared" si="25"/>
        <v>魚沼市</v>
      </c>
      <c r="BE77" s="33">
        <f>VLOOKUP(BC77&amp;"_"&amp;$AZ$9,データシート3!A:AB,MATCH("ea_"&amp;"太陽光（建物系）"&amp;"_年間発電",データシート3!$A$1:$AB$1,0),0)/10^3+VLOOKUP(BC77&amp;"_"&amp;$AZ$9,データシート3!A:AB,MATCH("ea_"&amp;"太陽光（土地系）"&amp;"_年間発電",データシート3!$A$1:$AB$1,0),0)/10^3</f>
        <v>752735.01699999999</v>
      </c>
      <c r="BF77" s="33">
        <f>VLOOKUP(BC77&amp;"_"&amp;$AZ$9,データシート3!A:AB,MATCH("ea_"&amp;"風力（陸上）"&amp;"_年間発電",データシート3!$A$1:$AB$1,0),0)/10^3</f>
        <v>319976.94099999999</v>
      </c>
      <c r="BG77" s="33">
        <f>VLOOKUP(BC77&amp;"_"&amp;$AZ$9,データシート3!A:AB,MATCH("ea_"&amp;"中小水（河川）"&amp;"_年間発電",データシート3!$A$1:$AB$1,0),0)/10^3+VLOOKUP(BC77&amp;"_"&amp;$AZ$9,データシート3!A:AB,MATCH("ea_"&amp;"中小水（農業用水路）"&amp;"_年間発電",データシート3!$A$1:$AB$1,0),0)/10^3</f>
        <v>587562.03099999996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14812.95</v>
      </c>
      <c r="BI77" s="33">
        <f t="shared" si="26"/>
        <v>1675086.939</v>
      </c>
      <c r="BJ77" s="33">
        <f>(VLOOKUP($BC77&amp;"_"&amp;$AZ$8,データシート3!$A:$AN,MATCH("da_合計",データシート3!$A$1:$AN$1,0),0))/10^3</f>
        <v>187008.84478262049</v>
      </c>
      <c r="BK77" s="33">
        <f t="shared" si="21"/>
        <v>1488078.0942173796</v>
      </c>
      <c r="BL77" s="33">
        <f t="shared" si="22"/>
        <v>0</v>
      </c>
      <c r="BM77" s="33">
        <f t="shared" si="23"/>
        <v>1488078.0942173796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15208</v>
      </c>
      <c r="AY78" s="18" t="str">
        <f>IF(IFERROR(比較地域マスタ!$AE13,"")=0,"",IFERROR(比較地域マスタ!$AE13,""))</f>
        <v>小千谷市</v>
      </c>
      <c r="AZ78" s="16"/>
      <c r="BA78" s="22">
        <v>7</v>
      </c>
      <c r="BB78" s="22">
        <v>1</v>
      </c>
      <c r="BC78" s="18" t="str">
        <f t="shared" si="24"/>
        <v>15208</v>
      </c>
      <c r="BD78" s="18" t="str">
        <f t="shared" si="25"/>
        <v>小千谷市</v>
      </c>
      <c r="BE78" s="33">
        <f>VLOOKUP(BC78&amp;"_"&amp;$AZ$9,データシート3!A:AB,MATCH("ea_"&amp;"太陽光（建物系）"&amp;"_年間発電",データシート3!$A$1:$AB$1,0),0)/10^3+VLOOKUP(BC78&amp;"_"&amp;$AZ$9,データシート3!A:AB,MATCH("ea_"&amp;"太陽光（土地系）"&amp;"_年間発電",データシート3!$A$1:$AB$1,0),0)/10^3</f>
        <v>705894.98199999984</v>
      </c>
      <c r="BF78" s="33">
        <f>VLOOKUP(BC78&amp;"_"&amp;$AZ$9,データシート3!A:AB,MATCH("ea_"&amp;"風力（陸上）"&amp;"_年間発電",データシート3!$A$1:$AB$1,0),0)/10^3</f>
        <v>1617.9570000000001</v>
      </c>
      <c r="BG78" s="33">
        <f>VLOOKUP(BC78&amp;"_"&amp;$AZ$9,データシート3!A:AB,MATCH("ea_"&amp;"中小水（河川）"&amp;"_年間発電",データシート3!$A$1:$AB$1,0),0)/10^3+VLOOKUP(BC78&amp;"_"&amp;$AZ$9,データシート3!A:AB,MATCH("ea_"&amp;"中小水（農業用水路）"&amp;"_年間発電",データシート3!$A$1:$AB$1,0),0)/10^3</f>
        <v>7998.2290000000003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117525.05200000003</v>
      </c>
      <c r="BI78" s="33">
        <f t="shared" si="26"/>
        <v>833036.22</v>
      </c>
      <c r="BJ78" s="33">
        <f>(VLOOKUP($BC78&amp;"_"&amp;$AZ$8,データシート3!$A:$AN,MATCH("da_合計",データシート3!$A$1:$AN$1,0),0))/10^3</f>
        <v>226977.02844594198</v>
      </c>
      <c r="BK78" s="33">
        <f t="shared" si="21"/>
        <v>606059.19155405799</v>
      </c>
      <c r="BL78" s="33">
        <f t="shared" si="22"/>
        <v>0</v>
      </c>
      <c r="BM78" s="33">
        <f t="shared" si="23"/>
        <v>606059.19155405799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15205</v>
      </c>
      <c r="AY79" s="18" t="str">
        <f>IF(IFERROR(比較地域マスタ!$AE14,"")=0,"",IFERROR(比較地域マスタ!$AE14,""))</f>
        <v>柏崎市</v>
      </c>
      <c r="AZ79" s="16"/>
      <c r="BA79" s="22">
        <v>8</v>
      </c>
      <c r="BB79" s="22">
        <v>1</v>
      </c>
      <c r="BC79" s="18" t="str">
        <f t="shared" si="24"/>
        <v>15205</v>
      </c>
      <c r="BD79" s="18" t="str">
        <f t="shared" si="25"/>
        <v>柏崎市</v>
      </c>
      <c r="BE79" s="33">
        <f>VLOOKUP(BC79&amp;"_"&amp;$AZ$9,データシート3!A:AB,MATCH("ea_"&amp;"太陽光（建物系）"&amp;"_年間発電",データシート3!$A$1:$AB$1,0),0)/10^3+VLOOKUP(BC79&amp;"_"&amp;$AZ$9,データシート3!A:AB,MATCH("ea_"&amp;"太陽光（土地系）"&amp;"_年間発電",データシート3!$A$1:$AB$1,0),0)/10^3</f>
        <v>1358937.1519999998</v>
      </c>
      <c r="BF79" s="33">
        <f>VLOOKUP(BC79&amp;"_"&amp;$AZ$9,データシート3!A:AB,MATCH("ea_"&amp;"風力（陸上）"&amp;"_年間発電",データシート3!$A$1:$AB$1,0),0)/10^3</f>
        <v>373801.69799999997</v>
      </c>
      <c r="BG79" s="33">
        <f>VLOOKUP(BC79&amp;"_"&amp;$AZ$9,データシート3!A:AB,MATCH("ea_"&amp;"中小水（河川）"&amp;"_年間発電",データシート3!$A$1:$AB$1,0),0)/10^3+VLOOKUP(BC79&amp;"_"&amp;$AZ$9,データシート3!A:AB,MATCH("ea_"&amp;"中小水（農業用水路）"&amp;"_年間発電",データシート3!$A$1:$AB$1,0),0)/10^3</f>
        <v>15787.475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597906.76400000008</v>
      </c>
      <c r="BI79" s="33">
        <f t="shared" si="26"/>
        <v>2346433.0889999997</v>
      </c>
      <c r="BJ79" s="33">
        <f>(VLOOKUP($BC79&amp;"_"&amp;$AZ$8,データシート3!$A:$AN,MATCH("da_合計",データシート3!$A$1:$AN$1,0),0))/10^3</f>
        <v>520479.76672011992</v>
      </c>
      <c r="BK79" s="33">
        <f t="shared" si="21"/>
        <v>1825953.3222798798</v>
      </c>
      <c r="BL79" s="33">
        <f>IF(BK79&gt;0,0,BK79)</f>
        <v>0</v>
      </c>
      <c r="BM79" s="33">
        <f>IF(BK79&gt;0,BK79,0)</f>
        <v>1825953.3222798798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15209</v>
      </c>
      <c r="AY80" s="18" t="str">
        <f>IF(IFERROR(比較地域マスタ!$AE15,"")=0,"",IFERROR(比較地域マスタ!$AE15,""))</f>
        <v>加茂市</v>
      </c>
      <c r="AZ80" s="16"/>
      <c r="BA80" s="22">
        <v>9</v>
      </c>
      <c r="BB80" s="22">
        <v>1</v>
      </c>
      <c r="BC80" s="18" t="str">
        <f t="shared" si="24"/>
        <v>15209</v>
      </c>
      <c r="BD80" s="18" t="str">
        <f t="shared" si="25"/>
        <v>加茂市</v>
      </c>
      <c r="BE80" s="33">
        <f>VLOOKUP(BC80&amp;"_"&amp;$AZ$9,データシート3!A:AB,MATCH("ea_"&amp;"太陽光（建物系）"&amp;"_年間発電",データシート3!$A$1:$AB$1,0),0)/10^3+VLOOKUP(BC80&amp;"_"&amp;$AZ$9,データシート3!A:AB,MATCH("ea_"&amp;"太陽光（土地系）"&amp;"_年間発電",データシート3!$A$1:$AB$1,0),0)/10^3</f>
        <v>266507.609</v>
      </c>
      <c r="BF80" s="33">
        <f>VLOOKUP(BC80&amp;"_"&amp;$AZ$9,データシート3!A:AB,MATCH("ea_"&amp;"風力（陸上）"&amp;"_年間発電",データシート3!$A$1:$AB$1,0),0)/10^3</f>
        <v>132011.05499999999</v>
      </c>
      <c r="BG80" s="33">
        <f>VLOOKUP(BC80&amp;"_"&amp;$AZ$9,データシート3!A:AB,MATCH("ea_"&amp;"中小水（河川）"&amp;"_年間発電",データシート3!$A$1:$AB$1,0),0)/10^3+VLOOKUP(BC80&amp;"_"&amp;$AZ$9,データシート3!A:AB,MATCH("ea_"&amp;"中小水（農業用水路）"&amp;"_年間発電",データシート3!$A$1:$AB$1,0),0)/10^3</f>
        <v>5557.7709999999997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83.394999999999996</v>
      </c>
      <c r="BI80" s="33">
        <f t="shared" si="26"/>
        <v>404159.83</v>
      </c>
      <c r="BJ80" s="33">
        <f>(VLOOKUP($BC80&amp;"_"&amp;$AZ$8,データシート3!$A:$AN,MATCH("da_合計",データシート3!$A$1:$AN$1,0),0))/10^3</f>
        <v>149773.02967952495</v>
      </c>
      <c r="BK80" s="33">
        <f t="shared" si="21"/>
        <v>254386.80032047507</v>
      </c>
      <c r="BL80" s="33">
        <f t="shared" si="22"/>
        <v>0</v>
      </c>
      <c r="BM80" s="33">
        <f t="shared" si="23"/>
        <v>254386.80032047507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15504</v>
      </c>
      <c r="AY81" s="18" t="str">
        <f>IF(IFERROR(比較地域マスタ!$AE16,"")=0,"",IFERROR(比較地域マスタ!$AE16,""))</f>
        <v>刈羽村</v>
      </c>
      <c r="AZ81" s="16"/>
      <c r="BA81" s="22">
        <v>10</v>
      </c>
      <c r="BB81" s="22">
        <v>1</v>
      </c>
      <c r="BC81" s="18" t="str">
        <f t="shared" si="24"/>
        <v>15504</v>
      </c>
      <c r="BD81" s="18" t="str">
        <f t="shared" si="25"/>
        <v>刈羽村</v>
      </c>
      <c r="BE81" s="33">
        <f>VLOOKUP(BC81&amp;"_"&amp;$AZ$9,データシート3!A:AB,MATCH("ea_"&amp;"太陽光（建物系）"&amp;"_年間発電",データシート3!$A$1:$AB$1,0),0)/10^3+VLOOKUP(BC81&amp;"_"&amp;$AZ$9,データシート3!A:AB,MATCH("ea_"&amp;"太陽光（土地系）"&amp;"_年間発電",データシート3!$A$1:$AB$1,0),0)/10^3</f>
        <v>202001.641</v>
      </c>
      <c r="BF81" s="33">
        <f>VLOOKUP(BC81&amp;"_"&amp;$AZ$9,データシート3!A:AB,MATCH("ea_"&amp;"風力（陸上）"&amp;"_年間発電",データシート3!$A$1:$AB$1,0),0)/10^3</f>
        <v>3260.1950000000002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9714.8050000000003</v>
      </c>
      <c r="BI81" s="33">
        <f t="shared" si="26"/>
        <v>214976.641</v>
      </c>
      <c r="BJ81" s="33">
        <f>(VLOOKUP($BC81&amp;"_"&amp;$AZ$8,データシート3!$A:$AN,MATCH("da_合計",データシート3!$A$1:$AN$1,0),0))/10^3</f>
        <v>20237.149191635741</v>
      </c>
      <c r="BK81" s="33">
        <f t="shared" si="21"/>
        <v>194739.49180836426</v>
      </c>
      <c r="BL81" s="33">
        <f t="shared" si="22"/>
        <v>0</v>
      </c>
      <c r="BM81" s="33">
        <f t="shared" si="23"/>
        <v>194739.49180836426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15218</v>
      </c>
      <c r="AY82" s="18" t="str">
        <f>IF(IFERROR(比較地域マスタ!$AE17,"")=0,"",IFERROR(比較地域マスタ!$AE17,""))</f>
        <v>五泉市</v>
      </c>
      <c r="AZ82" s="16"/>
      <c r="BA82" s="22">
        <v>11</v>
      </c>
      <c r="BB82" s="22">
        <v>1</v>
      </c>
      <c r="BC82" s="18" t="str">
        <f t="shared" si="24"/>
        <v>15218</v>
      </c>
      <c r="BD82" s="18" t="str">
        <f t="shared" si="25"/>
        <v>五泉市</v>
      </c>
      <c r="BE82" s="33">
        <f>VLOOKUP(BC82&amp;"_"&amp;$AZ$9,データシート3!A:AB,MATCH("ea_"&amp;"太陽光（建物系）"&amp;"_年間発電",データシート3!$A$1:$AB$1,0),0)/10^3+VLOOKUP(BC82&amp;"_"&amp;$AZ$9,データシート3!A:AB,MATCH("ea_"&amp;"太陽光（土地系）"&amp;"_年間発電",データシート3!$A$1:$AB$1,0),0)/10^3</f>
        <v>1118033.4000000001</v>
      </c>
      <c r="BF82" s="33">
        <f>VLOOKUP(BC82&amp;"_"&amp;$AZ$9,データシート3!A:AB,MATCH("ea_"&amp;"風力（陸上）"&amp;"_年間発電",データシート3!$A$1:$AB$1,0),0)/10^3</f>
        <v>499122.87400000001</v>
      </c>
      <c r="BG82" s="33">
        <f>VLOOKUP(BC82&amp;"_"&amp;$AZ$9,データシート3!A:AB,MATCH("ea_"&amp;"中小水（河川）"&amp;"_年間発電",データシート3!$A$1:$AB$1,0),0)/10^3+VLOOKUP(BC82&amp;"_"&amp;$AZ$9,データシート3!A:AB,MATCH("ea_"&amp;"中小水（農業用水路）"&amp;"_年間発電",データシート3!$A$1:$AB$1,0),0)/10^3</f>
        <v>96346.17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2829.3049999999994</v>
      </c>
      <c r="BI82" s="33">
        <f t="shared" si="26"/>
        <v>1716331.7490000001</v>
      </c>
      <c r="BJ82" s="33">
        <f>(VLOOKUP($BC82&amp;"_"&amp;$AZ$8,データシート3!$A:$AN,MATCH("da_合計",データシート3!$A$1:$AN$1,0),0))/10^3</f>
        <v>280272.61514763354</v>
      </c>
      <c r="BK82" s="33">
        <f t="shared" si="21"/>
        <v>1436059.1338523666</v>
      </c>
      <c r="BL82" s="33">
        <f t="shared" si="22"/>
        <v>0</v>
      </c>
      <c r="BM82" s="33">
        <f t="shared" si="23"/>
        <v>1436059.1338523666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15224</v>
      </c>
      <c r="AY83" s="18" t="str">
        <f>IF(IFERROR(比較地域マスタ!$AE18,"")=0,"",IFERROR(比較地域マスタ!$AE18,""))</f>
        <v>佐渡市</v>
      </c>
      <c r="AZ83" s="16"/>
      <c r="BA83" s="22">
        <v>12</v>
      </c>
      <c r="BB83" s="22">
        <v>1</v>
      </c>
      <c r="BC83" s="18" t="str">
        <f t="shared" si="24"/>
        <v>15224</v>
      </c>
      <c r="BD83" s="18" t="str">
        <f t="shared" si="25"/>
        <v>佐渡市</v>
      </c>
      <c r="BE83" s="33">
        <f>VLOOKUP(BC83&amp;"_"&amp;$AZ$9,データシート3!A:AB,MATCH("ea_"&amp;"太陽光（建物系）"&amp;"_年間発電",データシート3!$A$1:$AB$1,0),0)/10^3+VLOOKUP(BC83&amp;"_"&amp;$AZ$9,データシート3!A:AB,MATCH("ea_"&amp;"太陽光（土地系）"&amp;"_年間発電",データシート3!$A$1:$AB$1,0),0)/10^3</f>
        <v>2483199.9560000002</v>
      </c>
      <c r="BF83" s="33">
        <f>VLOOKUP(BC83&amp;"_"&amp;$AZ$9,データシート3!A:AB,MATCH("ea_"&amp;"風力（陸上）"&amp;"_年間発電",データシート3!$A$1:$AB$1,0),0)/10^3</f>
        <v>2442735.0109999995</v>
      </c>
      <c r="BG83" s="33">
        <f>VLOOKUP(BC83&amp;"_"&amp;$AZ$9,データシート3!A:AB,MATCH("ea_"&amp;"中小水（河川）"&amp;"_年間発電",データシート3!$A$1:$AB$1,0),0)/10^3+VLOOKUP(BC83&amp;"_"&amp;$AZ$9,データシート3!A:AB,MATCH("ea_"&amp;"中小水（農業用水路）"&amp;"_年間発電",データシート3!$A$1:$AB$1,0),0)/10^3</f>
        <v>120815.141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5046750.108</v>
      </c>
      <c r="BJ83" s="33">
        <f>(VLOOKUP($BC83&amp;"_"&amp;$AZ$8,データシート3!$A:$AN,MATCH("da_合計",データシート3!$A$1:$AN$1,0),0))/10^3</f>
        <v>250473.88673428979</v>
      </c>
      <c r="BK83" s="33">
        <f t="shared" si="21"/>
        <v>4796276.22126571</v>
      </c>
      <c r="BL83" s="33">
        <f t="shared" si="22"/>
        <v>0</v>
      </c>
      <c r="BM83" s="33">
        <f t="shared" si="23"/>
        <v>4796276.22126571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15204</v>
      </c>
      <c r="AY84" s="18" t="str">
        <f>IF(IFERROR(比較地域マスタ!$AE19,"")=0,"",IFERROR(比較地域マスタ!$AE19,""))</f>
        <v>三条市</v>
      </c>
      <c r="AZ84" s="16"/>
      <c r="BA84" s="22">
        <v>13</v>
      </c>
      <c r="BB84" s="22">
        <v>1</v>
      </c>
      <c r="BC84" s="18" t="str">
        <f t="shared" si="24"/>
        <v>15204</v>
      </c>
      <c r="BD84" s="18" t="str">
        <f t="shared" si="25"/>
        <v>三条市</v>
      </c>
      <c r="BE84" s="33">
        <f>VLOOKUP(BC84&amp;"_"&amp;$AZ$9,データシート3!A:AB,MATCH("ea_"&amp;"太陽光（建物系）"&amp;"_年間発電",データシート3!$A$1:$AB$1,0),0)/10^3+VLOOKUP(BC84&amp;"_"&amp;$AZ$9,データシート3!A:AB,MATCH("ea_"&amp;"太陽光（土地系）"&amp;"_年間発電",データシート3!$A$1:$AB$1,0),0)/10^3</f>
        <v>1487305.8419999999</v>
      </c>
      <c r="BF84" s="33">
        <f>VLOOKUP(BC84&amp;"_"&amp;$AZ$9,データシート3!A:AB,MATCH("ea_"&amp;"風力（陸上）"&amp;"_年間発電",データシート3!$A$1:$AB$1,0),0)/10^3</f>
        <v>359894.90600000002</v>
      </c>
      <c r="BG84" s="33">
        <f>VLOOKUP(BC84&amp;"_"&amp;$AZ$9,データシート3!A:AB,MATCH("ea_"&amp;"中小水（河川）"&amp;"_年間発電",データシート3!$A$1:$AB$1,0),0)/10^3+VLOOKUP(BC84&amp;"_"&amp;$AZ$9,データシート3!A:AB,MATCH("ea_"&amp;"中小水（農業用水路）"&amp;"_年間発電",データシート3!$A$1:$AB$1,0),0)/10^3</f>
        <v>27638.764999999999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6778.0680000000002</v>
      </c>
      <c r="BI84" s="33">
        <f t="shared" si="26"/>
        <v>1881617.5809999998</v>
      </c>
      <c r="BJ84" s="33">
        <f>(VLOOKUP($BC84&amp;"_"&amp;$AZ$8,データシート3!$A:$AN,MATCH("da_合計",データシート3!$A$1:$AN$1,0),0))/10^3</f>
        <v>684888.83322421939</v>
      </c>
      <c r="BK84" s="33">
        <f t="shared" si="21"/>
        <v>1196728.7477757805</v>
      </c>
      <c r="BL84" s="33">
        <f t="shared" si="22"/>
        <v>0</v>
      </c>
      <c r="BM84" s="33">
        <f t="shared" si="23"/>
        <v>1196728.7477757805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15206</v>
      </c>
      <c r="AY85" s="18" t="str">
        <f>IF(IFERROR(比較地域マスタ!$AE20,"")=0,"",IFERROR(比較地域マスタ!$AE20,""))</f>
        <v>新発田市</v>
      </c>
      <c r="AZ85" s="16"/>
      <c r="BA85" s="22">
        <v>14</v>
      </c>
      <c r="BB85" s="22">
        <v>1</v>
      </c>
      <c r="BC85" s="18" t="str">
        <f t="shared" si="24"/>
        <v>15206</v>
      </c>
      <c r="BD85" s="18" t="str">
        <f t="shared" si="25"/>
        <v>新発田市</v>
      </c>
      <c r="BE85" s="33">
        <f>VLOOKUP(BC85&amp;"_"&amp;$AZ$9,データシート3!A:AB,MATCH("ea_"&amp;"太陽光（建物系）"&amp;"_年間発電",データシート3!$A$1:$AB$1,0),0)/10^3+VLOOKUP(BC85&amp;"_"&amp;$AZ$9,データシート3!A:AB,MATCH("ea_"&amp;"太陽光（土地系）"&amp;"_年間発電",データシート3!$A$1:$AB$1,0),0)/10^3</f>
        <v>3287623.5490000006</v>
      </c>
      <c r="BF85" s="33">
        <f>VLOOKUP(BC85&amp;"_"&amp;$AZ$9,データシート3!A:AB,MATCH("ea_"&amp;"風力（陸上）"&amp;"_年間発電",データシート3!$A$1:$AB$1,0),0)/10^3</f>
        <v>384578.614</v>
      </c>
      <c r="BG85" s="33">
        <f>VLOOKUP(BC85&amp;"_"&amp;$AZ$9,データシート3!A:AB,MATCH("ea_"&amp;"中小水（河川）"&amp;"_年間発電",データシート3!$A$1:$AB$1,0),0)/10^3+VLOOKUP(BC85&amp;"_"&amp;$AZ$9,データシート3!A:AB,MATCH("ea_"&amp;"中小水（農業用水路）"&amp;"_年間発電",データシート3!$A$1:$AB$1,0),0)/10^3</f>
        <v>297172.09299999999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36871.729999999996</v>
      </c>
      <c r="BI85" s="33">
        <f t="shared" si="26"/>
        <v>4006245.9860000005</v>
      </c>
      <c r="BJ85" s="33">
        <f>(VLOOKUP($BC85&amp;"_"&amp;$AZ$8,データシート3!$A:$AN,MATCH("da_合計",データシート3!$A$1:$AN$1,0),0))/10^3</f>
        <v>511532.56459215708</v>
      </c>
      <c r="BK85" s="33">
        <f t="shared" si="21"/>
        <v>3494713.4214078435</v>
      </c>
      <c r="BL85" s="33">
        <f t="shared" si="22"/>
        <v>0</v>
      </c>
      <c r="BM85" s="33">
        <f t="shared" si="23"/>
        <v>3494713.4214078435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15222</v>
      </c>
      <c r="AY86" s="18" t="str">
        <f>IF(IFERROR(比較地域マスタ!$AE21,"")=0,"",IFERROR(比較地域マスタ!$AE21,""))</f>
        <v>上越市</v>
      </c>
      <c r="AZ86" s="16"/>
      <c r="BA86" s="22">
        <v>15</v>
      </c>
      <c r="BB86" s="22">
        <v>1</v>
      </c>
      <c r="BC86" s="18" t="str">
        <f t="shared" si="24"/>
        <v>15222</v>
      </c>
      <c r="BD86" s="18" t="str">
        <f t="shared" si="25"/>
        <v>上越市</v>
      </c>
      <c r="BE86" s="33">
        <f>VLOOKUP(BC86&amp;"_"&amp;$AZ$9,データシート3!A:AB,MATCH("ea_"&amp;"太陽光（建物系）"&amp;"_年間発電",データシート3!$A$1:$AB$1,0),0)/10^3+VLOOKUP(BC86&amp;"_"&amp;$AZ$9,データシート3!A:AB,MATCH("ea_"&amp;"太陽光（土地系）"&amp;"_年間発電",データシート3!$A$1:$AB$1,0),0)/10^3</f>
        <v>4636650.1899999995</v>
      </c>
      <c r="BF86" s="33">
        <f>VLOOKUP(BC86&amp;"_"&amp;$AZ$9,データシート3!A:AB,MATCH("ea_"&amp;"風力（陸上）"&amp;"_年間発電",データシート3!$A$1:$AB$1,0),0)/10^3</f>
        <v>783089.7</v>
      </c>
      <c r="BG86" s="33">
        <f>VLOOKUP(BC86&amp;"_"&amp;$AZ$9,データシート3!A:AB,MATCH("ea_"&amp;"中小水（河川）"&amp;"_年間発電",データシート3!$A$1:$AB$1,0),0)/10^3+VLOOKUP(BC86&amp;"_"&amp;$AZ$9,データシート3!A:AB,MATCH("ea_"&amp;"中小水（農業用水路）"&amp;"_年間発電",データシート3!$A$1:$AB$1,0),0)/10^3</f>
        <v>214800.217</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1134828.071</v>
      </c>
      <c r="BI86" s="33">
        <f t="shared" si="26"/>
        <v>6769368.1779999994</v>
      </c>
      <c r="BJ86" s="33">
        <f>(VLOOKUP($BC86&amp;"_"&amp;$AZ$8,データシート3!$A:$AN,MATCH("da_合計",データシート3!$A$1:$AN$1,0),0))/10^3</f>
        <v>1351303.8383602239</v>
      </c>
      <c r="BK86" s="33">
        <f t="shared" si="21"/>
        <v>5418064.3396397755</v>
      </c>
      <c r="BL86" s="33">
        <f t="shared" si="22"/>
        <v>0</v>
      </c>
      <c r="BM86" s="33">
        <f t="shared" si="23"/>
        <v>5418064.3396397755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15307</v>
      </c>
      <c r="AY87" s="18" t="str">
        <f>IF(IFERROR(比較地域マスタ!$AE22,"")=0,"",IFERROR(比較地域マスタ!$AE22,""))</f>
        <v>聖籠町</v>
      </c>
      <c r="AZ87" s="16"/>
      <c r="BA87" s="22">
        <v>16</v>
      </c>
      <c r="BB87" s="22">
        <v>1</v>
      </c>
      <c r="BC87" s="18" t="str">
        <f t="shared" si="24"/>
        <v>15307</v>
      </c>
      <c r="BD87" s="18" t="str">
        <f t="shared" si="25"/>
        <v>聖籠町</v>
      </c>
      <c r="BE87" s="33">
        <f>VLOOKUP(BC87&amp;"_"&amp;$AZ$9,データシート3!A:AB,MATCH("ea_"&amp;"太陽光（建物系）"&amp;"_年間発電",データシート3!$A$1:$AB$1,0),0)/10^3+VLOOKUP(BC87&amp;"_"&amp;$AZ$9,データシート3!A:AB,MATCH("ea_"&amp;"太陽光（土地系）"&amp;"_年間発電",データシート3!$A$1:$AB$1,0),0)/10^3</f>
        <v>405014.68799999997</v>
      </c>
      <c r="BF87" s="33">
        <f>VLOOKUP(BC87&amp;"_"&amp;$AZ$9,データシート3!A:AB,MATCH("ea_"&amp;"風力（陸上）"&amp;"_年間発電",データシート3!$A$1:$AB$1,0),0)/10^3</f>
        <v>323.59100000000001</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11962.550999999999</v>
      </c>
      <c r="BI87" s="33">
        <f t="shared" si="26"/>
        <v>417300.82999999996</v>
      </c>
      <c r="BJ87" s="33">
        <f>(VLOOKUP($BC87&amp;"_"&amp;$AZ$8,データシート3!$A:$AN,MATCH("da_合計",データシート3!$A$1:$AN$1,0),0))/10^3</f>
        <v>244848.85099658891</v>
      </c>
      <c r="BK87" s="33">
        <f t="shared" si="21"/>
        <v>172451.97900341105</v>
      </c>
      <c r="BL87" s="33">
        <f t="shared" si="22"/>
        <v>0</v>
      </c>
      <c r="BM87" s="33">
        <f t="shared" si="23"/>
        <v>172451.97900341105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15581</v>
      </c>
      <c r="AY88" s="18" t="str">
        <f>IF(IFERROR(比較地域マスタ!$AE23,"")=0,"",IFERROR(比較地域マスタ!$AE23,""))</f>
        <v>関川村</v>
      </c>
      <c r="AZ88" s="16"/>
      <c r="BA88" s="22">
        <v>17</v>
      </c>
      <c r="BB88" s="22">
        <v>1</v>
      </c>
      <c r="BC88" s="18" t="str">
        <f t="shared" si="24"/>
        <v>15581</v>
      </c>
      <c r="BD88" s="18" t="str">
        <f t="shared" si="25"/>
        <v>関川村</v>
      </c>
      <c r="BE88" s="33">
        <f>VLOOKUP(BC88&amp;"_"&amp;$AZ$9,データシート3!A:AB,MATCH("ea_"&amp;"太陽光（建物系）"&amp;"_年間発電",データシート3!$A$1:$AB$1,0),0)/10^3+VLOOKUP(BC88&amp;"_"&amp;$AZ$9,データシート3!A:AB,MATCH("ea_"&amp;"太陽光（土地系）"&amp;"_年間発電",データシート3!$A$1:$AB$1,0),0)/10^3</f>
        <v>200710.42199999999</v>
      </c>
      <c r="BF88" s="33">
        <f>VLOOKUP(BC88&amp;"_"&amp;$AZ$9,データシート3!A:AB,MATCH("ea_"&amp;"風力（陸上）"&amp;"_年間発電",データシート3!$A$1:$AB$1,0),0)/10^3</f>
        <v>816039.29</v>
      </c>
      <c r="BG88" s="33">
        <f>VLOOKUP(BC88&amp;"_"&amp;$AZ$9,データシート3!A:AB,MATCH("ea_"&amp;"中小水（河川）"&amp;"_年間発電",データシート3!$A$1:$AB$1,0),0)/10^3+VLOOKUP(BC88&amp;"_"&amp;$AZ$9,データシート3!A:AB,MATCH("ea_"&amp;"中小水（農業用水路）"&amp;"_年間発電",データシート3!$A$1:$AB$1,0),0)/10^3</f>
        <v>279923.886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1296673.598</v>
      </c>
      <c r="BJ88" s="33">
        <f>(VLOOKUP($BC88&amp;"_"&amp;$AZ$8,データシート3!$A:$AN,MATCH("da_合計",データシート3!$A$1:$AN$1,0),0))/10^3</f>
        <v>24544.37913549726</v>
      </c>
      <c r="BK88" s="33">
        <f t="shared" si="21"/>
        <v>1272129.2188645029</v>
      </c>
      <c r="BL88" s="33">
        <f t="shared" si="22"/>
        <v>0</v>
      </c>
      <c r="BM88" s="33">
        <f t="shared" si="23"/>
        <v>1272129.2188645029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15227</v>
      </c>
      <c r="AY89" s="18" t="str">
        <f>IF(IFERROR(比較地域マスタ!$AE24,"")=0,"",IFERROR(比較地域マスタ!$AE24,""))</f>
        <v>胎内市</v>
      </c>
      <c r="AZ89" s="16"/>
      <c r="BA89" s="22">
        <v>18</v>
      </c>
      <c r="BB89" s="22">
        <v>1</v>
      </c>
      <c r="BC89" s="18" t="str">
        <f t="shared" si="24"/>
        <v>15227</v>
      </c>
      <c r="BD89" s="18" t="str">
        <f t="shared" si="25"/>
        <v>胎内市</v>
      </c>
      <c r="BE89" s="33">
        <f>VLOOKUP(BC89&amp;"_"&amp;$AZ$9,データシート3!A:AB,MATCH("ea_"&amp;"太陽光（建物系）"&amp;"_年間発電",データシート3!$A$1:$AB$1,0),0)/10^3+VLOOKUP(BC89&amp;"_"&amp;$AZ$9,データシート3!A:AB,MATCH("ea_"&amp;"太陽光（土地系）"&amp;"_年間発電",データシート3!$A$1:$AB$1,0),0)/10^3</f>
        <v>1249767.986</v>
      </c>
      <c r="BF89" s="33">
        <f>VLOOKUP(BC89&amp;"_"&amp;$AZ$9,データシート3!A:AB,MATCH("ea_"&amp;"風力（陸上）"&amp;"_年間発電",データシート3!$A$1:$AB$1,0),0)/10^3</f>
        <v>268795.93699999998</v>
      </c>
      <c r="BG89" s="33">
        <f>VLOOKUP(BC89&amp;"_"&amp;$AZ$9,データシート3!A:AB,MATCH("ea_"&amp;"中小水（河川）"&amp;"_年間発電",データシート3!$A$1:$AB$1,0),0)/10^3+VLOOKUP(BC89&amp;"_"&amp;$AZ$9,データシート3!A:AB,MATCH("ea_"&amp;"中小水（農業用水路）"&amp;"_年間発電",データシート3!$A$1:$AB$1,0),0)/10^3</f>
        <v>65331.663999999997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105778.08100000002</v>
      </c>
      <c r="BI89" s="33">
        <f t="shared" si="26"/>
        <v>1689673.6680000001</v>
      </c>
      <c r="BJ89" s="33">
        <f>(VLOOKUP($BC89&amp;"_"&amp;$AZ$8,データシート3!$A:$AN,MATCH("da_合計",データシート3!$A$1:$AN$1,0),0))/10^3</f>
        <v>226805.18791551911</v>
      </c>
      <c r="BK89" s="33">
        <f t="shared" si="21"/>
        <v>1462868.480084481</v>
      </c>
      <c r="BL89" s="33">
        <f t="shared" si="22"/>
        <v>0</v>
      </c>
      <c r="BM89" s="33">
        <f t="shared" si="23"/>
        <v>1462868.480084481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15361</v>
      </c>
      <c r="AY90" s="18" t="str">
        <f>IF(IFERROR(比較地域マスタ!$AE25,"")=0,"",IFERROR(比較地域マスタ!$AE25,""))</f>
        <v>田上町</v>
      </c>
      <c r="AZ90" s="16"/>
      <c r="BA90" s="22">
        <v>19</v>
      </c>
      <c r="BB90" s="22">
        <v>1</v>
      </c>
      <c r="BC90" s="18" t="str">
        <f t="shared" si="24"/>
        <v>15361</v>
      </c>
      <c r="BD90" s="18" t="str">
        <f t="shared" si="25"/>
        <v>田上町</v>
      </c>
      <c r="BE90" s="33">
        <f>VLOOKUP(BC90&amp;"_"&amp;$AZ$9,データシート3!A:AB,MATCH("ea_"&amp;"太陽光（建物系）"&amp;"_年間発電",データシート3!$A$1:$AB$1,0),0)/10^3+VLOOKUP(BC90&amp;"_"&amp;$AZ$9,データシート3!A:AB,MATCH("ea_"&amp;"太陽光（土地系）"&amp;"_年間発電",データシート3!$A$1:$AB$1,0),0)/10^3</f>
        <v>120929.92300000001</v>
      </c>
      <c r="BF90" s="33">
        <f>VLOOKUP(BC90&amp;"_"&amp;$AZ$9,データシート3!A:AB,MATCH("ea_"&amp;"風力（陸上）"&amp;"_年間発電",データシート3!$A$1:$AB$1,0),0)/10^3</f>
        <v>35515.021000000001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2608.7979999999993</v>
      </c>
      <c r="BI90" s="33">
        <f t="shared" si="26"/>
        <v>159053.74200000003</v>
      </c>
      <c r="BJ90" s="33">
        <f>(VLOOKUP($BC90&amp;"_"&amp;$AZ$8,データシート3!$A:$AN,MATCH("da_合計",データシート3!$A$1:$AN$1,0),0))/10^3</f>
        <v>48711.441641853125</v>
      </c>
      <c r="BK90" s="33">
        <f t="shared" si="21"/>
        <v>110342.30035814689</v>
      </c>
      <c r="BL90" s="33">
        <f t="shared" si="22"/>
        <v>0</v>
      </c>
      <c r="BM90" s="33">
        <f t="shared" si="23"/>
        <v>110342.30035814689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15482</v>
      </c>
      <c r="AY91" s="18" t="str">
        <f>IF(IFERROR(比較地域マスタ!$AE26,"")=0,"",IFERROR(比較地域マスタ!$AE26,""))</f>
        <v>津南町</v>
      </c>
      <c r="BA91" s="22">
        <v>20</v>
      </c>
      <c r="BB91" s="22">
        <v>1</v>
      </c>
      <c r="BC91" s="18" t="str">
        <f t="shared" si="24"/>
        <v>15482</v>
      </c>
      <c r="BD91" s="18" t="str">
        <f t="shared" si="25"/>
        <v>津南町</v>
      </c>
      <c r="BE91" s="33">
        <f>VLOOKUP(BC91&amp;"_"&amp;$AZ$9,データシート3!A:AB,MATCH("ea_"&amp;"太陽光（建物系）"&amp;"_年間発電",データシート3!$A$1:$AB$1,0),0)/10^3+VLOOKUP(BC91&amp;"_"&amp;$AZ$9,データシート3!A:AB,MATCH("ea_"&amp;"太陽光（土地系）"&amp;"_年間発電",データシート3!$A$1:$AB$1,0),0)/10^3</f>
        <v>526414.31400000001</v>
      </c>
      <c r="BF91" s="33">
        <f>VLOOKUP(BC91&amp;"_"&amp;$AZ$9,データシート3!A:AB,MATCH("ea_"&amp;"風力（陸上）"&amp;"_年間発電",データシート3!$A$1:$AB$1,0),0)/10^3</f>
        <v>80988.845000000001</v>
      </c>
      <c r="BG91" s="33">
        <f>VLOOKUP(BC91&amp;"_"&amp;$AZ$9,データシート3!A:AB,MATCH("ea_"&amp;"中小水（河川）"&amp;"_年間発電",データシート3!$A$1:$AB$1,0),0)/10^3+VLOOKUP(BC91&amp;"_"&amp;$AZ$9,データシート3!A:AB,MATCH("ea_"&amp;"中小水（農業用水路）"&amp;"_年間発電",データシート3!$A$1:$AB$1,0),0)/10^3</f>
        <v>173002.88499999995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412896.658</v>
      </c>
      <c r="BI91" s="33">
        <f t="shared" si="26"/>
        <v>1193302.702</v>
      </c>
      <c r="BJ91" s="33">
        <f>(VLOOKUP($BC91&amp;"_"&amp;$AZ$8,データシート3!$A:$AN,MATCH("da_合計",データシート3!$A$1:$AN$1,0),0))/10^3</f>
        <v>47422.635254363035</v>
      </c>
      <c r="BK91" s="33">
        <f t="shared" si="21"/>
        <v>1145880.066745637</v>
      </c>
      <c r="BL91" s="33">
        <f t="shared" si="22"/>
        <v>0</v>
      </c>
      <c r="BM91" s="33">
        <f t="shared" si="23"/>
        <v>1145880.066745637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15213</v>
      </c>
      <c r="AY92" s="18" t="str">
        <f>IF(IFERROR(比較地域マスタ!$AE27,"")=0,"",IFERROR(比較地域マスタ!$AE27,""))</f>
        <v>燕市</v>
      </c>
      <c r="AZ92" s="16"/>
      <c r="BA92" s="22">
        <v>21</v>
      </c>
      <c r="BB92" s="22">
        <v>1</v>
      </c>
      <c r="BC92" s="18" t="str">
        <f t="shared" si="24"/>
        <v>15213</v>
      </c>
      <c r="BD92" s="18" t="str">
        <f t="shared" si="25"/>
        <v>燕市</v>
      </c>
      <c r="BE92" s="33">
        <f>VLOOKUP(BC92&amp;"_"&amp;$AZ$9,データシート3!A:AB,MATCH("ea_"&amp;"太陽光（建物系）"&amp;"_年間発電",データシート3!$A$1:$AB$1,0),0)/10^3+VLOOKUP(BC92&amp;"_"&amp;$AZ$9,データシート3!A:AB,MATCH("ea_"&amp;"太陽光（土地系）"&amp;"_年間発電",データシート3!$A$1:$AB$1,0),0)/10^3</f>
        <v>998484.18699999992</v>
      </c>
      <c r="BF92" s="33">
        <f>VLOOKUP(BC92&amp;"_"&amp;$AZ$9,データシート3!A:AB,MATCH("ea_"&amp;"風力（陸上）"&amp;"_年間発電",データシート3!$A$1:$AB$1,0),0)/10^3</f>
        <v>1617.9570000000001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9349.0920000000024</v>
      </c>
      <c r="BI92" s="33">
        <f t="shared" si="26"/>
        <v>1009451.2359999999</v>
      </c>
      <c r="BJ92" s="33">
        <f>(VLOOKUP($BC92&amp;"_"&amp;$AZ$8,データシート3!$A:$AN,MATCH("da_合計",データシート3!$A$1:$AN$1,0),0))/10^3</f>
        <v>722724.81728464551</v>
      </c>
      <c r="BK92" s="33">
        <f>BI92-BJ92</f>
        <v>286726.4187153544</v>
      </c>
      <c r="BL92" s="33">
        <f t="shared" si="22"/>
        <v>0</v>
      </c>
      <c r="BM92" s="33">
        <f t="shared" si="23"/>
        <v>286726.4187153544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15210</v>
      </c>
      <c r="AY93" s="18" t="str">
        <f>IF(IFERROR(比較地域マスタ!$AE28,"")=0,"",IFERROR(比較地域マスタ!$AE28,""))</f>
        <v>十日町市</v>
      </c>
      <c r="AZ93" s="16"/>
      <c r="BA93" s="22">
        <v>22</v>
      </c>
      <c r="BB93" s="22">
        <v>1</v>
      </c>
      <c r="BC93" s="18" t="str">
        <f t="shared" si="24"/>
        <v>15210</v>
      </c>
      <c r="BD93" s="18" t="str">
        <f t="shared" si="25"/>
        <v>十日町市</v>
      </c>
      <c r="BE93" s="33">
        <f>VLOOKUP(BC93&amp;"_"&amp;$AZ$9,データシート3!A:AB,MATCH("ea_"&amp;"太陽光（建物系）"&amp;"_年間発電",データシート3!$A$1:$AB$1,0),0)/10^3+VLOOKUP(BC93&amp;"_"&amp;$AZ$9,データシート3!A:AB,MATCH("ea_"&amp;"太陽光（土地系）"&amp;"_年間発電",データシート3!$A$1:$AB$1,0),0)/10^3</f>
        <v>1151231.1340000001</v>
      </c>
      <c r="BF93" s="33">
        <f>VLOOKUP(BC93&amp;"_"&amp;$AZ$9,データシート3!A:AB,MATCH("ea_"&amp;"風力（陸上）"&amp;"_年間発電",データシート3!$A$1:$AB$1,0),0)/10^3</f>
        <v>511594.24800000002</v>
      </c>
      <c r="BG93" s="33">
        <f>VLOOKUP(BC93&amp;"_"&amp;$AZ$9,データシート3!A:AB,MATCH("ea_"&amp;"中小水（河川）"&amp;"_年間発電",データシート3!$A$1:$AB$1,0),0)/10^3+VLOOKUP(BC93&amp;"_"&amp;$AZ$9,データシート3!A:AB,MATCH("ea_"&amp;"中小水（農業用水路）"&amp;"_年間発電",データシート3!$A$1:$AB$1,0),0)/10^3</f>
        <v>388574.18399999995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762622.23000000021</v>
      </c>
      <c r="BI93" s="33">
        <f t="shared" si="26"/>
        <v>2814021.7960000001</v>
      </c>
      <c r="BJ93" s="33">
        <f>(VLOOKUP($BC93&amp;"_"&amp;$AZ$8,データシート3!$A:$AN,MATCH("da_合計",データシート3!$A$1:$AN$1,0),0))/10^3</f>
        <v>235755.53453236652</v>
      </c>
      <c r="BK93" s="33">
        <f t="shared" si="21"/>
        <v>2578266.2614676338</v>
      </c>
      <c r="BL93" s="33">
        <f t="shared" si="22"/>
        <v>0</v>
      </c>
      <c r="BM93" s="33">
        <f t="shared" si="23"/>
        <v>2578266.2614676338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15202</v>
      </c>
      <c r="AY94" s="18" t="str">
        <f>IF(IFERROR(比較地域マスタ!$AE29,"")=0,"",IFERROR(比較地域マスタ!$AE29,""))</f>
        <v>長岡市</v>
      </c>
      <c r="AZ94" s="16"/>
      <c r="BA94" s="22">
        <v>23</v>
      </c>
      <c r="BB94" s="22">
        <v>1</v>
      </c>
      <c r="BC94" s="18" t="str">
        <f t="shared" si="24"/>
        <v>15202</v>
      </c>
      <c r="BD94" s="18" t="str">
        <f t="shared" si="25"/>
        <v>長岡市</v>
      </c>
      <c r="BE94" s="33">
        <f>VLOOKUP(BC94&amp;"_"&amp;$AZ$9,データシート3!A:AB,MATCH("ea_"&amp;"太陽光（建物系）"&amp;"_年間発電",データシート3!$A$1:$AB$1,0),0)/10^3+VLOOKUP(BC94&amp;"_"&amp;$AZ$9,データシート3!A:AB,MATCH("ea_"&amp;"太陽光（土地系）"&amp;"_年間発電",データシート3!$A$1:$AB$1,0),0)/10^3</f>
        <v>2834917.6119999997</v>
      </c>
      <c r="BF94" s="33">
        <f>VLOOKUP(BC94&amp;"_"&amp;$AZ$9,データシート3!A:AB,MATCH("ea_"&amp;"風力（陸上）"&amp;"_年間発電",データシート3!$A$1:$AB$1,0),0)/10^3</f>
        <v>442473.35499999992</v>
      </c>
      <c r="BG94" s="33">
        <f>VLOOKUP(BC94&amp;"_"&amp;$AZ$9,データシート3!A:AB,MATCH("ea_"&amp;"中小水（河川）"&amp;"_年間発電",データシート3!$A$1:$AB$1,0),0)/10^3+VLOOKUP(BC94&amp;"_"&amp;$AZ$9,データシート3!A:AB,MATCH("ea_"&amp;"中小水（農業用水路）"&amp;"_年間発電",データシート3!$A$1:$AB$1,0),0)/10^3</f>
        <v>71427.133000000002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467151.71400000004</v>
      </c>
      <c r="BI94" s="33">
        <f t="shared" si="26"/>
        <v>3815969.8139999998</v>
      </c>
      <c r="BJ94" s="33">
        <f>(VLOOKUP($BC94&amp;"_"&amp;$AZ$8,データシート3!$A:$AN,MATCH("da_合計",データシート3!$A$1:$AN$1,0),0))/10^3</f>
        <v>1779181.8359732782</v>
      </c>
      <c r="BK94" s="33">
        <f t="shared" si="21"/>
        <v>2036787.9780267216</v>
      </c>
      <c r="BL94" s="33">
        <f t="shared" si="22"/>
        <v>0</v>
      </c>
      <c r="BM94" s="33">
        <f t="shared" si="23"/>
        <v>2036787.9780267216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15100</v>
      </c>
      <c r="AY95" s="18" t="str">
        <f>IF(IFERROR(比較地域マスタ!$AE30,"")=0,"",IFERROR(比較地域マスタ!$AE30,""))</f>
        <v>新潟市</v>
      </c>
      <c r="AZ95" s="16"/>
      <c r="BA95" s="22">
        <v>24</v>
      </c>
      <c r="BB95" s="22">
        <v>1</v>
      </c>
      <c r="BC95" s="18" t="str">
        <f t="shared" si="24"/>
        <v>15100</v>
      </c>
      <c r="BD95" s="18" t="str">
        <f t="shared" si="25"/>
        <v>新潟市</v>
      </c>
      <c r="BE95" s="33">
        <f>VLOOKUP(BC95&amp;"_"&amp;$AZ$9,データシート3!A:AB,MATCH("ea_"&amp;"太陽光（建物系）"&amp;"_年間発電",データシート3!$A$1:$AB$1,0),0)/10^3+VLOOKUP(BC95&amp;"_"&amp;$AZ$9,データシート3!A:AB,MATCH("ea_"&amp;"太陽光（土地系）"&amp;"_年間発電",データシート3!$A$1:$AB$1,0),0)/10^3</f>
        <v>5532434.2780000009</v>
      </c>
      <c r="BF95" s="33">
        <f>VLOOKUP(BC95&amp;"_"&amp;$AZ$9,データシート3!A:AB,MATCH("ea_"&amp;"風力（陸上）"&amp;"_年間発電",データシート3!$A$1:$AB$1,0),0)/10^3</f>
        <v>167432.14199999999</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194576.13500000001</v>
      </c>
      <c r="BI95" s="33">
        <f t="shared" si="26"/>
        <v>5894442.5550000006</v>
      </c>
      <c r="BJ95" s="33">
        <f>(VLOOKUP($BC95&amp;"_"&amp;$AZ$8,データシート3!$A:$AN,MATCH("da_合計",データシート3!$A$1:$AN$1,0),0))/10^3</f>
        <v>4739992.4551993702</v>
      </c>
      <c r="BK95" s="33">
        <f t="shared" si="21"/>
        <v>1154450.0998006305</v>
      </c>
      <c r="BL95" s="33">
        <f t="shared" si="22"/>
        <v>0</v>
      </c>
      <c r="BM95" s="33">
        <f t="shared" si="23"/>
        <v>1154450.0998006305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15211</v>
      </c>
      <c r="AY96" s="18" t="str">
        <f>IF(IFERROR(比較地域マスタ!$AE31,"")=0,"",IFERROR(比較地域マスタ!$AE31,""))</f>
        <v>見附市</v>
      </c>
      <c r="AZ96" s="16"/>
      <c r="BA96" s="22">
        <v>25</v>
      </c>
      <c r="BB96" s="22">
        <v>1</v>
      </c>
      <c r="BC96" s="18" t="str">
        <f t="shared" si="24"/>
        <v>15211</v>
      </c>
      <c r="BD96" s="18" t="str">
        <f t="shared" si="25"/>
        <v>見附市</v>
      </c>
      <c r="BE96" s="33">
        <f>VLOOKUP(BC96&amp;"_"&amp;$AZ$9,データシート3!A:AB,MATCH("ea_"&amp;"太陽光（建物系）"&amp;"_年間発電",データシート3!$A$1:$AB$1,0),0)/10^3+VLOOKUP(BC96&amp;"_"&amp;$AZ$9,データシート3!A:AB,MATCH("ea_"&amp;"太陽光（土地系）"&amp;"_年間発電",データシート3!$A$1:$AB$1,0),0)/10^3</f>
        <v>681268.91399999987</v>
      </c>
      <c r="BF96" s="33">
        <f>VLOOKUP(BC96&amp;"_"&amp;$AZ$9,データシート3!A:AB,MATCH("ea_"&amp;"風力（陸上）"&amp;"_年間発電",データシート3!$A$1:$AB$1,0),0)/10^3</f>
        <v>5015.6660000000002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9128.34</v>
      </c>
      <c r="BI96" s="33">
        <f t="shared" si="26"/>
        <v>695412.91999999981</v>
      </c>
      <c r="BJ96" s="33">
        <f>(VLOOKUP($BC96&amp;"_"&amp;$AZ$8,データシート3!$A:$AN,MATCH("da_合計",データシート3!$A$1:$AN$1,0),0))/10^3</f>
        <v>284240.52832932078</v>
      </c>
      <c r="BK96" s="33">
        <f t="shared" si="21"/>
        <v>411172.39167067903</v>
      </c>
      <c r="BL96" s="33">
        <f t="shared" si="22"/>
        <v>0</v>
      </c>
      <c r="BM96" s="33">
        <f t="shared" si="23"/>
        <v>411172.39167067903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15226</v>
      </c>
      <c r="AY97" s="18" t="str">
        <f>IF(IFERROR(比較地域マスタ!$AE32,"")=0,"",IFERROR(比較地域マスタ!$AE32,""))</f>
        <v>南魚沼市</v>
      </c>
      <c r="AZ97" s="16"/>
      <c r="BA97" s="22">
        <v>26</v>
      </c>
      <c r="BB97" s="22">
        <v>1</v>
      </c>
      <c r="BC97" s="18" t="str">
        <f t="shared" si="24"/>
        <v>15226</v>
      </c>
      <c r="BD97" s="18" t="str">
        <f t="shared" si="25"/>
        <v>南魚沼市</v>
      </c>
      <c r="BE97" s="33">
        <f>VLOOKUP(BC97&amp;"_"&amp;$AZ$9,データシート3!A:AB,MATCH("ea_"&amp;"太陽光（建物系）"&amp;"_年間発電",データシート3!$A$1:$AB$1,0),0)/10^3+VLOOKUP(BC97&amp;"_"&amp;$AZ$9,データシート3!A:AB,MATCH("ea_"&amp;"太陽光（土地系）"&amp;"_年間発電",データシート3!$A$1:$AB$1,0),0)/10^3</f>
        <v>1447088.385</v>
      </c>
      <c r="BF97" s="33">
        <f>VLOOKUP(BC97&amp;"_"&amp;$AZ$9,データシート3!A:AB,MATCH("ea_"&amp;"風力（陸上）"&amp;"_年間発電",データシート3!$A$1:$AB$1,0),0)/10^3</f>
        <v>196463.557</v>
      </c>
      <c r="BG97" s="33">
        <f>VLOOKUP(BC97&amp;"_"&amp;$AZ$9,データシート3!A:AB,MATCH("ea_"&amp;"中小水（河川）"&amp;"_年間発電",データシート3!$A$1:$AB$1,0),0)/10^3+VLOOKUP(BC97&amp;"_"&amp;$AZ$9,データシート3!A:AB,MATCH("ea_"&amp;"中小水（農業用水路）"&amp;"_年間発電",データシート3!$A$1:$AB$1,0),0)/10^3</f>
        <v>537286.13199999987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1944.0889999999999</v>
      </c>
      <c r="BI97" s="33">
        <f t="shared" si="26"/>
        <v>2182782.1630000002</v>
      </c>
      <c r="BJ97" s="33">
        <f>(VLOOKUP($BC97&amp;"_"&amp;$AZ$8,データシート3!$A:$AN,MATCH("da_合計",データシート3!$A$1:$AN$1,0),0))/10^3</f>
        <v>311048.6270104429</v>
      </c>
      <c r="BK97" s="33">
        <f t="shared" si="21"/>
        <v>1871733.5359895574</v>
      </c>
      <c r="BL97" s="33">
        <f t="shared" si="22"/>
        <v>0</v>
      </c>
      <c r="BM97" s="33">
        <f t="shared" si="23"/>
        <v>1871733.5359895574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15217</v>
      </c>
      <c r="AY98" s="18" t="str">
        <f>IF(IFERROR(比較地域マスタ!$AE33,"")=0,"",IFERROR(比較地域マスタ!$AE33,""))</f>
        <v>妙高市</v>
      </c>
      <c r="AZ98" s="16"/>
      <c r="BA98" s="22">
        <v>27</v>
      </c>
      <c r="BB98" s="22">
        <v>1</v>
      </c>
      <c r="BC98" s="18" t="str">
        <f t="shared" si="24"/>
        <v>15217</v>
      </c>
      <c r="BD98" s="18" t="str">
        <f t="shared" si="25"/>
        <v>妙高市</v>
      </c>
      <c r="BE98" s="33">
        <f>VLOOKUP(BC98&amp;"_"&amp;$AZ$9,データシート3!A:AB,MATCH("ea_"&amp;"太陽光（建物系）"&amp;"_年間発電",データシート3!$A$1:$AB$1,0),0)/10^3+VLOOKUP(BC98&amp;"_"&amp;$AZ$9,データシート3!A:AB,MATCH("ea_"&amp;"太陽光（土地系）"&amp;"_年間発電",データシート3!$A$1:$AB$1,0),0)/10^3</f>
        <v>711904.21200000006</v>
      </c>
      <c r="BF98" s="33">
        <f>VLOOKUP(BC98&amp;"_"&amp;$AZ$9,データシート3!A:AB,MATCH("ea_"&amp;"風力（陸上）"&amp;"_年間発電",データシート3!$A$1:$AB$1,0),0)/10^3</f>
        <v>375827.76699999999</v>
      </c>
      <c r="BG98" s="33">
        <f>VLOOKUP(BC98&amp;"_"&amp;$AZ$9,データシート3!A:AB,MATCH("ea_"&amp;"中小水（河川）"&amp;"_年間発電",データシート3!$A$1:$AB$1,0),0)/10^3+VLOOKUP(BC98&amp;"_"&amp;$AZ$9,データシート3!A:AB,MATCH("ea_"&amp;"中小水（農業用水路）"&amp;"_年間発電",データシート3!$A$1:$AB$1,0),0)/10^3</f>
        <v>285284.81800000003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5210469.404000001</v>
      </c>
      <c r="BI98" s="33">
        <f t="shared" si="26"/>
        <v>6583486.2010000013</v>
      </c>
      <c r="BJ98" s="33">
        <f>(VLOOKUP($BC98&amp;"_"&amp;$AZ$8,データシート3!$A:$AN,MATCH("da_合計",データシート3!$A$1:$AN$1,0),0))/10^3</f>
        <v>250614.56173194843</v>
      </c>
      <c r="BK98" s="33">
        <f t="shared" si="21"/>
        <v>6332871.6392680528</v>
      </c>
      <c r="BL98" s="33">
        <f t="shared" si="22"/>
        <v>0</v>
      </c>
      <c r="BM98" s="33">
        <f t="shared" si="23"/>
        <v>6332871.6392680528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15212</v>
      </c>
      <c r="AY99" s="18" t="str">
        <f>IF(IFERROR(比較地域マスタ!$AE34,"")=0,"",IFERROR(比較地域マスタ!$AE34,""))</f>
        <v>村上市</v>
      </c>
      <c r="AZ99" s="16"/>
      <c r="BA99" s="22">
        <v>28</v>
      </c>
      <c r="BB99" s="22">
        <v>1</v>
      </c>
      <c r="BC99" s="18" t="str">
        <f t="shared" si="24"/>
        <v>15212</v>
      </c>
      <c r="BD99" s="18" t="str">
        <f t="shared" si="25"/>
        <v>村上市</v>
      </c>
      <c r="BE99" s="33">
        <f>VLOOKUP(BC99&amp;"_"&amp;$AZ$9,データシート3!A:AB,MATCH("ea_"&amp;"太陽光（建物系）"&amp;"_年間発電",データシート3!$A$1:$AB$1,0),0)/10^3+VLOOKUP(BC99&amp;"_"&amp;$AZ$9,データシート3!A:AB,MATCH("ea_"&amp;"太陽光（土地系）"&amp;"_年間発電",データシート3!$A$1:$AB$1,0),0)/10^3</f>
        <v>1432960.4609999999</v>
      </c>
      <c r="BF99" s="33">
        <f>VLOOKUP(BC99&amp;"_"&amp;$AZ$9,データシート3!A:AB,MATCH("ea_"&amp;"風力（陸上）"&amp;"_年間発電",データシート3!$A$1:$AB$1,0),0)/10^3</f>
        <v>1246506.92</v>
      </c>
      <c r="BG99" s="33">
        <f>VLOOKUP(BC99&amp;"_"&amp;$AZ$9,データシート3!A:AB,MATCH("ea_"&amp;"中小水（河川）"&amp;"_年間発電",データシート3!$A$1:$AB$1,0),0)/10^3+VLOOKUP(BC99&amp;"_"&amp;$AZ$9,データシート3!A:AB,MATCH("ea_"&amp;"中小水（農業用水路）"&amp;"_年間発電",データシート3!$A$1:$AB$1,0),0)/10^3</f>
        <v>270596.82199999999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2623.7599999999993</v>
      </c>
      <c r="BI99" s="33">
        <f t="shared" si="26"/>
        <v>2952687.963</v>
      </c>
      <c r="BJ99" s="33">
        <f>(VLOOKUP($BC99&amp;"_"&amp;$AZ$8,データシート3!$A:$AN,MATCH("da_合計",データシート3!$A$1:$AN$1,0),0))/10^3</f>
        <v>290099.65546916163</v>
      </c>
      <c r="BK99" s="33">
        <f t="shared" si="21"/>
        <v>2662588.3075308385</v>
      </c>
      <c r="BL99" s="33">
        <f t="shared" si="22"/>
        <v>0</v>
      </c>
      <c r="BM99" s="33">
        <f t="shared" si="23"/>
        <v>2662588.3075308385</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15342</v>
      </c>
      <c r="AY100" s="18" t="str">
        <f>IF(IFERROR(比較地域マスタ!$AE35,"")=0,"",IFERROR(比較地域マスタ!$AE35,""))</f>
        <v>弥彦村</v>
      </c>
      <c r="AZ100" s="16"/>
      <c r="BA100" s="22">
        <v>29</v>
      </c>
      <c r="BB100" s="22">
        <v>1</v>
      </c>
      <c r="BC100" s="18" t="str">
        <f t="shared" si="24"/>
        <v>15342</v>
      </c>
      <c r="BD100" s="18" t="str">
        <f t="shared" si="25"/>
        <v>弥彦村</v>
      </c>
      <c r="BE100" s="33">
        <f>VLOOKUP(BC100&amp;"_"&amp;$AZ$9,データシート3!A:AB,MATCH("ea_"&amp;"太陽光（建物系）"&amp;"_年間発電",データシート3!$A$1:$AB$1,0),0)/10^3+VLOOKUP(BC100&amp;"_"&amp;$AZ$9,データシート3!A:AB,MATCH("ea_"&amp;"太陽光（土地系）"&amp;"_年間発電",データシート3!$A$1:$AB$1,0),0)/10^3</f>
        <v>93427.482000000004</v>
      </c>
      <c r="BF100" s="33">
        <f>VLOOKUP(BC100&amp;"_"&amp;$AZ$9,データシート3!A:AB,MATCH("ea_"&amp;"風力（陸上）"&amp;"_年間発電",データシート3!$A$1:$AB$1,0),0)/10^3</f>
        <v>2277.7159999999999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360.56200000000001</v>
      </c>
      <c r="BI100" s="33">
        <f t="shared" si="26"/>
        <v>96065.760000000009</v>
      </c>
      <c r="BJ100" s="33">
        <f>(VLOOKUP($BC100&amp;"_"&amp;$AZ$8,データシート3!$A:$AN,MATCH("da_合計",データシート3!$A$1:$AN$1,0),0))/10^3</f>
        <v>46673.732300114767</v>
      </c>
      <c r="BK100" s="33">
        <f t="shared" si="21"/>
        <v>49392.027699885242</v>
      </c>
      <c r="BL100" s="33">
        <f t="shared" si="22"/>
        <v>0</v>
      </c>
      <c r="BM100" s="33">
        <f t="shared" si="23"/>
        <v>49392.027699885242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15461</v>
      </c>
      <c r="AY101" s="18" t="str">
        <f>IF(IFERROR(比較地域マスタ!$AE36,"")=0,"",IFERROR(比較地域マスタ!$AE36,""))</f>
        <v>湯沢町</v>
      </c>
      <c r="AZ101" s="16"/>
      <c r="BA101" s="22">
        <v>30</v>
      </c>
      <c r="BB101" s="22">
        <v>1</v>
      </c>
      <c r="BC101" s="18" t="str">
        <f t="shared" si="24"/>
        <v>15461</v>
      </c>
      <c r="BD101" s="18" t="str">
        <f t="shared" si="25"/>
        <v>湯沢町</v>
      </c>
      <c r="BE101" s="33">
        <f>VLOOKUP(BC101&amp;"_"&amp;$AZ$9,データシート3!A:AB,MATCH("ea_"&amp;"太陽光（建物系）"&amp;"_年間発電",データシート3!$A$1:$AB$1,0),0)/10^3+VLOOKUP(BC101&amp;"_"&amp;$AZ$9,データシート3!A:AB,MATCH("ea_"&amp;"太陽光（土地系）"&amp;"_年間発電",データシート3!$A$1:$AB$1,0),0)/10^3</f>
        <v>95681.205000000002</v>
      </c>
      <c r="BF101" s="33">
        <f>VLOOKUP(BC101&amp;"_"&amp;$AZ$9,データシート3!A:AB,MATCH("ea_"&amp;"風力（陸上）"&amp;"_年間発電",データシート3!$A$1:$AB$1,0),0)/10^3</f>
        <v>236901.084</v>
      </c>
      <c r="BG101" s="33">
        <f>VLOOKUP(BC101&amp;"_"&amp;$AZ$9,データシート3!A:AB,MATCH("ea_"&amp;"中小水（河川）"&amp;"_年間発電",データシート3!$A$1:$AB$1,0),0)/10^3+VLOOKUP(BC101&amp;"_"&amp;$AZ$9,データシート3!A:AB,MATCH("ea_"&amp;"中小水（農業用水路）"&amp;"_年間発電",データシート3!$A$1:$AB$1,0),0)/10^3</f>
        <v>294564.71500000008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2205.558</v>
      </c>
      <c r="BI101" s="33">
        <f t="shared" si="26"/>
        <v>629352.56200000003</v>
      </c>
      <c r="BJ101" s="33">
        <f>(VLOOKUP($BC101&amp;"_"&amp;$AZ$8,データシート3!$A:$AN,MATCH("da_合計",データシート3!$A$1:$AN$1,0),0))/10^3</f>
        <v>53171.280252768338</v>
      </c>
      <c r="BK101" s="33">
        <f t="shared" si="21"/>
        <v>576181.28174723173</v>
      </c>
      <c r="BL101" s="33">
        <f t="shared" si="22"/>
        <v>0</v>
      </c>
      <c r="BM101" s="33">
        <f t="shared" si="23"/>
        <v>576181.28174723173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佐渡市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15224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7</v>
      </c>
      <c r="H7" s="701">
        <f t="shared" si="0"/>
        <v>7</v>
      </c>
      <c r="I7" s="701">
        <f t="shared" si="0"/>
        <v>7</v>
      </c>
      <c r="J7" s="701">
        <f t="shared" si="0"/>
        <v>7</v>
      </c>
      <c r="K7" s="702">
        <f t="shared" si="0"/>
        <v>7</v>
      </c>
      <c r="L7" s="702">
        <f t="shared" si="0"/>
        <v>6</v>
      </c>
      <c r="M7" s="702">
        <f t="shared" si="0"/>
        <v>6</v>
      </c>
      <c r="N7" s="702">
        <f t="shared" si="0"/>
        <v>6</v>
      </c>
      <c r="O7" s="702">
        <f>SUM(O8:O13)</f>
        <v>6</v>
      </c>
      <c r="P7" s="702">
        <f t="shared" si="0"/>
        <v>5</v>
      </c>
      <c r="Q7" s="703">
        <f>SUM(Q8:Q13)</f>
        <v>5</v>
      </c>
      <c r="R7" s="909">
        <f t="shared" si="0"/>
        <v>26.179000000000002</v>
      </c>
      <c r="S7" s="910">
        <f t="shared" si="0"/>
        <v>30.155999999999999</v>
      </c>
      <c r="T7" s="910">
        <f t="shared" si="0"/>
        <v>66.796999999999997</v>
      </c>
      <c r="U7" s="910">
        <f t="shared" si="0"/>
        <v>31.231000000000002</v>
      </c>
      <c r="V7" s="910">
        <f t="shared" si="0"/>
        <v>49.15</v>
      </c>
      <c r="W7" s="910">
        <f t="shared" si="0"/>
        <v>25.64</v>
      </c>
      <c r="X7" s="910">
        <f t="shared" si="0"/>
        <v>17.43</v>
      </c>
      <c r="Y7" s="910">
        <f t="shared" si="0"/>
        <v>23.405999999999999</v>
      </c>
      <c r="Z7" s="910">
        <f>SUM(Z8:Z13)</f>
        <v>21.667000000000002</v>
      </c>
      <c r="AA7" s="910">
        <f>SUM(AA8:AA13)</f>
        <v>18.878999999999998</v>
      </c>
      <c r="AB7" s="911">
        <f t="shared" si="0"/>
        <v>16.969000000000001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9.2469999999999999</v>
      </c>
      <c r="S10" s="916">
        <f>VLOOKUP($D$3&amp;"_"&amp;S$3,データシート1!$A:$BU,MATCH($R$2&amp;"_"&amp;$C10,データシート1!$A$1:$BU$1,0),0)</f>
        <v>9.9550000000000001</v>
      </c>
      <c r="T10" s="916">
        <f>VLOOKUP($D$3&amp;"_"&amp;T$3,データシート1!$A:$BU,MATCH($R$2&amp;"_"&amp;$C10,データシート1!$A$1:$BU$1,0),0)</f>
        <v>10.712999999999999</v>
      </c>
      <c r="U10" s="916">
        <f>VLOOKUP($D$3&amp;"_"&amp;U$3,データシート1!$A:$BU,MATCH($R$2&amp;"_"&amp;$C10,データシート1!$A$1:$BU$1,0),0)</f>
        <v>10.346</v>
      </c>
      <c r="V10" s="916">
        <f>VLOOKUP($D$3&amp;"_"&amp;V$3,データシート1!$A:$BU,MATCH($R$2&amp;"_"&amp;$C10,データシート1!$A$1:$BU$1,0),0)</f>
        <v>7.133</v>
      </c>
      <c r="W10" s="916">
        <f>VLOOKUP($D$3&amp;"_"&amp;W$3,データシート1!$A:$BU,MATCH($R$2&amp;"_"&amp;$C10,データシート1!$A$1:$BU$1,0),0)</f>
        <v>5.6669999999999998</v>
      </c>
      <c r="X10" s="916">
        <f>VLOOKUP($D$3&amp;"_"&amp;X$3,データシート1!$A:$BU,MATCH($R$2&amp;"_"&amp;$C10,データシート1!$A$1:$BU$1,0),0)</f>
        <v>4.4889999999999999</v>
      </c>
      <c r="Y10" s="916">
        <f>VLOOKUP($D$3&amp;"_"&amp;Y$3,データシート1!$A:$BU,MATCH($R$2&amp;"_"&amp;$C10,データシート1!$A$1:$BU$1,0),0)</f>
        <v>3.8490000000000002</v>
      </c>
      <c r="Z10" s="916">
        <f>VLOOKUP($D$3&amp;"_"&amp;Z$3,データシート1!$A:$BU,MATCH($R$2&amp;"_"&amp;$C10,データシート1!$A$1:$BU$1,0),0)</f>
        <v>3.2330000000000001</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8.4160000000000004</v>
      </c>
      <c r="S11" s="916">
        <f>VLOOKUP($D$3&amp;"_"&amp;S$3,データシート1!$A:$BU,MATCH($R$2&amp;"_"&amp;$C11,データシート1!$A$1:$BU$1,0),0)</f>
        <v>11.649000000000001</v>
      </c>
      <c r="T11" s="916">
        <f>VLOOKUP($D$3&amp;"_"&amp;T$3,データシート1!$A:$BU,MATCH($R$2&amp;"_"&amp;$C11,データシート1!$A$1:$BU$1,0),0)</f>
        <v>12.475999999999999</v>
      </c>
      <c r="U11" s="916">
        <f>VLOOKUP($D$3&amp;"_"&amp;U$3,データシート1!$A:$BU,MATCH($R$2&amp;"_"&amp;$C11,データシート1!$A$1:$BU$1,0),0)</f>
        <v>12.029</v>
      </c>
      <c r="V11" s="916">
        <f>VLOOKUP($D$3&amp;"_"&amp;V$3,データシート1!$A:$BU,MATCH($R$2&amp;"_"&amp;$C11,データシート1!$A$1:$BU$1,0),0)</f>
        <v>11.614000000000001</v>
      </c>
      <c r="W11" s="916">
        <f>VLOOKUP($D$3&amp;"_"&amp;W$3,データシート1!$A:$BU,MATCH($R$2&amp;"_"&amp;$C11,データシート1!$A$1:$BU$1,0),0)</f>
        <v>11.435</v>
      </c>
      <c r="X11" s="916">
        <f>VLOOKUP($D$3&amp;"_"&amp;X$3,データシート1!$A:$BU,MATCH($R$2&amp;"_"&amp;$C11,データシート1!$A$1:$BU$1,0),0)</f>
        <v>4.3339999999999996</v>
      </c>
      <c r="Y11" s="916">
        <f>VLOOKUP($D$3&amp;"_"&amp;Y$3,データシート1!$A:$BU,MATCH($R$2&amp;"_"&amp;$C11,データシート1!$A$1:$BU$1,0),0)</f>
        <v>11.138999999999999</v>
      </c>
      <c r="Z11" s="916">
        <f>VLOOKUP($D$3&amp;"_"&amp;Z$3,データシート1!$A:$BU,MATCH($R$2&amp;"_"&amp;$C11,データシート1!$A$1:$BU$1,0),0)</f>
        <v>10.147</v>
      </c>
      <c r="AA11" s="916">
        <f>VLOOKUP($D$3&amp;"_"&amp;AA$3,データシート1!$A:$BU,MATCH($R$2&amp;"_"&amp;$C11,データシート1!$A$1:$BU$1,0),0)</f>
        <v>10.731999999999999</v>
      </c>
      <c r="AB11" s="917">
        <f>VLOOKUP($D$3&amp;"_"&amp;AB$3,データシート1!$A:$BU,MATCH($R$2&amp;"_"&amp;$C11,データシート1!$A$1:$BU$1,0),0)</f>
        <v>5.78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3</v>
      </c>
      <c r="H12" s="720">
        <f>VLOOKUP($D$3&amp;"_"&amp;H$3,データシート1!$A:$BU,MATCH($G$2&amp;"_"&amp;$C12,データシート1!$A$1:$BU$1,0),0)</f>
        <v>3</v>
      </c>
      <c r="I12" s="720">
        <f>VLOOKUP($D$3&amp;"_"&amp;I$3,データシート1!$A:$BU,MATCH($G$2&amp;"_"&amp;$C12,データシート1!$A$1:$BU$1,0),0)</f>
        <v>3</v>
      </c>
      <c r="J12" s="720">
        <f>VLOOKUP($D$3&amp;"_"&amp;J$3,データシート1!$A:$BU,MATCH($G$2&amp;"_"&amp;$C12,データシート1!$A$1:$BU$1,0),0)</f>
        <v>3</v>
      </c>
      <c r="K12" s="721">
        <f>VLOOKUP($D$3&amp;"_"&amp;K$3,データシート1!$A:$BU,MATCH($G$2&amp;"_"&amp;$C12,データシート1!$A$1:$BU$1,0),0)</f>
        <v>3</v>
      </c>
      <c r="L12" s="721">
        <f>VLOOKUP($D$3&amp;"_"&amp;L$3,データシート1!$A:$BU,MATCH($G$2&amp;"_"&amp;$C12,データシート1!$A$1:$BU$1,0),0)</f>
        <v>3</v>
      </c>
      <c r="M12" s="721">
        <f>VLOOKUP($D$3&amp;"_"&amp;M$3,データシート1!$A:$BU,MATCH($G$2&amp;"_"&amp;$C12,データシート1!$A$1:$BU$1,0),0)</f>
        <v>3</v>
      </c>
      <c r="N12" s="721">
        <f>VLOOKUP($D$3&amp;"_"&amp;N$3,データシート1!$A:$BU,MATCH($G$2&amp;"_"&amp;$C12,データシート1!$A$1:$BU$1,0),0)</f>
        <v>3</v>
      </c>
      <c r="O12" s="721">
        <f>VLOOKUP($D$3&amp;"_"&amp;O$3,データシート1!$A:$BU,MATCH($G$2&amp;"_"&amp;$C12,データシート1!$A$1:$BU$1,0),0)</f>
        <v>3</v>
      </c>
      <c r="P12" s="721">
        <f>VLOOKUP($D$3&amp;"_"&amp;P$3,データシート1!$A:$BU,MATCH($G$2&amp;"_"&amp;$C12,データシート1!$A$1:$BU$1,0),0)</f>
        <v>3</v>
      </c>
      <c r="Q12" s="722">
        <f>VLOOKUP($D$3&amp;"_"&amp;Q$3,データシート1!$A:$BU,MATCH($G$2&amp;"_"&amp;$C12,データシート1!$A$1:$BU$1,0),0)</f>
        <v>3</v>
      </c>
      <c r="R12" s="918">
        <f>VLOOKUP($D$3&amp;"_"&amp;R$3,データシート1!$A:$BU,MATCH($R$2&amp;"_"&amp;$C12,データシート1!$A$1:$BU$1,0),0)</f>
        <v>8.516</v>
      </c>
      <c r="S12" s="919">
        <f>VLOOKUP($D$3&amp;"_"&amp;S$3,データシート1!$A:$BU,MATCH($R$2&amp;"_"&amp;$C12,データシート1!$A$1:$BU$1,0),0)</f>
        <v>8.5519999999999996</v>
      </c>
      <c r="T12" s="919">
        <f>VLOOKUP($D$3&amp;"_"&amp;T$3,データシート1!$A:$BU,MATCH($R$2&amp;"_"&amp;$C12,データシート1!$A$1:$BU$1,0),0)</f>
        <v>43.607999999999997</v>
      </c>
      <c r="U12" s="919">
        <f>VLOOKUP($D$3&amp;"_"&amp;U$3,データシート1!$A:$BU,MATCH($R$2&amp;"_"&amp;$C12,データシート1!$A$1:$BU$1,0),0)</f>
        <v>8.8559999999999999</v>
      </c>
      <c r="V12" s="919">
        <f>VLOOKUP($D$3&amp;"_"&amp;V$3,データシート1!$A:$BU,MATCH($R$2&amp;"_"&amp;$C12,データシート1!$A$1:$BU$1,0),0)</f>
        <v>30.402999999999999</v>
      </c>
      <c r="W12" s="919">
        <f>VLOOKUP($D$3&amp;"_"&amp;W$3,データシート1!$A:$BU,MATCH($R$2&amp;"_"&amp;$C12,データシート1!$A$1:$BU$1,0),0)</f>
        <v>8.5380000000000003</v>
      </c>
      <c r="X12" s="919">
        <f>VLOOKUP($D$3&amp;"_"&amp;X$3,データシート1!$A:$BU,MATCH($R$2&amp;"_"&amp;$C12,データシート1!$A$1:$BU$1,0),0)</f>
        <v>8.6069999999999993</v>
      </c>
      <c r="Y12" s="919">
        <f>VLOOKUP($D$3&amp;"_"&amp;Y$3,データシート1!$A:$BU,MATCH($R$2&amp;"_"&amp;$C12,データシート1!$A$1:$BU$1,0),0)</f>
        <v>8.4179999999999993</v>
      </c>
      <c r="Z12" s="919">
        <f>VLOOKUP($D$3&amp;"_"&amp;Z$3,データシート1!$A:$BU,MATCH($R$2&amp;"_"&amp;$C12,データシート1!$A$1:$BU$1,0),0)</f>
        <v>8.2870000000000008</v>
      </c>
      <c r="AA12" s="919">
        <f>VLOOKUP($D$3&amp;"_"&amp;AA$3,データシート1!$A:$BU,MATCH($R$2&amp;"_"&amp;$C12,データシート1!$A$1:$BU$1,0),0)</f>
        <v>8.1470000000000002</v>
      </c>
      <c r="AB12" s="920">
        <f>VLOOKUP($D$3&amp;"_"&amp;AB$3,データシート1!$A:$BU,MATCH($R$2&amp;"_"&amp;$C12,データシート1!$A$1:$BU$1,0),0)</f>
        <v>11.189</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9.2469999999999999</v>
      </c>
      <c r="S26" s="925">
        <f>VLOOKUP($D$3&amp;"_"&amp;S$3,データシート2!$A:$SI,MATCH($R$2&amp;"_"&amp;$B26,データシート2!$A$1:$SI$1,0),0)</f>
        <v>9.9550000000000001</v>
      </c>
      <c r="T26" s="925">
        <f>VLOOKUP($D$3&amp;"_"&amp;T$3,データシート2!$A:$SI,MATCH($R$2&amp;"_"&amp;$B26,データシート2!$A$1:$SI$1,0),0)</f>
        <v>10.712999999999999</v>
      </c>
      <c r="U26" s="925">
        <f>VLOOKUP($D$3&amp;"_"&amp;U$3,データシート2!$A:$SI,MATCH($R$2&amp;"_"&amp;$B26,データシート2!$A$1:$SI$1,0),0)</f>
        <v>10.346</v>
      </c>
      <c r="V26" s="925">
        <f>VLOOKUP($D$3&amp;"_"&amp;V$3,データシート2!$A:$SI,MATCH($R$2&amp;"_"&amp;$B26,データシート2!$A$1:$SI$1,0),0)</f>
        <v>7.133</v>
      </c>
      <c r="W26" s="925">
        <f>VLOOKUP($D$3&amp;"_"&amp;W$3,データシート2!$A:$SI,MATCH($R$2&amp;"_"&amp;$B26,データシート2!$A$1:$SI$1,0),0)</f>
        <v>5.6669999999999998</v>
      </c>
      <c r="X26" s="925">
        <f>VLOOKUP($D$3&amp;"_"&amp;X$3,データシート2!$A:$SI,MATCH($R$2&amp;"_"&amp;$B26,データシート2!$A$1:$SI$1,0),0)</f>
        <v>4.4889999999999999</v>
      </c>
      <c r="Y26" s="925">
        <f>VLOOKUP($D$3&amp;"_"&amp;Y$3,データシート2!$A:$SI,MATCH($R$2&amp;"_"&amp;$B26,データシート2!$A$1:$SI$1,0),0)</f>
        <v>3.8490000000000002</v>
      </c>
      <c r="Z26" s="925">
        <f>VLOOKUP($D$3&amp;"_"&amp;Z$3,データシート2!$A:$SI,MATCH($R$2&amp;"_"&amp;$B26,データシート2!$A$1:$SI$1,0),0)</f>
        <v>3.2330000000000001</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9.2469999999999999</v>
      </c>
      <c r="S48" s="938">
        <f>VLOOKUP($D$3&amp;"_"&amp;S$3,データシート2!$A:$SI,MATCH($R$2&amp;"_"&amp;$C48,データシート2!$A$1:$SI$1,0),0)</f>
        <v>9.9550000000000001</v>
      </c>
      <c r="T48" s="938">
        <f>VLOOKUP($D$3&amp;"_"&amp;T$3,データシート2!$A:$SI,MATCH($R$2&amp;"_"&amp;$C48,データシート2!$A$1:$SI$1,0),0)</f>
        <v>10.712999999999999</v>
      </c>
      <c r="U48" s="938">
        <f>VLOOKUP($D$3&amp;"_"&amp;U$3,データシート2!$A:$SI,MATCH($R$2&amp;"_"&amp;$C48,データシート2!$A$1:$SI$1,0),0)</f>
        <v>10.346</v>
      </c>
      <c r="V48" s="938">
        <f>VLOOKUP($D$3&amp;"_"&amp;V$3,データシート2!$A:$SI,MATCH($R$2&amp;"_"&amp;$C48,データシート2!$A$1:$SI$1,0),0)</f>
        <v>7.133</v>
      </c>
      <c r="W48" s="938">
        <f>VLOOKUP($D$3&amp;"_"&amp;W$3,データシート2!$A:$SI,MATCH($R$2&amp;"_"&amp;$C48,データシート2!$A$1:$SI$1,0),0)</f>
        <v>5.6669999999999998</v>
      </c>
      <c r="X48" s="938">
        <f>VLOOKUP($D$3&amp;"_"&amp;X$3,データシート2!$A:$SI,MATCH($R$2&amp;"_"&amp;$C48,データシート2!$A$1:$SI$1,0),0)</f>
        <v>4.4889999999999999</v>
      </c>
      <c r="Y48" s="938">
        <f>VLOOKUP($D$3&amp;"_"&amp;Y$3,データシート2!$A:$SI,MATCH($R$2&amp;"_"&amp;$C48,データシート2!$A$1:$SI$1,0),0)</f>
        <v>3.8490000000000002</v>
      </c>
      <c r="Z48" s="938">
        <f>VLOOKUP($D$3&amp;"_"&amp;Z$3,データシート2!$A:$SI,MATCH($R$2&amp;"_"&amp;$C48,データシート2!$A$1:$SI$1,0),0)</f>
        <v>3.2330000000000001</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3</v>
      </c>
      <c r="H53" s="734">
        <f>VLOOKUP($D$3&amp;"_"&amp;H$3,データシート2!$A:$SI,MATCH($G$2&amp;"_"&amp;$B53,データシート2!$A$1:$SI$1,0),0)</f>
        <v>3</v>
      </c>
      <c r="I53" s="734">
        <f>VLOOKUP($D$3&amp;"_"&amp;I$3,データシート2!$A:$SI,MATCH($G$2&amp;"_"&amp;$B53,データシート2!$A$1:$SI$1,0),0)</f>
        <v>3</v>
      </c>
      <c r="J53" s="734">
        <f>VLOOKUP($D$3&amp;"_"&amp;J$3,データシート2!$A:$SI,MATCH($G$2&amp;"_"&amp;$B53,データシート2!$A$1:$SI$1,0),0)</f>
        <v>3</v>
      </c>
      <c r="K53" s="735">
        <f>VLOOKUP($D$3&amp;"_"&amp;K$3,データシート2!$A:$SI,MATCH($G$2&amp;"_"&amp;$B53,データシート2!$A$1:$SI$1,0),0)</f>
        <v>3</v>
      </c>
      <c r="L53" s="735">
        <f>VLOOKUP($D$3&amp;"_"&amp;L$3,データシート2!$A:$SI,MATCH($G$2&amp;"_"&amp;$B53,データシート2!$A$1:$SI$1,0),0)</f>
        <v>3</v>
      </c>
      <c r="M53" s="735">
        <f>VLOOKUP($D$3&amp;"_"&amp;M$3,データシート2!$A:$SI,MATCH($G$2&amp;"_"&amp;$B53,データシート2!$A$1:$SI$1,0),0)</f>
        <v>3</v>
      </c>
      <c r="N53" s="735">
        <f>VLOOKUP($D$3&amp;"_"&amp;N$3,データシート2!$A:$SI,MATCH($G$2&amp;"_"&amp;$B53,データシート2!$A$1:$SI$1,0),0)</f>
        <v>3</v>
      </c>
      <c r="O53" s="735">
        <f>VLOOKUP($D$3&amp;"_"&amp;O$3,データシート2!$A:$SI,MATCH($G$2&amp;"_"&amp;$B53,データシート2!$A$1:$SI$1,0),0)</f>
        <v>3</v>
      </c>
      <c r="P53" s="735">
        <f>VLOOKUP($D$3&amp;"_"&amp;P$3,データシート2!$A:$SI,MATCH($G$2&amp;"_"&amp;$B53,データシート2!$A$1:$SI$1,0),0)</f>
        <v>3</v>
      </c>
      <c r="Q53" s="736">
        <f>VLOOKUP($D$3&amp;"_"&amp;Q$3,データシート2!$A:$SI,MATCH($G$2&amp;"_"&amp;$B53,データシート2!$A$1:$SI$1,0),0)</f>
        <v>3</v>
      </c>
      <c r="R53" s="924">
        <f>VLOOKUP($D$3&amp;"_"&amp;R$3,データシート2!$A:$SI,MATCH($R$2&amp;"_"&amp;$B53,データシート2!$A$1:$SI$1,0),0)</f>
        <v>8.516</v>
      </c>
      <c r="S53" s="925">
        <f>VLOOKUP($D$3&amp;"_"&amp;S$3,データシート2!$A:$SI,MATCH($R$2&amp;"_"&amp;$B53,データシート2!$A$1:$SI$1,0),0)</f>
        <v>8.5519999999999996</v>
      </c>
      <c r="T53" s="925">
        <f>VLOOKUP($D$3&amp;"_"&amp;T$3,データシート2!$A:$SI,MATCH($R$2&amp;"_"&amp;$B53,データシート2!$A$1:$SI$1,0),0)</f>
        <v>43.607999999999997</v>
      </c>
      <c r="U53" s="925">
        <f>VLOOKUP($D$3&amp;"_"&amp;U$3,データシート2!$A:$SI,MATCH($R$2&amp;"_"&amp;$B53,データシート2!$A$1:$SI$1,0),0)</f>
        <v>8.8559999999999999</v>
      </c>
      <c r="V53" s="925">
        <f>VLOOKUP($D$3&amp;"_"&amp;V$3,データシート2!$A:$SI,MATCH($R$2&amp;"_"&amp;$B53,データシート2!$A$1:$SI$1,0),0)</f>
        <v>30.402999999999999</v>
      </c>
      <c r="W53" s="925">
        <f>VLOOKUP($D$3&amp;"_"&amp;W$3,データシート2!$A:$SI,MATCH($R$2&amp;"_"&amp;$B53,データシート2!$A$1:$SI$1,0),0)</f>
        <v>8.5380000000000003</v>
      </c>
      <c r="X53" s="925">
        <f>VLOOKUP($D$3&amp;"_"&amp;X$3,データシート2!$A:$SI,MATCH($R$2&amp;"_"&amp;$B53,データシート2!$A$1:$SI$1,0),0)</f>
        <v>8.6069999999999993</v>
      </c>
      <c r="Y53" s="925">
        <f>VLOOKUP($D$3&amp;"_"&amp;Y$3,データシート2!$A:$SI,MATCH($R$2&amp;"_"&amp;$B53,データシート2!$A$1:$SI$1,0),0)</f>
        <v>8.4179999999999993</v>
      </c>
      <c r="Z53" s="925">
        <f>VLOOKUP($D$3&amp;"_"&amp;Z$3,データシート2!$A:$SI,MATCH($R$2&amp;"_"&amp;$B53,データシート2!$A$1:$SI$1,0),0)</f>
        <v>8.2870000000000008</v>
      </c>
      <c r="AA53" s="925">
        <f>VLOOKUP($D$3&amp;"_"&amp;AA$3,データシート2!$A:$SI,MATCH($R$2&amp;"_"&amp;$B53,データシート2!$A$1:$SI$1,0),0)</f>
        <v>8.1470000000000002</v>
      </c>
      <c r="AB53" s="926">
        <f>VLOOKUP($D$3&amp;"_"&amp;AB$3,データシート2!$A:$SI,MATCH($R$2&amp;"_"&amp;$B53,データシート2!$A$1:$SI$1,0),0)</f>
        <v>11.189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3</v>
      </c>
      <c r="H54" s="742">
        <f>VLOOKUP($D$3&amp;"_"&amp;H$3,データシート2!$A:$SI,MATCH($G$2&amp;"_"&amp;$C54,データシート2!$A$1:$SI$1,0),0)</f>
        <v>3</v>
      </c>
      <c r="I54" s="742">
        <f>VLOOKUP($D$3&amp;"_"&amp;I$3,データシート2!$A:$SI,MATCH($G$2&amp;"_"&amp;$C54,データシート2!$A$1:$SI$1,0),0)</f>
        <v>3</v>
      </c>
      <c r="J54" s="742">
        <f>VLOOKUP($D$3&amp;"_"&amp;J$3,データシート2!$A:$SI,MATCH($G$2&amp;"_"&amp;$C54,データシート2!$A$1:$SI$1,0),0)</f>
        <v>3</v>
      </c>
      <c r="K54" s="743">
        <f>VLOOKUP($D$3&amp;"_"&amp;K$3,データシート2!$A:$SI,MATCH($G$2&amp;"_"&amp;$C54,データシート2!$A$1:$SI$1,0),0)</f>
        <v>3</v>
      </c>
      <c r="L54" s="743">
        <f>VLOOKUP($D$3&amp;"_"&amp;L$3,データシート2!$A:$SI,MATCH($G$2&amp;"_"&amp;$C54,データシート2!$A$1:$SI$1,0),0)</f>
        <v>3</v>
      </c>
      <c r="M54" s="743">
        <f>VLOOKUP($D$3&amp;"_"&amp;M$3,データシート2!$A:$SI,MATCH($G$2&amp;"_"&amp;$C54,データシート2!$A$1:$SI$1,0),0)</f>
        <v>3</v>
      </c>
      <c r="N54" s="743">
        <f>VLOOKUP($D$3&amp;"_"&amp;N$3,データシート2!$A:$SI,MATCH($G$2&amp;"_"&amp;$C54,データシート2!$A$1:$SI$1,0),0)</f>
        <v>3</v>
      </c>
      <c r="O54" s="743">
        <f>VLOOKUP($D$3&amp;"_"&amp;O$3,データシート2!$A:$SI,MATCH($G$2&amp;"_"&amp;$C54,データシート2!$A$1:$SI$1,0),0)</f>
        <v>3</v>
      </c>
      <c r="P54" s="743">
        <f>VLOOKUP($D$3&amp;"_"&amp;P$3,データシート2!$A:$SI,MATCH($G$2&amp;"_"&amp;$C54,データシート2!$A$1:$SI$1,0),0)</f>
        <v>3</v>
      </c>
      <c r="Q54" s="744">
        <f>VLOOKUP($D$3&amp;"_"&amp;Q$3,データシート2!$A:$SI,MATCH($G$2&amp;"_"&amp;$C54,データシート2!$A$1:$SI$1,0),0)</f>
        <v>3</v>
      </c>
      <c r="R54" s="933">
        <f>VLOOKUP($D$3&amp;"_"&amp;R$3,データシート2!$A:$SI,MATCH($R$2&amp;"_"&amp;$C54,データシート2!$A$1:$SI$1,0),0)</f>
        <v>8.516</v>
      </c>
      <c r="S54" s="928">
        <f>VLOOKUP($D$3&amp;"_"&amp;S$3,データシート2!$A:$SI,MATCH($R$2&amp;"_"&amp;$C54,データシート2!$A$1:$SI$1,0),0)</f>
        <v>8.5519999999999996</v>
      </c>
      <c r="T54" s="928">
        <f>VLOOKUP($D$3&amp;"_"&amp;T$3,データシート2!$A:$SI,MATCH($R$2&amp;"_"&amp;$C54,データシート2!$A$1:$SI$1,0),0)</f>
        <v>43.607999999999997</v>
      </c>
      <c r="U54" s="928">
        <f>VLOOKUP($D$3&amp;"_"&amp;U$3,データシート2!$A:$SI,MATCH($R$2&amp;"_"&amp;$C54,データシート2!$A$1:$SI$1,0),0)</f>
        <v>8.8559999999999999</v>
      </c>
      <c r="V54" s="928">
        <f>VLOOKUP($D$3&amp;"_"&amp;V$3,データシート2!$A:$SI,MATCH($R$2&amp;"_"&amp;$C54,データシート2!$A$1:$SI$1,0),0)</f>
        <v>30.402999999999999</v>
      </c>
      <c r="W54" s="928">
        <f>VLOOKUP($D$3&amp;"_"&amp;W$3,データシート2!$A:$SI,MATCH($R$2&amp;"_"&amp;$C54,データシート2!$A$1:$SI$1,0),0)</f>
        <v>8.5380000000000003</v>
      </c>
      <c r="X54" s="928">
        <f>VLOOKUP($D$3&amp;"_"&amp;X$3,データシート2!$A:$SI,MATCH($R$2&amp;"_"&amp;$C54,データシート2!$A$1:$SI$1,0),0)</f>
        <v>8.6069999999999993</v>
      </c>
      <c r="Y54" s="928">
        <f>VLOOKUP($D$3&amp;"_"&amp;Y$3,データシート2!$A:$SI,MATCH($R$2&amp;"_"&amp;$C54,データシート2!$A$1:$SI$1,0),0)</f>
        <v>8.4179999999999993</v>
      </c>
      <c r="Z54" s="928">
        <f>VLOOKUP($D$3&amp;"_"&amp;Z$3,データシート2!$A:$SI,MATCH($R$2&amp;"_"&amp;$C54,データシート2!$A$1:$SI$1,0),0)</f>
        <v>8.2870000000000008</v>
      </c>
      <c r="AA54" s="928">
        <f>VLOOKUP($D$3&amp;"_"&amp;AA$3,データシート2!$A:$SI,MATCH($R$2&amp;"_"&amp;$C54,データシート2!$A$1:$SI$1,0),0)</f>
        <v>8.1470000000000002</v>
      </c>
      <c r="AB54" s="929">
        <f>VLOOKUP($D$3&amp;"_"&amp;AB$3,データシート2!$A:$SI,MATCH($R$2&amp;"_"&amp;$C54,データシート2!$A$1:$SI$1,0),0)</f>
        <v>11.189</v>
      </c>
    </row>
    <row r="55" spans="2:29" s="745" customFormat="1" ht="16.5" customHeight="1">
      <c r="B55" s="737"/>
      <c r="C55" s="784"/>
      <c r="D55" s="775"/>
      <c r="E55" s="785">
        <v>3311</v>
      </c>
      <c r="F55" s="777" t="s">
        <v>355</v>
      </c>
      <c r="G55" s="974">
        <f>VLOOKUP($D$3&amp;"_"&amp;G$3,データシート2!$A:$SI,MATCH($G$2&amp;"_"&amp;$E55,データシート2!$A$1:$SI$1,0),0)</f>
        <v>3</v>
      </c>
      <c r="H55" s="975">
        <f>VLOOKUP($D$3&amp;"_"&amp;H$3,データシート2!$A:$SI,MATCH($G$2&amp;"_"&amp;$E55,データシート2!$A$1:$SI$1,0),0)</f>
        <v>3</v>
      </c>
      <c r="I55" s="975">
        <f>VLOOKUP($D$3&amp;"_"&amp;I$3,データシート2!$A:$SI,MATCH($G$2&amp;"_"&amp;$E55,データシート2!$A$1:$SI$1,0),0)</f>
        <v>3</v>
      </c>
      <c r="J55" s="975">
        <f>VLOOKUP($D$3&amp;"_"&amp;J$3,データシート2!$A:$SI,MATCH($G$2&amp;"_"&amp;$E55,データシート2!$A$1:$SI$1,0),0)</f>
        <v>3</v>
      </c>
      <c r="K55" s="976">
        <f>VLOOKUP($D$3&amp;"_"&amp;K$3,データシート2!$A:$SI,MATCH($G$2&amp;"_"&amp;$E55,データシート2!$A$1:$SI$1,0),0)</f>
        <v>3</v>
      </c>
      <c r="L55" s="976">
        <f>VLOOKUP($D$3&amp;"_"&amp;L$3,データシート2!$A:$SI,MATCH($G$2&amp;"_"&amp;$E55,データシート2!$A$1:$SI$1,0),0)</f>
        <v>3</v>
      </c>
      <c r="M55" s="976">
        <f>VLOOKUP($D$3&amp;"_"&amp;M$3,データシート2!$A:$SI,MATCH($G$2&amp;"_"&amp;$E55,データシート2!$A$1:$SI$1,0),0)</f>
        <v>3</v>
      </c>
      <c r="N55" s="976">
        <f>VLOOKUP($D$3&amp;"_"&amp;N$3,データシート2!$A:$SI,MATCH($G$2&amp;"_"&amp;$E55,データシート2!$A$1:$SI$1,0),0)</f>
        <v>3</v>
      </c>
      <c r="O55" s="976">
        <f>VLOOKUP($D$3&amp;"_"&amp;O$3,データシート2!$A:$SI,MATCH($G$2&amp;"_"&amp;$E55,データシート2!$A$1:$SI$1,0),0)</f>
        <v>3</v>
      </c>
      <c r="P55" s="976">
        <f>VLOOKUP($D$3&amp;"_"&amp;P$3,データシート2!$A:$SI,MATCH($G$2&amp;"_"&amp;$E55,データシート2!$A$1:$SI$1,0),0)</f>
        <v>3</v>
      </c>
      <c r="Q55" s="977">
        <f>VLOOKUP($D$3&amp;"_"&amp;Q$3,データシート2!$A:$SI,MATCH($G$2&amp;"_"&amp;$E55,データシート2!$A$1:$SI$1,0),0)</f>
        <v>3</v>
      </c>
      <c r="R55" s="978">
        <f>VLOOKUP($D$3&amp;"_"&amp;R$3,データシート2!$A:$SI,MATCH($R$2&amp;"_"&amp;$E55,データシート2!$A$1:$SI$1,0),0)</f>
        <v>8.516</v>
      </c>
      <c r="S55" s="979">
        <f>VLOOKUP($D$3&amp;"_"&amp;S$3,データシート2!$A:$SI,MATCH($R$2&amp;"_"&amp;$E55,データシート2!$A$1:$SI$1,0),0)</f>
        <v>8.5519999999999996</v>
      </c>
      <c r="T55" s="979">
        <f>VLOOKUP($D$3&amp;"_"&amp;T$3,データシート2!$A:$SI,MATCH($R$2&amp;"_"&amp;$E55,データシート2!$A$1:$SI$1,0),0)</f>
        <v>43.607999999999997</v>
      </c>
      <c r="U55" s="979">
        <f>VLOOKUP($D$3&amp;"_"&amp;U$3,データシート2!$A:$SI,MATCH($R$2&amp;"_"&amp;$E55,データシート2!$A$1:$SI$1,0),0)</f>
        <v>8.8559999999999999</v>
      </c>
      <c r="V55" s="979">
        <f>VLOOKUP($D$3&amp;"_"&amp;V$3,データシート2!$A:$SI,MATCH($R$2&amp;"_"&amp;$E55,データシート2!$A$1:$SI$1,0),0)</f>
        <v>30.402999999999999</v>
      </c>
      <c r="W55" s="979">
        <f>VLOOKUP($D$3&amp;"_"&amp;W$3,データシート2!$A:$SI,MATCH($R$2&amp;"_"&amp;$E55,データシート2!$A$1:$SI$1,0),0)</f>
        <v>8.5380000000000003</v>
      </c>
      <c r="X55" s="979">
        <f>VLOOKUP($D$3&amp;"_"&amp;X$3,データシート2!$A:$SI,MATCH($R$2&amp;"_"&amp;$E55,データシート2!$A$1:$SI$1,0),0)</f>
        <v>8.6069999999999993</v>
      </c>
      <c r="Y55" s="979">
        <f>VLOOKUP($D$3&amp;"_"&amp;Y$3,データシート2!$A:$SI,MATCH($R$2&amp;"_"&amp;$E55,データシート2!$A$1:$SI$1,0),0)</f>
        <v>8.4179999999999993</v>
      </c>
      <c r="Z55" s="979">
        <f>VLOOKUP($D$3&amp;"_"&amp;Z$3,データシート2!$A:$SI,MATCH($R$2&amp;"_"&amp;$E55,データシート2!$A$1:$SI$1,0),0)</f>
        <v>8.2870000000000008</v>
      </c>
      <c r="AA55" s="979">
        <f>VLOOKUP($D$3&amp;"_"&amp;AA$3,データシート2!$A:$SI,MATCH($R$2&amp;"_"&amp;$E55,データシート2!$A$1:$SI$1,0),0)</f>
        <v>8.1470000000000002</v>
      </c>
      <c r="AB55" s="980">
        <f>VLOOKUP($D$3&amp;"_"&amp;AB$3,データシート2!$A:$SI,MATCH($R$2&amp;"_"&amp;$E55,データシート2!$A$1:$SI$1,0),0)</f>
        <v>11.189</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4.34</v>
      </c>
      <c r="S117" s="925">
        <f>VLOOKUP($D$3&amp;"_"&amp;S$3,データシート2!$A:$SI,MATCH($R$2&amp;"_"&amp;$B117,データシート2!$A$1:$SI$1,0),0)</f>
        <v>5.835</v>
      </c>
      <c r="T117" s="925">
        <f>VLOOKUP($D$3&amp;"_"&amp;T$3,データシート2!$A:$SI,MATCH($R$2&amp;"_"&amp;$B117,データシート2!$A$1:$SI$1,0),0)</f>
        <v>5.9409999999999998</v>
      </c>
      <c r="U117" s="925">
        <f>VLOOKUP($D$3&amp;"_"&amp;U$3,データシート2!$A:$SI,MATCH($R$2&amp;"_"&amp;$B117,データシート2!$A$1:$SI$1,0),0)</f>
        <v>5.6349999999999998</v>
      </c>
      <c r="V117" s="925">
        <f>VLOOKUP($D$3&amp;"_"&amp;V$3,データシート2!$A:$SI,MATCH($R$2&amp;"_"&amp;$B117,データシート2!$A$1:$SI$1,0),0)</f>
        <v>5.5110000000000001</v>
      </c>
      <c r="W117" s="925">
        <f>VLOOKUP($D$3&amp;"_"&amp;W$3,データシート2!$A:$SI,MATCH($R$2&amp;"_"&amp;$B117,データシート2!$A$1:$SI$1,0),0)</f>
        <v>5.4390000000000001</v>
      </c>
      <c r="X117" s="925">
        <f>VLOOKUP($D$3&amp;"_"&amp;X$3,データシート2!$A:$SI,MATCH($R$2&amp;"_"&amp;$B117,データシート2!$A$1:$SI$1,0),0)</f>
        <v>4.3339999999999996</v>
      </c>
      <c r="Y117" s="925">
        <f>VLOOKUP($D$3&amp;"_"&amp;Y$3,データシート2!$A:$SI,MATCH($R$2&amp;"_"&amp;$B117,データシート2!$A$1:$SI$1,0),0)</f>
        <v>5.0759999999999996</v>
      </c>
      <c r="Z117" s="925">
        <f>VLOOKUP($D$3&amp;"_"&amp;Z$3,データシート2!$A:$SI,MATCH($R$2&amp;"_"&amp;$B117,データシート2!$A$1:$SI$1,0),0)</f>
        <v>4.9690000000000003</v>
      </c>
      <c r="AA117" s="925">
        <f>VLOOKUP($D$3&amp;"_"&amp;AA$3,データシート2!$A:$SI,MATCH($R$2&amp;"_"&amp;$B117,データシート2!$A$1:$SI$1,0),0)</f>
        <v>5.0339999999999998</v>
      </c>
      <c r="AB117" s="926">
        <f>VLOOKUP($D$3&amp;"_"&amp;AB$3,データシート2!$A:$SI,MATCH($R$2&amp;"_"&amp;$B117,データシート2!$A$1:$SI$1,0),0)</f>
        <v>4.8140000000000001</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4.34</v>
      </c>
      <c r="S118" s="928">
        <f>VLOOKUP($D$3&amp;"_"&amp;S$3,データシート2!$A:$SI,MATCH($R$2&amp;"_"&amp;$C118,データシート2!$A$1:$SI$1,0),0)</f>
        <v>5.835</v>
      </c>
      <c r="T118" s="928">
        <f>VLOOKUP($D$3&amp;"_"&amp;T$3,データシート2!$A:$SI,MATCH($R$2&amp;"_"&amp;$C118,データシート2!$A$1:$SI$1,0),0)</f>
        <v>5.9409999999999998</v>
      </c>
      <c r="U118" s="928">
        <f>VLOOKUP($D$3&amp;"_"&amp;U$3,データシート2!$A:$SI,MATCH($R$2&amp;"_"&amp;$C118,データシート2!$A$1:$SI$1,0),0)</f>
        <v>5.6349999999999998</v>
      </c>
      <c r="V118" s="928">
        <f>VLOOKUP($D$3&amp;"_"&amp;V$3,データシート2!$A:$SI,MATCH($R$2&amp;"_"&amp;$C118,データシート2!$A$1:$SI$1,0),0)</f>
        <v>5.5110000000000001</v>
      </c>
      <c r="W118" s="928">
        <f>VLOOKUP($D$3&amp;"_"&amp;W$3,データシート2!$A:$SI,MATCH($R$2&amp;"_"&amp;$C118,データシート2!$A$1:$SI$1,0),0)</f>
        <v>5.4390000000000001</v>
      </c>
      <c r="X118" s="928">
        <f>VLOOKUP($D$3&amp;"_"&amp;X$3,データシート2!$A:$SI,MATCH($R$2&amp;"_"&amp;$C118,データシート2!$A$1:$SI$1,0),0)</f>
        <v>4.3339999999999996</v>
      </c>
      <c r="Y118" s="928">
        <f>VLOOKUP($D$3&amp;"_"&amp;Y$3,データシート2!$A:$SI,MATCH($R$2&amp;"_"&amp;$C118,データシート2!$A$1:$SI$1,0),0)</f>
        <v>5.0759999999999996</v>
      </c>
      <c r="Z118" s="928">
        <f>VLOOKUP($D$3&amp;"_"&amp;Z$3,データシート2!$A:$SI,MATCH($R$2&amp;"_"&amp;$C118,データシート2!$A$1:$SI$1,0),0)</f>
        <v>4.9690000000000003</v>
      </c>
      <c r="AA118" s="928">
        <f>VLOOKUP($D$3&amp;"_"&amp;AA$3,データシート2!$A:$SI,MATCH($R$2&amp;"_"&amp;$C118,データシート2!$A$1:$SI$1,0),0)</f>
        <v>5.0339999999999998</v>
      </c>
      <c r="AB118" s="929">
        <f>VLOOKUP($D$3&amp;"_"&amp;AB$3,データシート2!$A:$SI,MATCH($R$2&amp;"_"&amp;$C118,データシート2!$A$1:$SI$1,0),0)</f>
        <v>4.8140000000000001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4.0759999999999996</v>
      </c>
      <c r="S133" s="925">
        <f>VLOOKUP($D$3&amp;"_"&amp;S$3,データシート2!$A:$SI,MATCH($R$2&amp;"_"&amp;$B133,データシート2!$A$1:$SI$1,0),0)</f>
        <v>5.8140000000000001</v>
      </c>
      <c r="T133" s="925">
        <f>VLOOKUP($D$3&amp;"_"&amp;T$3,データシート2!$A:$SI,MATCH($R$2&amp;"_"&amp;$B133,データシート2!$A$1:$SI$1,0),0)</f>
        <v>6.5350000000000001</v>
      </c>
      <c r="U133" s="925">
        <f>VLOOKUP($D$3&amp;"_"&amp;U$3,データシート2!$A:$SI,MATCH($R$2&amp;"_"&amp;$B133,データシート2!$A$1:$SI$1,0),0)</f>
        <v>6.3940000000000001</v>
      </c>
      <c r="V133" s="925">
        <f>VLOOKUP($D$3&amp;"_"&amp;V$3,データシート2!$A:$SI,MATCH($R$2&amp;"_"&amp;$B133,データシート2!$A$1:$SI$1,0),0)</f>
        <v>6.1029999999999998</v>
      </c>
      <c r="W133" s="925">
        <f>VLOOKUP($D$3&amp;"_"&amp;W$3,データシート2!$A:$SI,MATCH($R$2&amp;"_"&amp;$B133,データシート2!$A$1:$SI$1,0),0)</f>
        <v>5.9960000000000004</v>
      </c>
      <c r="X133" s="925">
        <f>VLOOKUP($D$3&amp;"_"&amp;X$3,データシート2!$A:$SI,MATCH($R$2&amp;"_"&amp;$B133,データシート2!$A$1:$SI$1,0),0)</f>
        <v>0</v>
      </c>
      <c r="Y133" s="925">
        <f>VLOOKUP($D$3&amp;"_"&amp;Y$3,データシート2!$A:$SI,MATCH($R$2&amp;"_"&amp;$B133,データシート2!$A$1:$SI$1,0),0)</f>
        <v>6.0629999999999997</v>
      </c>
      <c r="Z133" s="925">
        <f>VLOOKUP($D$3&amp;"_"&amp;Z$3,データシート2!$A:$SI,MATCH($R$2&amp;"_"&amp;$B133,データシート2!$A$1:$SI$1,0),0)</f>
        <v>5.1779999999999999</v>
      </c>
      <c r="AA133" s="925">
        <f>VLOOKUP($D$3&amp;"_"&amp;AA$3,データシート2!$A:$SI,MATCH($R$2&amp;"_"&amp;$B133,データシート2!$A$1:$SI$1,0),0)</f>
        <v>5.6980000000000004</v>
      </c>
      <c r="AB133" s="926">
        <f>VLOOKUP($D$3&amp;"_"&amp;AB$3,データシート2!$A:$SI,MATCH($R$2&amp;"_"&amp;$B133,データシート2!$A$1:$SI$1,0),0)</f>
        <v>0.96599999999999997</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4.0759999999999996</v>
      </c>
      <c r="S135" s="938">
        <f>VLOOKUP($D$3&amp;"_"&amp;S$3,データシート2!$A:$SI,MATCH($R$2&amp;"_"&amp;$C135,データシート2!$A$1:$SI$1,0),0)</f>
        <v>5.8140000000000001</v>
      </c>
      <c r="T135" s="938">
        <f>VLOOKUP($D$3&amp;"_"&amp;T$3,データシート2!$A:$SI,MATCH($R$2&amp;"_"&amp;$C135,データシート2!$A$1:$SI$1,0),0)</f>
        <v>6.5350000000000001</v>
      </c>
      <c r="U135" s="938">
        <f>VLOOKUP($D$3&amp;"_"&amp;U$3,データシート2!$A:$SI,MATCH($R$2&amp;"_"&amp;$C135,データシート2!$A$1:$SI$1,0),0)</f>
        <v>6.3940000000000001</v>
      </c>
      <c r="V135" s="938">
        <f>VLOOKUP($D$3&amp;"_"&amp;V$3,データシート2!$A:$SI,MATCH($R$2&amp;"_"&amp;$C135,データシート2!$A$1:$SI$1,0),0)</f>
        <v>6.1029999999999998</v>
      </c>
      <c r="W135" s="938">
        <f>VLOOKUP($D$3&amp;"_"&amp;W$3,データシート2!$A:$SI,MATCH($R$2&amp;"_"&amp;$C135,データシート2!$A$1:$SI$1,0),0)</f>
        <v>5.9960000000000004</v>
      </c>
      <c r="X135" s="938">
        <f>VLOOKUP($D$3&amp;"_"&amp;X$3,データシート2!$A:$SI,MATCH($R$2&amp;"_"&amp;$C135,データシート2!$A$1:$SI$1,0),0)</f>
        <v>0</v>
      </c>
      <c r="Y135" s="938">
        <f>VLOOKUP($D$3&amp;"_"&amp;Y$3,データシート2!$A:$SI,MATCH($R$2&amp;"_"&amp;$C135,データシート2!$A$1:$SI$1,0),0)</f>
        <v>6.0629999999999997</v>
      </c>
      <c r="Z135" s="938">
        <f>VLOOKUP($D$3&amp;"_"&amp;Z$3,データシート2!$A:$SI,MATCH($R$2&amp;"_"&amp;$C135,データシート2!$A$1:$SI$1,0),0)</f>
        <v>5.1779999999999999</v>
      </c>
      <c r="AA135" s="938">
        <f>VLOOKUP($D$3&amp;"_"&amp;AA$3,データシート2!$A:$SI,MATCH($R$2&amp;"_"&amp;$C135,データシート2!$A$1:$SI$1,0),0)</f>
        <v>5.6980000000000004</v>
      </c>
      <c r="AB135" s="939">
        <f>VLOOKUP($D$3&amp;"_"&amp;AB$3,データシート2!$A:$SI,MATCH($R$2&amp;"_"&amp;$C135,データシート2!$A$1:$SI$1,0),0)</f>
        <v>0.96599999999999997</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2025-03-04T09:33:05Z</dcterms:created>
  <dcterms:modified xsi:type="dcterms:W3CDTF">2025-03-04T09:33:05Z</dcterms:modified>
  <cp:category/>
  <cp:contentStatus/>
</cp:coreProperties>
</file>