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D5237D4-B4C4-48B4-B61B-D70522EFA9D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<sst xmlns="http://schemas.openxmlformats.org/spreadsheetml/2006/main" count="16732" uniqueCount="2436">
  <si>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</si>
  <si>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</si>
  <si>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</si>
  <si>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</si>
  <si>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</si>
  <si>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</si>
  <si>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</si>
  <si>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</si>
  <si>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</si>
  <si>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</si>
  <si>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</si>
  <si>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</si>
  <si>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</si>
  <si>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</si>
  <si>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</si>
  <si>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</si>
  <si>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</si>
  <si>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</si>
  <si>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</si>
  <si>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</si>
  <si>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</si>
  <si>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</si>
  <si>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</si>
  <si>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</si>
  <si>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</si>
  <si>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</si>
  <si>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</si>
  <si>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</si>
  <si>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</si>
  <si>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</si>
  <si>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</si>
  <si>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</si>
  <si>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</si>
  <si>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</si>
  <si>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</si>
  <si>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</si>
  <si>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</si>
  <si>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</si>
  <si>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</si>
  <si>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</si>
  <si>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</si>
  <si>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</si>
  <si>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</si>
  <si>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</si>
  <si>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</si>
  <si>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</si>
  <si>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</si>
  <si>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</si>
  <si>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</si>
  <si>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</si>
  <si>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</si>
  <si>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</si>
  <si>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</si>
  <si>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</si>
  <si>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</si>
  <si>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</si>
  <si>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</si>
  <si>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</si>
  <si>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</si>
  <si>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</si>
  <si>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</si>
  <si>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</si>
  <si>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</si>
  <si>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</si>
  <si>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</si>
  <si>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</si>
  <si>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</si>
  <si>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</si>
  <si>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</si>
  <si>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</si>
  <si>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</si>
  <si>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</si>
  <si>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</si>
  <si>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</si>
  <si>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</si>
  <si>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</si>
  <si>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</si>
  <si>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</si>
  <si>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</si>
  <si>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</si>
  <si>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</si>
  <si>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</si>
  <si>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</si>
  <si>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</si>
  <si>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</si>
  <si>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</si>
  <si>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</si>
  <si>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</si>
  <si>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</si>
  <si>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</si>
  <si>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</si>
  <si>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</si>
  <si>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</si>
  <si>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</si>
  <si>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</si>
  <si>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</si>
  <si>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</si>
  <si>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</si>
  <si>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</si>
  <si>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</si>
  <si>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</si>
  <si>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</si>
  <si>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</si>
  <si>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</si>
  <si>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</si>
  <si>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</si>
  <si>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</si>
  <si>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</si>
  <si>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</si>
  <si>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</si>
  <si>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</si>
  <si>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</si>
  <si>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</si>
  <si>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</si>
  <si>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</si>
  <si>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</si>
  <si>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</si>
  <si>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</si>
  <si>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</si>
  <si>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</si>
  <si>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</si>
  <si>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</si>
  <si>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</si>
  <si>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</si>
  <si>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</si>
  <si>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</si>
  <si>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</si>
  <si>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</si>
  <si>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</si>
  <si>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</si>
  <si>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</si>
  <si>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</si>
  <si>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</si>
  <si>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</si>
  <si>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</si>
  <si>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</si>
  <si>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</si>
  <si>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</si>
  <si>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</si>
  <si>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</si>
  <si>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</si>
  <si>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</si>
  <si>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</si>
  <si>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</si>
  <si>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</si>
  <si>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</si>
  <si>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</si>
  <si>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</si>
  <si>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</si>
  <si>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</si>
  <si>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</si>
  <si>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</si>
  <si>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</si>
  <si>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</si>
  <si>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</si>
  <si>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</si>
  <si>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</si>
  <si>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</si>
  <si>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</si>
  <si>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</si>
  <si>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</si>
  <si>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</si>
  <si>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</si>
  <si>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</si>
  <si>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</si>
  <si>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</si>
  <si>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</si>
  <si>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</si>
  <si>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</si>
  <si>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</si>
  <si>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</si>
  <si>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</si>
  <si>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</si>
  <si>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</si>
  <si>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</si>
  <si>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</si>
  <si>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</si>
  <si>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</si>
  <si>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</si>
  <si>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</si>
  <si>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</si>
  <si>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</si>
  <si>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</si>
  <si>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</si>
  <si>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</si>
  <si>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</si>
  <si>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</si>
  <si>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</si>
  <si>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</si>
  <si>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</si>
  <si>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</si>
  <si>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</si>
  <si>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</si>
  <si>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</si>
  <si>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</si>
  <si>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</si>
  <si>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</si>
  <si>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</si>
  <si>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</si>
  <si>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</si>
  <si>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</si>
  <si>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</si>
  <si>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</si>
  <si>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</si>
  <si>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</si>
  <si>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</si>
  <si>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</si>
  <si>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</si>
  <si>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</si>
  <si>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</si>
  <si>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</si>
  <si>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</si>
  <si>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</si>
  <si>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</si>
  <si>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</si>
  <si>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</si>
  <si>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</si>
  <si>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</si>
  <si>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</si>
  <si>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</si>
  <si>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</si>
  <si>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</si>
  <si>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</si>
  <si>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</si>
  <si>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</si>
  <si>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</si>
  <si>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</si>
  <si>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</si>
  <si>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</si>
  <si>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</si>
  <si>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</si>
  <si>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</si>
  <si>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</si>
  <si>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</si>
  <si>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</si>
  <si>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</si>
  <si>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</si>
  <si>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</si>
  <si>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</si>
  <si>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</si>
  <si>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</si>
  <si>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</si>
  <si>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</si>
  <si>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</si>
  <si>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</si>
  <si>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</si>
  <si>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</si>
  <si>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</si>
  <si>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</si>
  <si>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</si>
  <si>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</si>
  <si>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</si>
  <si>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</si>
  <si>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</si>
  <si>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</si>
  <si>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</si>
  <si>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</si>
  <si>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</si>
  <si>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</si>
  <si>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</si>
  <si>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</si>
  <si>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</si>
  <si>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</si>
  <si>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</si>
  <si>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</si>
  <si>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</si>
  <si>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</si>
  <si>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</si>
  <si>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</si>
  <si>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</si>
  <si>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</si>
  <si>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</si>
  <si>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</si>
  <si>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</si>
  <si>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</si>
  <si>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</si>
  <si>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</si>
  <si>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</si>
  <si>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</si>
  <si>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</si>
  <si>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</si>
  <si>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</si>
  <si>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</si>
  <si>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</si>
  <si>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</si>
  <si>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</si>
  <si>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</si>
  <si>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</si>
  <si>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</si>
  <si>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</si>
  <si>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</si>
  <si>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</si>
  <si>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</si>
  <si>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</si>
  <si>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</si>
  <si>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</si>
  <si>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</si>
  <si>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</si>
  <si>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</si>
  <si>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</si>
  <si>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</si>
  <si>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</si>
  <si>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</si>
  <si>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</si>
  <si>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</si>
  <si>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</si>
  <si>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</si>
  <si>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</si>
  <si>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</si>
  <si>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</si>
  <si>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</si>
  <si>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</si>
  <si>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</si>
  <si>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</si>
  <si>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</si>
  <si>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</si>
  <si>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</si>
  <si>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</si>
  <si>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</si>
  <si>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</si>
  <si>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</si>
  <si>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</si>
  <si>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</si>
  <si>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</si>
  <si>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</si>
  <si>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</si>
  <si>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</si>
  <si>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</si>
  <si>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</si>
  <si>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</si>
  <si>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</si>
  <si>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</si>
  <si>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</si>
  <si>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</si>
  <si>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</si>
  <si>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</si>
  <si>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</si>
  <si>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</si>
  <si>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</si>
  <si>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</si>
  <si>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</si>
  <si>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</si>
  <si>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</si>
  <si>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</si>
  <si>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</si>
  <si>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</si>
  <si>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</si>
  <si>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</si>
  <si>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</si>
  <si>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</si>
  <si>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</si>
  <si>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</si>
  <si>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</si>
  <si>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</si>
  <si>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</si>
  <si>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</si>
  <si>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</si>
  <si>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</si>
  <si>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</si>
  <si>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</si>
  <si>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</si>
  <si>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</si>
  <si>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</si>
  <si>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</si>
  <si>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</si>
  <si>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</si>
  <si>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</si>
  <si>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</si>
  <si>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</si>
  <si>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</si>
  <si>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</si>
  <si>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</si>
  <si>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</si>
  <si>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</si>
  <si>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</si>
  <si>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</si>
  <si>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</si>
  <si>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</si>
  <si>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</si>
  <si>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</si>
  <si>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</si>
  <si>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</si>
  <si>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</si>
  <si>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</si>
  <si>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</si>
  <si>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</si>
  <si>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</si>
  <si>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</si>
  <si>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</si>
  <si>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</si>
  <si>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</si>
  <si>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</si>
  <si>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</si>
  <si>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</si>
  <si>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</si>
  <si>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</si>
  <si>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</si>
  <si>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</si>
  <si>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</si>
  <si>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</si>
  <si>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</si>
  <si>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</si>
  <si>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</si>
  <si>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</si>
  <si>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</si>
  <si>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</si>
  <si>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</si>
  <si>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</si>
  <si>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</si>
  <si>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</si>
  <si>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</si>
  <si>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</si>
  <si>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</si>
  <si>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</si>
  <si>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</si>
  <si>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</si>
  <si>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</si>
  <si>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</si>
  <si>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</si>
  <si>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</si>
  <si>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</si>
  <si>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</si>
  <si>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</si>
  <si>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</si>
  <si>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</si>
  <si>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</si>
  <si>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</si>
  <si>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</si>
  <si>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</si>
  <si>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</si>
  <si>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</si>
  <si>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</si>
  <si>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</si>
  <si>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</si>
  <si>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</si>
  <si>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</si>
  <si>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</si>
  <si>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</si>
  <si>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</si>
  <si>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</si>
  <si>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</si>
  <si>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</si>
  <si>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</si>
  <si>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</si>
  <si>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</si>
  <si>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</si>
  <si>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</si>
  <si>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</si>
  <si>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</si>
  <si>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</si>
  <si>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</si>
  <si>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</si>
  <si>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</si>
  <si>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</si>
  <si>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</si>
  <si>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</si>
  <si>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</si>
  <si>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</si>
  <si>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</si>
  <si>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</si>
  <si>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</si>
  <si>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</si>
  <si>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</si>
  <si>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</si>
  <si>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</si>
  <si>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</si>
  <si>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</si>
  <si>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</si>
  <si>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</si>
  <si>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</si>
  <si>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</si>
  <si>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</si>
  <si>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</si>
  <si>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</si>
  <si>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</si>
  <si>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</si>
  <si>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</si>
  <si>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</si>
  <si>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</si>
  <si>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</si>
  <si>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</si>
  <si>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</si>
  <si>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</si>
  <si>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</si>
  <si>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</si>
  <si>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</si>
  <si>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</si>
  <si>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</si>
  <si>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</si>
  <si>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</si>
  <si>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</si>
  <si>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</si>
  <si>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</si>
  <si>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</si>
  <si>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</si>
  <si>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</si>
  <si>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</si>
  <si>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</si>
  <si>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</si>
  <si>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</si>
  <si>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</si>
  <si>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</si>
  <si>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</si>
  <si>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</si>
  <si>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</si>
  <si>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</si>
  <si>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</si>
  <si>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</si>
  <si>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</si>
  <si>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</si>
  <si>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</si>
  <si>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</si>
  <si>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</si>
  <si>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</si>
  <si>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</si>
  <si>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</si>
  <si>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</si>
  <si>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</si>
  <si>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</si>
  <si>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</si>
  <si>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</si>
  <si>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</si>
  <si>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</si>
  <si>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</si>
  <si>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</si>
  <si>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</si>
  <si>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</si>
  <si>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</si>
  <si>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</si>
  <si>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</si>
  <si>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</si>
  <si>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</si>
  <si>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</si>
  <si>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</si>
  <si>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</si>
  <si>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</si>
  <si>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</si>
  <si>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</si>
  <si>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</si>
  <si>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</si>
  <si>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</si>
  <si>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</si>
  <si>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</si>
  <si>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</si>
  <si>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</si>
  <si>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</si>
  <si>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</si>
  <si>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</si>
  <si>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</si>
  <si>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</si>
  <si>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</si>
  <si>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</si>
  <si>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</si>
  <si>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</si>
  <si>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</si>
  <si>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</si>
  <si>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</si>
  <si>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</si>
  <si>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</si>
  <si>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</si>
  <si>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</si>
  <si>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</si>
  <si>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</si>
  <si>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</si>
  <si>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</si>
  <si>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</si>
  <si>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</si>
  <si>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</si>
  <si>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</si>
  <si>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</si>
  <si>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</si>
  <si>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</si>
  <si>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</si>
  <si>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</si>
  <si>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</si>
  <si>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</si>
  <si>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</si>
  <si>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</si>
  <si>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</si>
  <si>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</si>
  <si>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</si>
  <si>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</si>
  <si>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</si>
  <si>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</si>
  <si>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</si>
  <si>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</si>
  <si>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</si>
  <si>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</si>
  <si>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</si>
  <si>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</si>
  <si>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</si>
  <si>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</si>
  <si>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</si>
  <si>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</si>
  <si>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</si>
  <si>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</si>
  <si>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</si>
  <si>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</si>
  <si>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</si>
  <si>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</si>
  <si>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</si>
  <si>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</si>
  <si>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</si>
  <si>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</si>
  <si>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</si>
  <si>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</si>
  <si>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</si>
  <si>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</si>
  <si>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</si>
  <si>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</si>
  <si>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</si>
  <si>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</si>
  <si>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</si>
  <si>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</si>
  <si>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</si>
  <si>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</si>
  <si>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</si>
  <si>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</si>
  <si>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</si>
  <si>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</si>
  <si>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</si>
  <si>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</si>
  <si>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</si>
  <si>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</si>
  <si>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</si>
  <si>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</si>
  <si>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</si>
  <si>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</si>
  <si>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</si>
  <si>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</si>
  <si>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</si>
  <si>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</si>
  <si>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</si>
  <si>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</si>
  <si>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</si>
  <si>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</si>
  <si>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</si>
  <si>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</si>
  <si>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</si>
  <si>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</si>
  <si>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</si>
  <si>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</si>
  <si>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</si>
  <si>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</si>
  <si>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</si>
  <si>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</si>
  <si>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</si>
  <si>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</si>
  <si>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</si>
  <si>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</si>
  <si>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</si>
  <si>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</si>
  <si>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</si>
  <si>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</si>
  <si>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</si>
  <si>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</si>
  <si>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</si>
  <si>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</si>
  <si>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</si>
  <si>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</si>
  <si>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</si>
  <si>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</si>
  <si>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</si>
  <si>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</si>
  <si>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</si>
  <si>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</si>
  <si>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</si>
  <si>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</si>
  <si>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</si>
  <si>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</si>
  <si>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</si>
  <si>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</si>
  <si>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</si>
  <si>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</si>
  <si>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</si>
  <si>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</si>
  <si>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</si>
  <si>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</si>
  <si>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</si>
  <si>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</si>
  <si>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</si>
  <si>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</si>
  <si>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</si>
  <si>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</si>
  <si>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</si>
  <si>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</si>
  <si>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</si>
  <si>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</si>
  <si>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</si>
  <si>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</si>
  <si>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</si>
  <si>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</si>
  <si>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</si>
  <si>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</si>
  <si>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</si>
  <si>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</si>
  <si>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</si>
  <si>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</si>
  <si>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</si>
  <si>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</si>
  <si>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</si>
  <si>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</si>
  <si>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</si>
  <si>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</si>
  <si>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</si>
  <si>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</si>
  <si>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</si>
  <si>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</si>
  <si>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</si>
  <si>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</si>
  <si>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</si>
  <si>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</si>
  <si>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</si>
  <si>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</si>
  <si>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</si>
  <si>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</si>
  <si>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</si>
  <si>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</si>
  <si>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</si>
  <si>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</si>
  <si>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</si>
  <si>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</si>
  <si>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</si>
  <si>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</si>
  <si>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</si>
  <si>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</si>
  <si>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</si>
  <si>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</si>
  <si>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</si>
  <si>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</si>
  <si>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</si>
  <si>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</si>
  <si>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</si>
  <si>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</si>
  <si>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</si>
  <si>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</si>
  <si>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</si>
  <si>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</si>
  <si>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</si>
  <si>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</si>
  <si>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</si>
  <si>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</si>
  <si>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</si>
  <si>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</si>
  <si>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</si>
  <si>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</si>
  <si>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</si>
  <si>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</si>
  <si>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</si>
  <si>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</si>
  <si>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</si>
  <si>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</si>
  <si>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</si>
  <si>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</si>
  <si>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</si>
  <si>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</si>
  <si>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</si>
  <si>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</si>
  <si>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</si>
  <si>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</si>
  <si>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</si>
  <si>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</si>
  <si>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</si>
  <si>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</si>
  <si>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</si>
  <si>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</si>
  <si>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</si>
  <si>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</si>
  <si>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</si>
  <si>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</si>
  <si>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</si>
  <si>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</si>
  <si>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</si>
  <si>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</si>
  <si>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</si>
  <si>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</si>
  <si>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</si>
  <si>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</si>
  <si>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</si>
  <si>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</si>
  <si>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</si>
  <si>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</si>
  <si>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</si>
  <si>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</si>
  <si>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</si>
  <si>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</si>
  <si>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</si>
  <si>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</si>
  <si>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</si>
  <si>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</si>
  <si>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</si>
  <si>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</si>
  <si>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</si>
  <si>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</si>
  <si>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</si>
  <si>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</si>
  <si>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</si>
  <si>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</si>
  <si>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</si>
  <si>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</si>
  <si>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</si>
  <si>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</si>
  <si>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</si>
  <si>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</si>
  <si>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</si>
  <si>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</si>
  <si>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</si>
  <si>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</si>
  <si>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</si>
  <si>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</si>
  <si>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</si>
  <si>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</si>
  <si>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</si>
  <si>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</si>
  <si>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</si>
  <si>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</si>
  <si>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</si>
  <si>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</si>
  <si>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</si>
  <si>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</si>
  <si>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</si>
  <si>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</si>
  <si>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</si>
  <si>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</si>
  <si>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</si>
  <si>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</si>
  <si>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</si>
  <si>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</si>
  <si>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</si>
  <si>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</si>
  <si>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</si>
  <si>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</si>
  <si>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</si>
  <si>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</si>
  <si>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</si>
  <si>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</si>
  <si>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</si>
  <si>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</si>
  <si>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</si>
  <si>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</si>
  <si>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</si>
  <si>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</si>
  <si>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</si>
  <si>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</si>
  <si>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</si>
  <si>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</si>
  <si>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</si>
  <si>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</si>
  <si>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</si>
  <si>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</si>
  <si>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</si>
  <si>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</si>
  <si>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</si>
  <si>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</si>
  <si>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</si>
  <si>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</si>
  <si>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</si>
  <si>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</si>
  <si>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</si>
  <si>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</si>
  <si>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</si>
  <si>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</si>
  <si>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</si>
  <si>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</si>
  <si>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</si>
  <si>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</si>
  <si>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</si>
  <si>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</si>
  <si>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</si>
  <si>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</si>
  <si>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</si>
  <si>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</si>
  <si>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</si>
  <si>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</si>
  <si>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</si>
  <si>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</si>
  <si>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</si>
  <si>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</si>
  <si>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</si>
  <si>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</si>
  <si>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</si>
  <si>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</si>
  <si>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</si>
  <si>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</si>
  <si>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</si>
  <si>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</si>
  <si>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</si>
  <si>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</si>
  <si>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</si>
  <si>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</si>
  <si>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</si>
  <si>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</si>
  <si>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</si>
  <si>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</si>
  <si>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</si>
  <si>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</si>
  <si>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</si>
  <si>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</si>
  <si>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</si>
  <si>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</si>
  <si>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</si>
  <si>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</si>
  <si>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</si>
  <si>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</si>
  <si>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</si>
  <si>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</si>
  <si>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</si>
  <si>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</si>
  <si>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</si>
  <si>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</si>
  <si>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</si>
  <si>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</si>
  <si>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</si>
  <si>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</si>
  <si>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</si>
  <si>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</si>
  <si>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</si>
  <si>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</si>
  <si>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</si>
  <si>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</si>
  <si>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</si>
  <si>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</si>
  <si>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</si>
  <si>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</si>
  <si>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</si>
  <si>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</si>
  <si>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</si>
  <si>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</si>
  <si>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</si>
  <si>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</si>
  <si>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</si>
  <si>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</si>
  <si>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</si>
  <si>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</si>
  <si>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</si>
  <si>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</si>
  <si>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</si>
  <si>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</si>
  <si>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</si>
  <si>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</si>
  <si>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</si>
  <si>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</si>
  <si>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</si>
  <si>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</si>
  <si>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</si>
  <si>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</si>
  <si>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</si>
  <si>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</si>
  <si>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</si>
  <si>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</si>
  <si>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</si>
  <si>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</si>
  <si>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</si>
  <si>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</si>
  <si>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</si>
  <si>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</si>
  <si>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</si>
  <si>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</si>
  <si>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</si>
  <si>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</si>
  <si>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</si>
  <si>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</si>
  <si>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</si>
  <si>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</si>
  <si>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</si>
  <si>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</si>
  <si>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</si>
  <si>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</si>
  <si>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</si>
  <si>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</si>
  <si>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</si>
  <si>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</si>
  <si>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</si>
  <si>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</si>
  <si>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</si>
  <si>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</si>
  <si>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</si>
  <si>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</si>
  <si>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</si>
  <si>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</si>
  <si>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</si>
  <si>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</si>
  <si>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</si>
  <si>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</si>
  <si>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</si>
  <si>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</si>
  <si>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</si>
  <si>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</si>
  <si>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</si>
  <si>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</si>
  <si>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</si>
  <si>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</si>
  <si>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</si>
  <si>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</si>
  <si>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</si>
  <si>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</si>
  <si>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</si>
  <si>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</si>
  <si>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</si>
  <si>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</si>
  <si>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</si>
  <si>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</si>
  <si>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</si>
  <si>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</si>
  <si>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</si>
  <si>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</si>
  <si>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</si>
  <si>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</si>
  <si>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</si>
  <si>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</si>
  <si>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</si>
  <si>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</si>
  <si>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</si>
  <si>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</si>
  <si>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</si>
  <si>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</si>
  <si>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</si>
  <si>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</si>
  <si>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</si>
  <si>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</si>
  <si>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</si>
  <si>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</si>
  <si>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</si>
  <si>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</si>
  <si>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</si>
  <si>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</si>
  <si>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</si>
  <si>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</si>
  <si>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</si>
  <si>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</si>
  <si>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</si>
  <si>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</si>
  <si>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</si>
  <si>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</si>
  <si>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</si>
  <si>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</si>
  <si>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</si>
  <si>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</si>
  <si>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</si>
  <si>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</si>
  <si>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</si>
  <si>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</si>
  <si>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</si>
  <si>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</si>
  <si>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</si>
  <si>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</si>
  <si>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</si>
  <si>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</si>
  <si>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</si>
  <si>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</si>
  <si>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</si>
  <si>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</si>
  <si>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</si>
  <si>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</si>
  <si>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</si>
  <si>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</si>
  <si>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</si>
  <si>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</si>
  <si>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</si>
  <si>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</si>
  <si>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</si>
  <si>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</si>
  <si>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</si>
  <si>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</si>
  <si>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</si>
  <si>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</si>
  <si>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</si>
  <si>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</si>
  <si>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</si>
  <si>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</si>
  <si>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</si>
  <si>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</si>
  <si>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</si>
  <si>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</si>
  <si>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</si>
  <si>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</si>
  <si>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</si>
  <si>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</si>
  <si>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</si>
  <si>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</si>
  <si>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</si>
  <si>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</si>
  <si>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</si>
  <si>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</si>
  <si>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</si>
  <si>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</si>
  <si>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</si>
  <si>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</si>
  <si>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</si>
  <si>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</si>
  <si>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</si>
  <si>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</si>
  <si>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</si>
  <si>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</si>
  <si>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</si>
  <si>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</si>
  <si>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</si>
  <si>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</si>
  <si>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</si>
  <si>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</si>
  <si>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</si>
  <si>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</si>
  <si>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</si>
  <si>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</si>
  <si>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</si>
  <si>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</si>
  <si>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</si>
  <si>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</si>
  <si>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</si>
  <si>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</si>
  <si>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</si>
  <si>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</si>
  <si>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</si>
  <si>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</si>
  <si>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</si>
  <si>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</si>
  <si>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</si>
  <si>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</si>
  <si>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</si>
  <si>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</si>
  <si>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</si>
  <si>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</si>
  <si>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</si>
  <si>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</si>
  <si>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</si>
  <si>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</si>
  <si>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</si>
  <si>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</si>
  <si>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</si>
  <si>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</si>
  <si>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</si>
  <si>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</si>
  <si>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</si>
  <si>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</si>
  <si>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</si>
  <si>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</si>
  <si>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</si>
  <si>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</si>
  <si>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</si>
  <si>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</si>
  <si>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</si>
  <si>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</si>
  <si>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</si>
  <si>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</si>
  <si>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</si>
  <si>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</si>
  <si>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</si>
  <si>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</si>
  <si>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</si>
  <si>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</si>
  <si>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</si>
  <si>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</si>
  <si>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</si>
  <si>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</si>
  <si>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</si>
  <si>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</si>
  <si>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</si>
  <si>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</si>
  <si>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</si>
  <si>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</si>
  <si>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</si>
  <si>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</si>
  <si>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</si>
  <si>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</si>
  <si>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</si>
  <si>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</si>
  <si>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</si>
  <si>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</si>
  <si>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</si>
  <si>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</si>
  <si>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</si>
  <si>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</si>
  <si>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</si>
  <si>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</si>
  <si>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</si>
  <si>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</si>
  <si>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</si>
  <si>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</si>
  <si>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</si>
  <si>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</si>
  <si>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</si>
  <si>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</si>
  <si>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</si>
  <si>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</si>
  <si>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</si>
  <si>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</si>
  <si>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</si>
  <si>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</si>
  <si>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</si>
  <si>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</si>
  <si>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</si>
  <si>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</si>
  <si>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</si>
  <si>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</si>
  <si>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</si>
  <si>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</si>
  <si>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</si>
  <si>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</si>
  <si>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</si>
  <si>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</si>
  <si>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</si>
  <si>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</si>
  <si>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</si>
  <si>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</si>
  <si>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</si>
  <si>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</si>
  <si>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</si>
  <si>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</si>
  <si>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</si>
  <si>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</si>
  <si>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</si>
  <si>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</si>
  <si>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</si>
  <si>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</si>
  <si>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</si>
  <si>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</si>
  <si>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</si>
  <si>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</si>
  <si>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</si>
  <si>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</si>
  <si>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</si>
  <si>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</si>
  <si>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</si>
  <si>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</si>
  <si>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</si>
  <si>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</si>
  <si>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</si>
  <si>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</si>
  <si>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</si>
  <si>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</si>
  <si>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</si>
  <si>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</si>
  <si>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</si>
  <si>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</si>
  <si>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</si>
  <si>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</si>
  <si>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</si>
  <si>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</si>
  <si>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</si>
  <si>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</si>
  <si>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</si>
  <si>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</si>
  <si>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</si>
  <si>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</si>
  <si>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</si>
  <si>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</si>
  <si>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</si>
  <si>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</si>
  <si>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</si>
  <si>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</si>
  <si>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</si>
  <si>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</si>
  <si>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</si>
  <si>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</si>
  <si>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</si>
  <si>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</si>
  <si>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</si>
  <si>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</si>
  <si>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</si>
  <si>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</si>
  <si>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</si>
  <si>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</si>
  <si>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</si>
  <si>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</si>
  <si>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</si>
  <si>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</si>
  <si>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</si>
  <si>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</si>
  <si>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</si>
  <si>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</si>
  <si>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</si>
  <si>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</si>
  <si>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</si>
  <si>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</si>
  <si>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</si>
  <si>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</si>
  <si>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</si>
  <si>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</si>
  <si>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</si>
  <si>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</si>
  <si>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</si>
  <si>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</si>
  <si>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</si>
  <si>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</si>
  <si>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</si>
  <si>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</si>
  <si>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</si>
  <si>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</si>
  <si>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</si>
  <si>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</si>
  <si>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</si>
  <si>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</si>
  <si>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</si>
  <si>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</si>
  <si>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</si>
  <si>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</si>
  <si>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</si>
  <si>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</si>
  <si>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</si>
  <si>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</si>
  <si>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</si>
  <si>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</si>
  <si>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</si>
  <si>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</si>
  <si>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</si>
  <si>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</si>
  <si>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</si>
  <si>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</si>
  <si>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</si>
  <si>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</si>
  <si>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</si>
  <si>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</si>
  <si>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</si>
  <si>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</si>
  <si>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</si>
  <si>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</si>
  <si>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</si>
  <si>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</si>
  <si>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</si>
  <si>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</si>
  <si>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</si>
  <si>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</si>
  <si>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</si>
  <si>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</si>
  <si>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</si>
  <si>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</si>
  <si>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</si>
  <si>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</si>
  <si>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</si>
  <si>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</si>
  <si>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</si>
  <si>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</si>
  <si>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</si>
  <si>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</si>
  <si>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</si>
  <si>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</si>
  <si>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</si>
  <si>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</si>
  <si>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</si>
  <si>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</si>
  <si>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</si>
  <si>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</si>
  <si>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</si>
  <si>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</si>
  <si>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</si>
  <si>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</si>
  <si>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</si>
  <si>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</si>
  <si>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</si>
  <si>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</si>
  <si>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</si>
  <si>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</si>
  <si>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</si>
  <si>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</si>
  <si>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</si>
  <si>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</si>
  <si>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</si>
  <si>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</si>
  <si>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</si>
  <si>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</si>
  <si>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</si>
  <si>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</si>
  <si>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</si>
  <si>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</si>
  <si>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</si>
  <si>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</si>
  <si>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</si>
  <si>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</si>
  <si>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</si>
  <si>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</si>
  <si>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</si>
  <si>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</si>
  <si>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</si>
  <si>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</si>
  <si>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</si>
  <si>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</si>
  <si>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</si>
  <si>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</si>
  <si>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</si>
  <si>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</si>
  <si>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</si>
  <si>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</si>
  <si>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</si>
  <si>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</si>
  <si>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</si>
  <si>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</si>
  <si>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</si>
  <si>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</si>
  <si>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</si>
  <si>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</si>
  <si>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</si>
  <si>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</si>
  <si>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</si>
  <si>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</si>
  <si>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</si>
  <si>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</si>
  <si>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</si>
  <si>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</si>
  <si>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</si>
  <si>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</si>
  <si>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</si>
  <si>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</si>
  <si>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</si>
  <si>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</si>
  <si>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</si>
  <si>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</si>
  <si>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</si>
  <si>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</si>
  <si>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</si>
  <si>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</si>
  <si>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</si>
  <si>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</si>
  <si>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</si>
  <si>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</si>
  <si>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</si>
  <si>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</si>
  <si>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</si>
  <si>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</si>
  <si>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</si>
  <si>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</si>
  <si>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</si>
  <si>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</si>
  <si>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</si>
  <si>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</si>
  <si>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</si>
  <si>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</si>
  <si>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</si>
  <si>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</si>
  <si>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</si>
  <si>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</si>
  <si>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</si>
  <si>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</si>
  <si>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</si>
  <si>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</si>
  <si>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</si>
  <si>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</si>
  <si>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</si>
  <si>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</si>
  <si>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</si>
  <si>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</si>
  <si>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</si>
  <si>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</si>
  <si>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</si>
  <si>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</si>
  <si>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</si>
  <si>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</si>
  <si>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</si>
  <si>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</si>
  <si>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</si>
  <si>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</si>
  <si>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</si>
  <si>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</si>
  <si>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</si>
  <si>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</si>
  <si>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</si>
  <si>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</si>
  <si>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</si>
  <si>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</si>
  <si>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</si>
  <si>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</si>
  <si>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</si>
  <si>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</si>
  <si>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</si>
  <si>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</si>
  <si>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</si>
  <si>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</si>
  <si>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</si>
  <si>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</si>
  <si>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</si>
  <si>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</si>
  <si>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</si>
  <si>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</si>
  <si>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</si>
  <si>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</si>
  <si>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</si>
  <si>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</si>
  <si>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</si>
  <si>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</si>
  <si>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</si>
  <si>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</si>
  <si>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</si>
  <si>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</si>
  <si>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</si>
  <si>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</si>
  <si>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</si>
  <si>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</si>
  <si>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</si>
  <si>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</si>
  <si>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</si>
  <si>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</si>
  <si>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</si>
  <si>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</si>
  <si>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</si>
  <si>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</si>
  <si>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</si>
  <si>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</si>
  <si>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</si>
  <si>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</si>
  <si>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</si>
  <si>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</si>
  <si>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</si>
  <si>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</si>
  <si>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</si>
  <si>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</si>
  <si>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</si>
  <si>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</si>
  <si>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</si>
  <si>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</si>
  <si>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</si>
  <si>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</si>
  <si>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</si>
  <si>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</si>
  <si>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</si>
  <si>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</si>
  <si>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</si>
  <si>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</si>
  <si>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</si>
  <si>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</si>
  <si>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</si>
  <si>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</si>
  <si>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</si>
  <si>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</si>
  <si>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</si>
  <si>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</si>
  <si>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</si>
  <si>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</si>
  <si>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</si>
  <si>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</si>
  <si>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</si>
  <si>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</si>
  <si>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</si>
  <si>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</si>
  <si>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</si>
  <si>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</si>
  <si>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</si>
  <si>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</si>
  <si>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</si>
  <si>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</si>
  <si>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</si>
  <si>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</si>
  <si>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</si>
  <si>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</si>
  <si>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</si>
  <si>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</si>
  <si>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</si>
  <si>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</si>
  <si>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</si>
  <si>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</si>
  <si>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</si>
  <si>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</si>
  <si>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</si>
  <si>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</si>
  <si>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</si>
  <si>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</si>
  <si>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</si>
  <si>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15100</t>
  </si>
  <si>
    <t>新潟市</t>
  </si>
  <si>
    <t>15100_令和4年度</t>
  </si>
  <si>
    <t>15100_令和6年度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</si>
  <si>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</si>
  <si>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</si>
  <si>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</si>
  <si>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</si>
  <si>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</si>
  <si>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</si>
  <si>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</si>
  <si>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</si>
  <si>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</si>
  <si>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</si>
  <si>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</si>
  <si>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</si>
  <si>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</si>
  <si>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</si>
  <si>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</si>
  <si>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</si>
  <si>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</si>
  <si>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</si>
  <si>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</si>
  <si>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</si>
  <si>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</si>
  <si>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</si>
  <si>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</si>
  <si>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</si>
  <si>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</si>
  <si>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</si>
  <si>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</si>
  <si>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</si>
  <si>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</si>
  <si>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</si>
  <si>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</si>
  <si>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</si>
  <si>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</si>
  <si>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</si>
  <si>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</si>
  <si>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</si>
  <si>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</si>
  <si>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</si>
  <si>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</si>
  <si>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</si>
  <si>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</si>
  <si>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</si>
  <si>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</si>
  <si>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</si>
  <si>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</si>
  <si>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</si>
  <si>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</si>
  <si>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</si>
  <si>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</si>
  <si>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</si>
  <si>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</si>
  <si>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</si>
  <si>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</si>
  <si>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</si>
  <si>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</si>
  <si>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</si>
  <si>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</si>
  <si>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</si>
  <si>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</si>
  <si>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</si>
  <si>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</si>
  <si>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</si>
  <si>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</si>
  <si>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</si>
  <si>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</si>
  <si>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</si>
  <si>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</si>
  <si>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</si>
  <si>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</si>
  <si>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</si>
  <si>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</si>
  <si>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</si>
  <si>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</si>
  <si>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</si>
  <si>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</si>
  <si>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</si>
  <si>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</si>
  <si>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15202</t>
  </si>
  <si>
    <t>長岡市</t>
  </si>
  <si>
    <t>15202_令和4年度</t>
  </si>
  <si>
    <t>15202_令和6年度</t>
  </si>
  <si>
    <t>01205_令和6年度</t>
  </si>
  <si>
    <t>01205</t>
  </si>
  <si>
    <t>室蘭市</t>
  </si>
  <si>
    <t>01205_令和4年度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</si>
  <si>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</si>
  <si>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</si>
  <si>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</si>
  <si>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</si>
  <si>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</si>
  <si>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</si>
  <si>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</si>
  <si>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</si>
  <si>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</si>
  <si>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</si>
  <si>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</si>
  <si>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</si>
  <si>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</si>
  <si>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</si>
  <si>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</si>
  <si>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</si>
  <si>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</si>
  <si>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</si>
  <si>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</si>
  <si>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</si>
  <si>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</si>
  <si>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</si>
  <si>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</si>
  <si>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</si>
  <si>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</si>
  <si>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</si>
  <si>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</si>
  <si>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</si>
  <si>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</si>
  <si>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</si>
  <si>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</si>
  <si>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</si>
  <si>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</si>
  <si>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</si>
  <si>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</si>
  <si>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</si>
  <si>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</si>
  <si>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</si>
  <si>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</si>
  <si>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</si>
  <si>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</si>
  <si>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</si>
  <si>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</si>
  <si>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</si>
  <si>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</si>
  <si>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</si>
  <si>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</si>
  <si>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</si>
  <si>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</si>
  <si>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</si>
  <si>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</si>
  <si>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</si>
  <si>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</si>
  <si>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</si>
  <si>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</si>
  <si>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</si>
  <si>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</si>
  <si>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</si>
  <si>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</si>
  <si>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</si>
  <si>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</si>
  <si>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</si>
  <si>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</si>
  <si>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</si>
  <si>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</si>
  <si>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</si>
  <si>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</si>
  <si>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</si>
  <si>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</si>
  <si>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</si>
  <si>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</si>
  <si>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</si>
  <si>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</si>
  <si>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</si>
  <si>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</si>
  <si>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</si>
  <si>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</si>
  <si>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</si>
  <si>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</si>
  <si>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</si>
  <si>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</si>
  <si>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</si>
  <si>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</si>
  <si>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</si>
  <si>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</si>
  <si>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</si>
  <si>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</si>
  <si>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</si>
  <si>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</si>
  <si>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</si>
  <si>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</si>
  <si>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</si>
  <si>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</si>
  <si>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</si>
  <si>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</si>
  <si>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</si>
  <si>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</si>
  <si>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</si>
  <si>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</si>
  <si>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</si>
  <si>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</si>
  <si>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</si>
  <si>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</si>
  <si>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</si>
  <si>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</si>
  <si>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</si>
  <si>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</si>
  <si>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</si>
  <si>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</si>
  <si>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</si>
  <si>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</si>
  <si>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</si>
  <si>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</si>
  <si>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</si>
  <si>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</si>
  <si>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</si>
  <si>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</si>
  <si>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</si>
  <si>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</si>
  <si>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</si>
  <si>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</si>
  <si>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</si>
  <si>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</si>
  <si>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</si>
  <si>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</si>
  <si>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</si>
  <si>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</si>
  <si>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</si>
  <si>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</si>
  <si>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</si>
  <si>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</si>
  <si>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</si>
  <si>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</si>
  <si>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</si>
  <si>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</si>
  <si>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</si>
  <si>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</si>
  <si>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</si>
  <si>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</si>
  <si>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</si>
  <si>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</si>
  <si>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</si>
  <si>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</si>
  <si>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</si>
  <si>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</si>
  <si>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</si>
  <si>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</si>
  <si>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</si>
  <si>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</si>
  <si>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</si>
  <si>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</si>
  <si>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</si>
  <si>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</si>
  <si>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</si>
  <si>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</si>
  <si>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</si>
  <si>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</si>
  <si>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</si>
  <si>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</si>
  <si>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</si>
  <si>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</si>
  <si>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</si>
  <si>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</si>
  <si>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</si>
  <si>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</si>
  <si>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</si>
  <si>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</si>
  <si>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</si>
  <si>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</si>
  <si>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</si>
  <si>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</si>
  <si>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</si>
  <si>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</si>
  <si>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</si>
  <si>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</si>
  <si>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</si>
  <si>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</si>
  <si>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</si>
  <si>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</si>
  <si>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</si>
  <si>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</si>
  <si>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</si>
  <si>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</si>
  <si>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</si>
  <si>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</si>
  <si>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</si>
  <si>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</si>
  <si>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</si>
  <si>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</si>
  <si>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</si>
  <si>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</si>
  <si>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</si>
  <si>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</si>
  <si>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</si>
  <si>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</si>
  <si>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</si>
  <si>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</si>
  <si>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</si>
  <si>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</si>
  <si>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</si>
  <si>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</si>
  <si>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</si>
  <si>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</si>
  <si>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</si>
  <si>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</si>
  <si>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</si>
  <si>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</si>
  <si>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</si>
  <si>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</si>
  <si>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</si>
  <si>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</si>
  <si>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</si>
  <si>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</si>
  <si>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</si>
  <si>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</si>
  <si>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</si>
  <si>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</si>
  <si>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</si>
  <si>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</si>
  <si>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</si>
  <si>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</si>
  <si>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</si>
  <si>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</si>
  <si>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</si>
  <si>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</si>
  <si>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</si>
  <si>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</si>
  <si>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</si>
  <si>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</si>
  <si>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</si>
  <si>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</si>
  <si>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</si>
  <si>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</si>
  <si>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</si>
  <si>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</si>
  <si>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</si>
  <si>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</si>
  <si>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</si>
  <si>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</si>
  <si>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</si>
  <si>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</si>
  <si>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</si>
  <si>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</si>
  <si>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</si>
  <si>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</si>
  <si>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</si>
  <si>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</si>
  <si>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</si>
  <si>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</si>
  <si>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</si>
  <si>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</si>
  <si>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</si>
  <si>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</si>
  <si>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</si>
  <si>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</si>
  <si>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</si>
  <si>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</si>
  <si>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</si>
  <si>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</si>
  <si>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</si>
  <si>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</si>
  <si>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</si>
  <si>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</si>
  <si>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</si>
  <si>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</si>
  <si>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</si>
  <si>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</si>
  <si>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</si>
  <si>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</si>
  <si>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</si>
  <si>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</si>
  <si>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</si>
  <si>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</si>
  <si>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</si>
  <si>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</si>
  <si>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</si>
  <si>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</si>
  <si>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</si>
  <si>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</si>
  <si>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</si>
  <si>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</si>
  <si>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</si>
  <si>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</si>
  <si>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</si>
  <si>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</si>
  <si>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</si>
  <si>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</si>
  <si>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</si>
  <si>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</si>
  <si>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</si>
  <si>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</si>
  <si>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</si>
  <si>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</si>
  <si>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</si>
  <si>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</si>
  <si>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</si>
  <si>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</si>
  <si>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</si>
  <si>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</si>
  <si>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</si>
  <si>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</si>
  <si>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</si>
  <si>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</si>
  <si>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</si>
  <si>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</si>
  <si>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</si>
  <si>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</si>
  <si>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</si>
  <si>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</si>
  <si>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</si>
  <si>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</si>
  <si>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</si>
  <si>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</si>
  <si>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</si>
  <si>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</si>
  <si>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</si>
  <si>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</si>
  <si>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</si>
  <si>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</si>
  <si>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</si>
  <si>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</si>
  <si>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</si>
  <si>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</si>
  <si>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</si>
  <si>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</si>
  <si>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</si>
  <si>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</si>
  <si>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</si>
  <si>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</si>
  <si>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</si>
  <si>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</si>
  <si>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</si>
  <si>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</si>
  <si>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</si>
  <si>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</si>
  <si>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</si>
  <si>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</si>
  <si>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</si>
  <si>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</si>
  <si>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</si>
  <si>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</si>
  <si>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</si>
  <si>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</si>
  <si>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</si>
  <si>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</si>
  <si>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</si>
  <si>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</si>
  <si>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</si>
  <si>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</si>
  <si>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</si>
  <si>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</si>
  <si>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</si>
  <si>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</si>
  <si>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</si>
  <si>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</si>
  <si>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</si>
  <si>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</si>
  <si>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</si>
  <si>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</si>
  <si>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</si>
  <si>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</si>
  <si>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</si>
  <si>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</si>
  <si>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</si>
  <si>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</si>
  <si>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</si>
  <si>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</si>
  <si>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</si>
  <si>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</si>
  <si>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</si>
  <si>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</si>
  <si>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</si>
  <si>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</si>
  <si>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</si>
  <si>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</si>
  <si>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</si>
  <si>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</si>
  <si>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</si>
  <si>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</si>
  <si>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</si>
  <si>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</si>
  <si>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</si>
  <si>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</si>
  <si>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</si>
  <si>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</si>
  <si>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</si>
  <si>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</si>
  <si>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</si>
  <si>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</si>
  <si>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</si>
  <si>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</si>
  <si>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</si>
  <si>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</si>
  <si>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</si>
  <si>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</si>
  <si>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</si>
  <si>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</si>
  <si>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</si>
  <si>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</si>
  <si>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</si>
  <si>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</si>
  <si>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</si>
  <si>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</si>
  <si>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</si>
  <si>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</si>
  <si>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</si>
  <si>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</si>
  <si>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</si>
  <si>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</si>
  <si>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</si>
  <si>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</si>
  <si>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</si>
  <si>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</si>
  <si>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</si>
  <si>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</si>
  <si>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</si>
  <si>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</si>
  <si>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</si>
  <si>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</si>
  <si>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</si>
  <si>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</si>
  <si>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</si>
  <si>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</si>
  <si>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</si>
  <si>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</si>
  <si>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</si>
  <si>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</si>
  <si>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</si>
  <si>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</si>
  <si>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</si>
  <si>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</si>
  <si>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</si>
  <si>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</si>
  <si>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</si>
  <si>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</si>
  <si>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</si>
  <si>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</si>
  <si>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</si>
  <si>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</si>
  <si>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</si>
  <si>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</si>
  <si>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</si>
  <si>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</si>
  <si>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</si>
  <si>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</si>
  <si>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</si>
  <si>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</si>
  <si>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</si>
  <si>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</si>
  <si>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</si>
  <si>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</si>
  <si>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</si>
  <si>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</si>
  <si>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</si>
  <si>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</si>
  <si>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</si>
  <si>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</si>
  <si>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</si>
  <si>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</si>
  <si>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</si>
  <si>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</si>
  <si>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</si>
  <si>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</si>
  <si>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</si>
  <si>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</si>
  <si>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</si>
  <si>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</si>
  <si>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</si>
  <si>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</si>
  <si>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</si>
  <si>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</si>
  <si>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</si>
  <si>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</si>
  <si>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</si>
  <si>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</si>
  <si>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</si>
  <si>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</si>
  <si>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</si>
  <si>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</si>
  <si>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</si>
  <si>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</si>
  <si>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</si>
  <si>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</si>
  <si>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</si>
  <si>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</si>
  <si>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</si>
  <si>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</si>
  <si>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</si>
  <si>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</si>
  <si>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</si>
  <si>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</si>
  <si>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</si>
  <si>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</si>
  <si>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</si>
  <si>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</si>
  <si>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</si>
  <si>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</si>
  <si>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</si>
  <si>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</si>
  <si>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</si>
  <si>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</si>
  <si>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</si>
  <si>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</si>
  <si>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</si>
  <si>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</si>
  <si>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</si>
  <si>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</si>
  <si>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</si>
  <si>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</si>
  <si>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</si>
  <si>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</si>
  <si>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</si>
  <si>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</si>
  <si>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</si>
  <si>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</si>
  <si>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</si>
  <si>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</si>
  <si>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</si>
  <si>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</si>
  <si>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</si>
  <si>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</si>
  <si>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</si>
  <si>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</si>
  <si>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</si>
  <si>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</si>
  <si>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</si>
  <si>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</si>
  <si>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</si>
  <si>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</si>
  <si>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</si>
  <si>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</si>
  <si>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</si>
  <si>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</si>
  <si>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</si>
  <si>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</si>
  <si>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</si>
  <si>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</si>
  <si>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</si>
  <si>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</si>
  <si>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</si>
  <si>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</si>
  <si>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</si>
  <si>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</si>
  <si>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</si>
  <si>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</si>
  <si>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</si>
  <si>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</si>
  <si>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</si>
  <si>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</si>
  <si>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</si>
  <si>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</si>
  <si>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</si>
  <si>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</si>
  <si>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</si>
  <si>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</si>
  <si>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</si>
  <si>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</si>
  <si>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</si>
  <si>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</si>
  <si>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</si>
  <si>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</si>
  <si>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</si>
  <si>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</si>
  <si>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</si>
  <si>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</si>
  <si>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</si>
  <si>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</si>
  <si>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</si>
  <si>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</si>
  <si>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</si>
  <si>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</si>
  <si>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</si>
  <si>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</si>
  <si>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</si>
  <si>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</si>
  <si>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</si>
  <si>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</si>
  <si>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</si>
  <si>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</si>
  <si>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</si>
  <si>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</si>
  <si>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</si>
  <si>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</si>
  <si>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</si>
  <si>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</si>
  <si>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</si>
  <si>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</si>
  <si>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</si>
  <si>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</si>
  <si>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</si>
  <si>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</si>
  <si>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</si>
  <si>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</si>
  <si>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</si>
  <si>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</si>
  <si>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</si>
  <si>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</si>
  <si>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</si>
  <si>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</si>
  <si>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</si>
  <si>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</si>
  <si>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</si>
  <si>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</si>
  <si>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</si>
  <si>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</si>
  <si>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</si>
  <si>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</si>
  <si>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</si>
  <si>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</si>
  <si>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</si>
  <si>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</si>
  <si>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</si>
  <si>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</si>
  <si>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</si>
  <si>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</si>
  <si>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</si>
  <si>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</si>
  <si>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</si>
  <si>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</si>
  <si>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</si>
  <si>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</si>
  <si>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</si>
  <si>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</si>
  <si>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</si>
  <si>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</si>
  <si>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</si>
  <si>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</si>
  <si>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</si>
  <si>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</si>
  <si>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</si>
  <si>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</si>
  <si>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</si>
  <si>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</si>
  <si>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</si>
  <si>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</si>
  <si>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</si>
  <si>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</si>
  <si>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</si>
  <si>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</si>
  <si>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</si>
  <si>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</si>
  <si>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</si>
  <si>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</si>
  <si>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</si>
  <si>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</si>
  <si>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</si>
  <si>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</si>
  <si>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</si>
  <si>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</si>
  <si>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</si>
  <si>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</si>
  <si>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</si>
  <si>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</si>
  <si>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</si>
  <si>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</si>
  <si>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</si>
  <si>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</si>
  <si>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</si>
  <si>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</si>
  <si>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15222</t>
  </si>
  <si>
    <t>上越市</t>
  </si>
  <si>
    <t>15222_令和4年度</t>
  </si>
  <si>
    <t>15222_令和6年度</t>
  </si>
  <si>
    <t>15482</t>
  </si>
  <si>
    <t>津南町</t>
  </si>
  <si>
    <t>15482_令和4年度</t>
  </si>
  <si>
    <t>15482_令和6年度</t>
  </si>
  <si>
    <t>15461</t>
  </si>
  <si>
    <t>湯沢町</t>
  </si>
  <si>
    <t>15461_令和4年度</t>
  </si>
  <si>
    <t>15461_令和6年度</t>
  </si>
  <si>
    <t>15342</t>
  </si>
  <si>
    <t>弥彦村</t>
  </si>
  <si>
    <t>15342_令和4年度</t>
  </si>
  <si>
    <t>15342_令和6年度</t>
  </si>
  <si>
    <t>15209</t>
  </si>
  <si>
    <t>加茂市</t>
  </si>
  <si>
    <t>15209_令和4年度</t>
  </si>
  <si>
    <t>15209_令和6年度</t>
  </si>
  <si>
    <t>15218</t>
  </si>
  <si>
    <t>五泉市</t>
  </si>
  <si>
    <t>15218_令和4年度</t>
  </si>
  <si>
    <t>15218_令和6年度</t>
  </si>
  <si>
    <t>15212</t>
  </si>
  <si>
    <t>村上市</t>
  </si>
  <si>
    <t>15212_令和4年度</t>
  </si>
  <si>
    <t>15212_令和6年度</t>
  </si>
  <si>
    <t>15405</t>
  </si>
  <si>
    <t>出雲崎町</t>
  </si>
  <si>
    <t>15405_令和4年度</t>
  </si>
  <si>
    <t>15405_令和6年度</t>
  </si>
  <si>
    <t>15227</t>
  </si>
  <si>
    <t>胎内市</t>
  </si>
  <si>
    <t>15227_令和4年度</t>
  </si>
  <si>
    <t>15227_令和6年度</t>
  </si>
  <si>
    <t>15307</t>
  </si>
  <si>
    <t>聖籠町</t>
  </si>
  <si>
    <t>15307_令和4年度</t>
  </si>
  <si>
    <t>15307_令和6年度</t>
  </si>
  <si>
    <t>15504</t>
  </si>
  <si>
    <t>刈羽村</t>
  </si>
  <si>
    <t>15504_令和4年度</t>
  </si>
  <si>
    <t>15504_令和6年度</t>
  </si>
  <si>
    <t>15581</t>
  </si>
  <si>
    <t>関川村</t>
  </si>
  <si>
    <t>15581_令和4年度</t>
  </si>
  <si>
    <t>15581_令和6年度</t>
  </si>
  <si>
    <t>15586</t>
  </si>
  <si>
    <t>粟島浦村</t>
  </si>
  <si>
    <t>15586_令和4年度</t>
  </si>
  <si>
    <t>15586_令和6年度</t>
  </si>
  <si>
    <t>15361</t>
  </si>
  <si>
    <t>田上町</t>
  </si>
  <si>
    <t>15361_令和4年度</t>
  </si>
  <si>
    <t>15361_令和6年度</t>
  </si>
  <si>
    <t>15385</t>
  </si>
  <si>
    <t>阿賀町</t>
  </si>
  <si>
    <t>15385_令和4年度</t>
  </si>
  <si>
    <t>15385_令和6年度</t>
  </si>
  <si>
    <t>15226</t>
  </si>
  <si>
    <t>南魚沼市</t>
  </si>
  <si>
    <t>15226_令和4年度</t>
  </si>
  <si>
    <t>15226_令和6年度</t>
  </si>
  <si>
    <t>15217</t>
  </si>
  <si>
    <t>妙高市</t>
  </si>
  <si>
    <t>15217_令和4年度</t>
  </si>
  <si>
    <t>15217_令和6年度</t>
  </si>
  <si>
    <t>15206</t>
  </si>
  <si>
    <t>新発田市</t>
  </si>
  <si>
    <t>15206_令和4年度</t>
  </si>
  <si>
    <t>15206_令和6年度</t>
  </si>
  <si>
    <t>15204</t>
  </si>
  <si>
    <t>三条市</t>
  </si>
  <si>
    <t>15204_令和4年度</t>
  </si>
  <si>
    <t>15204_令和6年度</t>
  </si>
  <si>
    <t>15224</t>
  </si>
  <si>
    <t>佐渡市</t>
  </si>
  <si>
    <t>15224_令和4年度</t>
  </si>
  <si>
    <t>15224_令和6年度</t>
  </si>
  <si>
    <t>15210</t>
  </si>
  <si>
    <t>十日町市</t>
  </si>
  <si>
    <t>15210_令和4年度</t>
  </si>
  <si>
    <t>15210_令和6年度</t>
  </si>
  <si>
    <t>15223</t>
  </si>
  <si>
    <t>阿賀野市</t>
  </si>
  <si>
    <t>15223_令和4年度</t>
  </si>
  <si>
    <t>15223_令和6年度</t>
  </si>
  <si>
    <t>15216</t>
  </si>
  <si>
    <t>糸魚川市</t>
  </si>
  <si>
    <t>15216_令和4年度</t>
  </si>
  <si>
    <t>15216_令和6年度</t>
  </si>
  <si>
    <t>15211</t>
  </si>
  <si>
    <t>見附市</t>
  </si>
  <si>
    <t>15211_令和4年度</t>
  </si>
  <si>
    <t>15211_令和6年度</t>
  </si>
  <si>
    <t>15208</t>
  </si>
  <si>
    <t>小千谷市</t>
  </si>
  <si>
    <t>15208_令和4年度</t>
  </si>
  <si>
    <t>15208_令和6年度</t>
  </si>
  <si>
    <t>15225</t>
  </si>
  <si>
    <t>魚沼市</t>
  </si>
  <si>
    <t>15225_令和4年度</t>
  </si>
  <si>
    <t>15225_令和6年度</t>
  </si>
  <si>
    <t>15_平成2年度</t>
  </si>
  <si>
    <t>15</t>
  </si>
  <si>
    <t>新潟県</t>
  </si>
  <si>
    <t>15_平成17年度</t>
  </si>
  <si>
    <t>15_平成18年度</t>
  </si>
  <si>
    <t>15_平成19年度</t>
  </si>
  <si>
    <t>15_平成20年度</t>
  </si>
  <si>
    <t>15_平成21年度</t>
  </si>
  <si>
    <t>15_平成22年度</t>
  </si>
  <si>
    <t>15_平成23年度</t>
  </si>
  <si>
    <t>15_平成24年度</t>
  </si>
  <si>
    <t>15_平成25年度</t>
  </si>
  <si>
    <t>15_平成26年度</t>
  </si>
  <si>
    <t>15_平成27年度</t>
  </si>
  <si>
    <t>15_平成28年度</t>
  </si>
  <si>
    <t>15_平成29年度</t>
  </si>
  <si>
    <t>15_平成30年度</t>
  </si>
  <si>
    <t>15_令和元年度</t>
  </si>
  <si>
    <t>15_令和2年度</t>
  </si>
  <si>
    <t>15_令和3年度</t>
  </si>
  <si>
    <t>15_令和4年度</t>
  </si>
  <si>
    <t>15_令和5年度</t>
  </si>
  <si>
    <t>15_令和6年度</t>
  </si>
  <si>
    <t>15205_令和7年度</t>
  </si>
  <si>
    <t>15205_令和8年度</t>
  </si>
  <si>
    <t>15205_令和9年度</t>
  </si>
  <si>
    <t>15205_令和10年度</t>
  </si>
  <si>
    <t>15205_令和11年度</t>
  </si>
  <si>
    <t>15205_令和12年度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</si>
</sst>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12.13218930016</c:v>
                </c:pt>
                <c:pt idx="1">
                  <c:v>13.31072311612</c:v>
                </c:pt>
                <c:pt idx="2">
                  <c:v>14.015342473440001</c:v>
                </c:pt>
                <c:pt idx="3">
                  <c:v>14.64221036472</c:v>
                </c:pt>
                <c:pt idx="4">
                  <c:v>13.74498491175</c:v>
                </c:pt>
                <c:pt idx="5">
                  <c:v>14.47024770708</c:v>
                </c:pt>
                <c:pt idx="6">
                  <c:v>17.547985417349999</c:v>
                </c:pt>
                <c:pt idx="7">
                  <c:v>16.613428837280001</c:v>
                </c:pt>
                <c:pt idx="8">
                  <c:v>15.759530858</c:v>
                </c:pt>
                <c:pt idx="9">
                  <c:v>14.475512458400003</c:v>
                </c:pt>
                <c:pt idx="10">
                  <c:v>18.717896262270006</c:v>
                </c:pt>
                <c:pt idx="11">
                  <c:v>15.103165132000001</c:v>
                </c:pt>
                <c:pt idx="12">
                  <c:v>11.916543386220001</c:v>
                </c:pt>
                <c:pt idx="13">
                  <c:v>14.27116043444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183.76594442083689</c:v>
                </c:pt>
                <c:pt idx="1">
                  <c:v>184.30555652523361</c:v>
                </c:pt>
                <c:pt idx="2">
                  <c:v>180.88057996223139</c:v>
                </c:pt>
                <c:pt idx="3">
                  <c:v>179.93068169485321</c:v>
                </c:pt>
                <c:pt idx="4">
                  <c:v>176.54917041844408</c:v>
                </c:pt>
                <c:pt idx="5">
                  <c:v>169.2278617116597</c:v>
                </c:pt>
                <c:pt idx="6">
                  <c:v>167.11300505020409</c:v>
                </c:pt>
                <c:pt idx="7">
                  <c:v>165.6166952916906</c:v>
                </c:pt>
                <c:pt idx="8">
                  <c:v>162.2992953212439</c:v>
                </c:pt>
                <c:pt idx="9">
                  <c:v>158.5971566935645</c:v>
                </c:pt>
                <c:pt idx="10">
                  <c:v>151.86411945283422</c:v>
                </c:pt>
                <c:pt idx="11">
                  <c:v>136.6827358582444</c:v>
                </c:pt>
                <c:pt idx="12">
                  <c:v>134.77481994867497</c:v>
                </c:pt>
                <c:pt idx="13">
                  <c:v>137.31721377268269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151.97791572390699</c:v>
                </c:pt>
                <c:pt idx="1">
                  <c:v>153.50618851894691</c:v>
                </c:pt>
                <c:pt idx="2">
                  <c:v>166.7043427087097</c:v>
                </c:pt>
                <c:pt idx="3">
                  <c:v>189.87704509397281</c:v>
                </c:pt>
                <c:pt idx="4">
                  <c:v>190.58974053328049</c:v>
                </c:pt>
                <c:pt idx="5">
                  <c:v>166.25939375239469</c:v>
                </c:pt>
                <c:pt idx="6">
                  <c:v>155.76936748133579</c:v>
                </c:pt>
                <c:pt idx="7">
                  <c:v>146.26241298571284</c:v>
                </c:pt>
                <c:pt idx="8">
                  <c:v>155.37628417236792</c:v>
                </c:pt>
                <c:pt idx="9">
                  <c:v>146.01299671165131</c:v>
                </c:pt>
                <c:pt idx="10">
                  <c:v>140.16389818995549</c:v>
                </c:pt>
                <c:pt idx="11">
                  <c:v>131.11622065349505</c:v>
                </c:pt>
                <c:pt idx="12">
                  <c:v>120.3569044899306</c:v>
                </c:pt>
                <c:pt idx="13">
                  <c:v>120.33343331092416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137.68843877677</c:v>
                </c:pt>
                <c:pt idx="1">
                  <c:v>134.29902502928621</c:v>
                </c:pt>
                <c:pt idx="2">
                  <c:v>156.7697324156081</c:v>
                </c:pt>
                <c:pt idx="3">
                  <c:v>165.1921215008426</c:v>
                </c:pt>
                <c:pt idx="4">
                  <c:v>164.41281334519431</c:v>
                </c:pt>
                <c:pt idx="5">
                  <c:v>150.43929173437721</c:v>
                </c:pt>
                <c:pt idx="6">
                  <c:v>125.8034331781311</c:v>
                </c:pt>
                <c:pt idx="7">
                  <c:v>122.35300499226615</c:v>
                </c:pt>
                <c:pt idx="8">
                  <c:v>117.89415011496659</c:v>
                </c:pt>
                <c:pt idx="9">
                  <c:v>115.04160818696849</c:v>
                </c:pt>
                <c:pt idx="10">
                  <c:v>116.71607216308361</c:v>
                </c:pt>
                <c:pt idx="11">
                  <c:v>99.481978869053734</c:v>
                </c:pt>
                <c:pt idx="12">
                  <c:v>111.14820674544784</c:v>
                </c:pt>
                <c:pt idx="13">
                  <c:v>104.08189071432702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422.74323384581123</c:v>
                </c:pt>
                <c:pt idx="1">
                  <c:v>412.61927587017067</c:v>
                </c:pt>
                <c:pt idx="2">
                  <c:v>321.23013640731222</c:v>
                </c:pt>
                <c:pt idx="3">
                  <c:v>337.31837619118579</c:v>
                </c:pt>
                <c:pt idx="4">
                  <c:v>346.56679477095457</c:v>
                </c:pt>
                <c:pt idx="5">
                  <c:v>298.10705900655921</c:v>
                </c:pt>
                <c:pt idx="6">
                  <c:v>287.55052496189569</c:v>
                </c:pt>
                <c:pt idx="7">
                  <c:v>285.5256261101452</c:v>
                </c:pt>
                <c:pt idx="8">
                  <c:v>279.83650135448357</c:v>
                </c:pt>
                <c:pt idx="9">
                  <c:v>291.26733168859795</c:v>
                </c:pt>
                <c:pt idx="10">
                  <c:v>246.52918762886111</c:v>
                </c:pt>
                <c:pt idx="11">
                  <c:v>220.29329142886877</c:v>
                </c:pt>
                <c:pt idx="12">
                  <c:v>231.51846941107232</c:v>
                </c:pt>
                <c:pt idx="13">
                  <c:v>217.04235861800632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53576</c:v>
                </c:pt>
                <c:pt idx="1">
                  <c:v>53800</c:v>
                </c:pt>
                <c:pt idx="2">
                  <c:v>54452</c:v>
                </c:pt>
                <c:pt idx="3">
                  <c:v>54672</c:v>
                </c:pt>
                <c:pt idx="4">
                  <c:v>55032</c:v>
                </c:pt>
                <c:pt idx="5">
                  <c:v>55332</c:v>
                </c:pt>
                <c:pt idx="6">
                  <c:v>55314</c:v>
                </c:pt>
                <c:pt idx="7">
                  <c:v>55562</c:v>
                </c:pt>
                <c:pt idx="8">
                  <c:v>55499</c:v>
                </c:pt>
                <c:pt idx="9">
                  <c:v>55318</c:v>
                </c:pt>
                <c:pt idx="10">
                  <c:v>54889</c:v>
                </c:pt>
                <c:pt idx="11">
                  <c:v>54696</c:v>
                </c:pt>
                <c:pt idx="12">
                  <c:v>54355</c:v>
                </c:pt>
                <c:pt idx="13">
                  <c:v>54132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14225</c:v>
                </c:pt>
                <c:pt idx="1">
                  <c:v>13986</c:v>
                </c:pt>
                <c:pt idx="2">
                  <c:v>13824</c:v>
                </c:pt>
                <c:pt idx="3">
                  <c:v>13545</c:v>
                </c:pt>
                <c:pt idx="4">
                  <c:v>13344</c:v>
                </c:pt>
                <c:pt idx="5">
                  <c:v>13034</c:v>
                </c:pt>
                <c:pt idx="6">
                  <c:v>12762</c:v>
                </c:pt>
                <c:pt idx="7">
                  <c:v>13129</c:v>
                </c:pt>
                <c:pt idx="8">
                  <c:v>12966</c:v>
                </c:pt>
                <c:pt idx="9">
                  <c:v>12866</c:v>
                </c:pt>
                <c:pt idx="10">
                  <c:v>12084</c:v>
                </c:pt>
                <c:pt idx="11">
                  <c:v>12043</c:v>
                </c:pt>
                <c:pt idx="12">
                  <c:v>11962</c:v>
                </c:pt>
                <c:pt idx="13">
                  <c:v>11917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34084</c:v>
                </c:pt>
                <c:pt idx="1">
                  <c:v>34191</c:v>
                </c:pt>
                <c:pt idx="2">
                  <c:v>34259</c:v>
                </c:pt>
                <c:pt idx="3">
                  <c:v>34393</c:v>
                </c:pt>
                <c:pt idx="4">
                  <c:v>34468</c:v>
                </c:pt>
                <c:pt idx="5">
                  <c:v>34614</c:v>
                </c:pt>
                <c:pt idx="6">
                  <c:v>34716</c:v>
                </c:pt>
                <c:pt idx="7">
                  <c:v>34790</c:v>
                </c:pt>
                <c:pt idx="8">
                  <c:v>34870</c:v>
                </c:pt>
                <c:pt idx="9">
                  <c:v>34977</c:v>
                </c:pt>
                <c:pt idx="10">
                  <c:v>34853</c:v>
                </c:pt>
                <c:pt idx="11">
                  <c:v>34891</c:v>
                </c:pt>
                <c:pt idx="12">
                  <c:v>34821</c:v>
                </c:pt>
                <c:pt idx="13">
                  <c:v>34744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576</c:v>
                </c:pt>
                <c:pt idx="1">
                  <c:v>576</c:v>
                </c:pt>
                <c:pt idx="2">
                  <c:v>576</c:v>
                </c:pt>
                <c:pt idx="3">
                  <c:v>576</c:v>
                </c:pt>
                <c:pt idx="4">
                  <c:v>576</c:v>
                </c:pt>
                <c:pt idx="5">
                  <c:v>473</c:v>
                </c:pt>
                <c:pt idx="6">
                  <c:v>473</c:v>
                </c:pt>
                <c:pt idx="7">
                  <c:v>473</c:v>
                </c:pt>
                <c:pt idx="8">
                  <c:v>473</c:v>
                </c:pt>
                <c:pt idx="9">
                  <c:v>473</c:v>
                </c:pt>
                <c:pt idx="10">
                  <c:v>473</c:v>
                </c:pt>
                <c:pt idx="11">
                  <c:v>410</c:v>
                </c:pt>
                <c:pt idx="12">
                  <c:v>410</c:v>
                </c:pt>
                <c:pt idx="13">
                  <c:v>410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5068</c:v>
                </c:pt>
                <c:pt idx="1">
                  <c:v>5068</c:v>
                </c:pt>
                <c:pt idx="2">
                  <c:v>5068</c:v>
                </c:pt>
                <c:pt idx="3">
                  <c:v>5068</c:v>
                </c:pt>
                <c:pt idx="4">
                  <c:v>5068</c:v>
                </c:pt>
                <c:pt idx="5">
                  <c:v>4262</c:v>
                </c:pt>
                <c:pt idx="6">
                  <c:v>4262</c:v>
                </c:pt>
                <c:pt idx="7">
                  <c:v>4262</c:v>
                </c:pt>
                <c:pt idx="8">
                  <c:v>4262</c:v>
                </c:pt>
                <c:pt idx="9">
                  <c:v>4262</c:v>
                </c:pt>
                <c:pt idx="10">
                  <c:v>4262</c:v>
                </c:pt>
                <c:pt idx="11">
                  <c:v>3714</c:v>
                </c:pt>
                <c:pt idx="12">
                  <c:v>3714</c:v>
                </c:pt>
                <c:pt idx="13">
                  <c:v>3714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2665.7649999999999</c:v>
                </c:pt>
                <c:pt idx="1">
                  <c:v>2740.0225</c:v>
                </c:pt>
                <c:pt idx="2">
                  <c:v>1754.0571</c:v>
                </c:pt>
                <c:pt idx="3">
                  <c:v>1824.5587</c:v>
                </c:pt>
                <c:pt idx="4">
                  <c:v>1904.9462000000001</c:v>
                </c:pt>
                <c:pt idx="5">
                  <c:v>1893.6456000000001</c:v>
                </c:pt>
                <c:pt idx="6">
                  <c:v>2013.4518</c:v>
                </c:pt>
                <c:pt idx="7">
                  <c:v>1932.6538</c:v>
                </c:pt>
                <c:pt idx="8">
                  <c:v>2030.7886000000001</c:v>
                </c:pt>
                <c:pt idx="9">
                  <c:v>2150.9405000000002</c:v>
                </c:pt>
                <c:pt idx="10">
                  <c:v>1876.9259999999999</c:v>
                </c:pt>
                <c:pt idx="11">
                  <c:v>1775.6985999999999</c:v>
                </c:pt>
                <c:pt idx="12">
                  <c:v>2015.4875</c:v>
                </c:pt>
                <c:pt idx="13">
                  <c:v>2081.3009999999999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4.1260000000000003</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5.1790000000000003</c:v>
                </c:pt>
                <c:pt idx="1">
                  <c:v>0</c:v>
                </c:pt>
                <c:pt idx="2">
                  <c:v>0</c:v>
                </c:pt>
                <c:pt idx="3">
                  <c:v>0</c:v>
                </c:pt>
                <c:pt idx="4">
                  <c:v>12.169</c:v>
                </c:pt>
                <c:pt idx="5">
                  <c:v>11.202</c:v>
                </c:pt>
                <c:pt idx="6">
                  <c:v>11.32</c:v>
                </c:pt>
                <c:pt idx="7">
                  <c:v>10.807</c:v>
                </c:pt>
                <c:pt idx="8">
                  <c:v>12.353</c:v>
                </c:pt>
                <c:pt idx="9">
                  <c:v>11.481</c:v>
                </c:pt>
                <c:pt idx="10">
                  <c:v>11.69</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3.0529999999999999</c:v>
                </c:pt>
                <c:pt idx="2">
                  <c:v>0</c:v>
                </c:pt>
                <c:pt idx="3">
                  <c:v>0</c:v>
                </c:pt>
                <c:pt idx="4">
                  <c:v>0</c:v>
                </c:pt>
                <c:pt idx="5">
                  <c:v>0</c:v>
                </c:pt>
                <c:pt idx="6">
                  <c:v>1.34</c:v>
                </c:pt>
                <c:pt idx="7">
                  <c:v>0</c:v>
                </c:pt>
                <c:pt idx="8">
                  <c:v>3.52</c:v>
                </c:pt>
                <c:pt idx="9">
                  <c:v>8.5039999999999996</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5.6820000000000004</c:v>
                </c:pt>
                <c:pt idx="1">
                  <c:v>4.1399999999999997</c:v>
                </c:pt>
                <c:pt idx="2">
                  <c:v>3.589</c:v>
                </c:pt>
                <c:pt idx="3">
                  <c:v>0</c:v>
                </c:pt>
                <c:pt idx="4">
                  <c:v>0</c:v>
                </c:pt>
                <c:pt idx="5">
                  <c:v>17.780999999999999</c:v>
                </c:pt>
                <c:pt idx="6">
                  <c:v>20.027000000000001</c:v>
                </c:pt>
                <c:pt idx="7">
                  <c:v>11.554</c:v>
                </c:pt>
                <c:pt idx="8">
                  <c:v>14.914999999999999</c:v>
                </c:pt>
                <c:pt idx="9">
                  <c:v>11.907999999999999</c:v>
                </c:pt>
                <c:pt idx="10">
                  <c:v>8.9939999999999998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118.571</c:v>
                </c:pt>
                <c:pt idx="1">
                  <c:v>405.71800000000002</c:v>
                </c:pt>
                <c:pt idx="2">
                  <c:v>431.95</c:v>
                </c:pt>
                <c:pt idx="3">
                  <c:v>414.68</c:v>
                </c:pt>
                <c:pt idx="4">
                  <c:v>397.07799999999997</c:v>
                </c:pt>
                <c:pt idx="5">
                  <c:v>394.11700000000002</c:v>
                </c:pt>
                <c:pt idx="6">
                  <c:v>404.37599999999998</c:v>
                </c:pt>
                <c:pt idx="7">
                  <c:v>388.39400000000001</c:v>
                </c:pt>
                <c:pt idx="8">
                  <c:v>365.44499999999999</c:v>
                </c:pt>
                <c:pt idx="9">
                  <c:v>339.67099999999999</c:v>
                </c:pt>
                <c:pt idx="10">
                  <c:v>339.8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6.99</c:v>
                </c:pt>
                <c:pt idx="1">
                  <c:v>269.685</c:v>
                </c:pt>
                <c:pt idx="2">
                  <c:v>284.25099999999998</c:v>
                </c:pt>
                <c:pt idx="3">
                  <c:v>273.24700000000001</c:v>
                </c:pt>
                <c:pt idx="4">
                  <c:v>264.14800000000002</c:v>
                </c:pt>
                <c:pt idx="5">
                  <c:v>255.785</c:v>
                </c:pt>
                <c:pt idx="6">
                  <c:v>263.68400000000003</c:v>
                </c:pt>
                <c:pt idx="7">
                  <c:v>251.446</c:v>
                </c:pt>
                <c:pt idx="8">
                  <c:v>230.21</c:v>
                </c:pt>
                <c:pt idx="9">
                  <c:v>216.697</c:v>
                </c:pt>
                <c:pt idx="10">
                  <c:v>215.911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9.6859999999999999</c:v>
                </c:pt>
                <c:pt idx="1">
                  <c:v>4.359</c:v>
                </c:pt>
                <c:pt idx="2">
                  <c:v>4.59</c:v>
                </c:pt>
                <c:pt idx="3">
                  <c:v>4.4870000000000001</c:v>
                </c:pt>
                <c:pt idx="4">
                  <c:v>16.477</c:v>
                </c:pt>
                <c:pt idx="5">
                  <c:v>36.064999999999998</c:v>
                </c:pt>
                <c:pt idx="6">
                  <c:v>36.405999999999999</c:v>
                </c:pt>
                <c:pt idx="7">
                  <c:v>30.102</c:v>
                </c:pt>
                <c:pt idx="8">
                  <c:v>35.076999999999998</c:v>
                </c:pt>
                <c:pt idx="9">
                  <c:v>31.539000000000001</c:v>
                </c:pt>
                <c:pt idx="10">
                  <c:v>27.91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10.048</c:v>
                </c:pt>
                <c:pt idx="1">
                  <c:v>11.702</c:v>
                </c:pt>
                <c:pt idx="2">
                  <c:v>9.2159999999999993</c:v>
                </c:pt>
                <c:pt idx="3">
                  <c:v>5.8609999999999998</c:v>
                </c:pt>
                <c:pt idx="4">
                  <c:v>6.258</c:v>
                </c:pt>
                <c:pt idx="5">
                  <c:v>6.2069999999999999</c:v>
                </c:pt>
                <c:pt idx="6">
                  <c:v>9.0860000000000003</c:v>
                </c:pt>
                <c:pt idx="7">
                  <c:v>4.5640000000000001</c:v>
                </c:pt>
                <c:pt idx="8">
                  <c:v>8.0180000000000007</c:v>
                </c:pt>
                <c:pt idx="9">
                  <c:v>13.798999999999999</c:v>
                </c:pt>
                <c:pt idx="10">
                  <c:v>6.86</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102.708</c:v>
                </c:pt>
                <c:pt idx="1">
                  <c:v>127.16500000000001</c:v>
                </c:pt>
                <c:pt idx="2">
                  <c:v>137.482</c:v>
                </c:pt>
                <c:pt idx="3">
                  <c:v>131.08500000000001</c:v>
                </c:pt>
                <c:pt idx="4">
                  <c:v>122.364</c:v>
                </c:pt>
                <c:pt idx="5">
                  <c:v>125.04300000000001</c:v>
                </c:pt>
                <c:pt idx="6">
                  <c:v>127.887</c:v>
                </c:pt>
                <c:pt idx="7">
                  <c:v>128.76900000000001</c:v>
                </c:pt>
                <c:pt idx="8">
                  <c:v>122.928</c:v>
                </c:pt>
                <c:pt idx="9">
                  <c:v>109.529</c:v>
                </c:pt>
                <c:pt idx="10">
                  <c:v>109.803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156.7697324156081</c:v>
                </c:pt>
                <c:pt idx="1">
                  <c:v>165.1921215008426</c:v>
                </c:pt>
                <c:pt idx="2">
                  <c:v>164.41281334519431</c:v>
                </c:pt>
                <c:pt idx="3">
                  <c:v>150.43929173437721</c:v>
                </c:pt>
                <c:pt idx="4">
                  <c:v>125.8034331781311</c:v>
                </c:pt>
                <c:pt idx="5">
                  <c:v>122.35300499226615</c:v>
                </c:pt>
                <c:pt idx="6">
                  <c:v>117.89415011496659</c:v>
                </c:pt>
                <c:pt idx="7">
                  <c:v>115.04160818696849</c:v>
                </c:pt>
                <c:pt idx="8">
                  <c:v>116.71607216308361</c:v>
                </c:pt>
                <c:pt idx="9">
                  <c:v>99.481978869053734</c:v>
                </c:pt>
                <c:pt idx="10">
                  <c:v>111.14820674544784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321.23013640731222</c:v>
                </c:pt>
                <c:pt idx="1">
                  <c:v>337.31837619118579</c:v>
                </c:pt>
                <c:pt idx="2">
                  <c:v>346.56679477095457</c:v>
                </c:pt>
                <c:pt idx="3">
                  <c:v>298.10705900655921</c:v>
                </c:pt>
                <c:pt idx="4">
                  <c:v>287.55052496189569</c:v>
                </c:pt>
                <c:pt idx="5">
                  <c:v>285.5256261101452</c:v>
                </c:pt>
                <c:pt idx="6">
                  <c:v>279.83650135448357</c:v>
                </c:pt>
                <c:pt idx="7">
                  <c:v>291.26733168859795</c:v>
                </c:pt>
                <c:pt idx="8">
                  <c:v>246.52918762886111</c:v>
                </c:pt>
                <c:pt idx="9">
                  <c:v>220.29329142886877</c:v>
                </c:pt>
                <c:pt idx="10">
                  <c:v>231.51846941107232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0.35101314360190683</c:v>
                </c:pt>
                <c:pt idx="1">
                  <c:v>0.41167932078889408</c:v>
                </c:pt>
                <c:pt idx="2">
                  <c:v>0.42328925394295919</c:v>
                </c:pt>
                <c:pt idx="3">
                  <c:v>0.4593852975383142</c:v>
                </c:pt>
                <c:pt idx="4">
                  <c:v>0.44730226111409171</c:v>
                </c:pt>
                <c:pt idx="5">
                  <c:v>0.45967852969305323</c:v>
                </c:pt>
                <c:pt idx="6">
                  <c:v>0.48947510184344795</c:v>
                </c:pt>
                <c:pt idx="7">
                  <c:v>0.4577684672943344</c:v>
                </c:pt>
                <c:pt idx="8">
                  <c:v>0.53115820183179874</c:v>
                </c:pt>
                <c:pt idx="9">
                  <c:v>0.55983547751303986</c:v>
                </c:pt>
                <c:pt idx="10">
                  <c:v>0.50390364231744789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6.1784885709453792E-2</c:v>
                </c:pt>
                <c:pt idx="1">
                  <c:v>2.6387456982794218E-2</c:v>
                </c:pt>
                <c:pt idx="2">
                  <c:v>2.7917532135181135E-2</c:v>
                </c:pt>
                <c:pt idx="3">
                  <c:v>2.9825984609941274E-2</c:v>
                </c:pt>
                <c:pt idx="4">
                  <c:v>0.13097416806319925</c:v>
                </c:pt>
                <c:pt idx="5">
                  <c:v>0.29476186549140859</c:v>
                </c:pt>
                <c:pt idx="6">
                  <c:v>0.30880242967524713</c:v>
                </c:pt>
                <c:pt idx="7">
                  <c:v>0.26166184978114598</c:v>
                </c:pt>
                <c:pt idx="8">
                  <c:v>0.30053273169600869</c:v>
                </c:pt>
                <c:pt idx="9">
                  <c:v>0.31703229427627488</c:v>
                </c:pt>
                <c:pt idx="10">
                  <c:v>0.25110616551753839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109.803</c:v>
                </c:pt>
                <c:pt idx="2">
                  <c:v>6.86</c:v>
                </c:pt>
                <c:pt idx="3">
                  <c:v>0</c:v>
                </c:pt>
                <c:pt idx="4">
                  <c:v>27.91</c:v>
                </c:pt>
                <c:pt idx="5">
                  <c:v>215.911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116.663</c:v>
                </c:pt>
                <c:pt idx="4" formatCode="#,##0">
                  <c:v>27.91</c:v>
                </c:pt>
                <c:pt idx="5" formatCode="#,##0">
                  <c:v>215.911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24：金属製品製造業(N=3)</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R：ｻｰﾋﾞｽ業(他に分類されない)(N=2)</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6.06</c:v>
                </c:pt>
                <c:pt idx="4">
                  <c:v>0</c:v>
                </c:pt>
                <c:pt idx="5">
                  <c:v>6.7610000000000001</c:v>
                </c:pt>
                <c:pt idx="6">
                  <c:v>0</c:v>
                </c:pt>
                <c:pt idx="7">
                  <c:v>0</c:v>
                </c:pt>
                <c:pt idx="8">
                  <c:v>0</c:v>
                </c:pt>
                <c:pt idx="9">
                  <c:v>0</c:v>
                </c:pt>
                <c:pt idx="10">
                  <c:v>0</c:v>
                </c:pt>
                <c:pt idx="11">
                  <c:v>0</c:v>
                </c:pt>
                <c:pt idx="12">
                  <c:v>0</c:v>
                </c:pt>
                <c:pt idx="13">
                  <c:v>0</c:v>
                </c:pt>
                <c:pt idx="14">
                  <c:v>0</c:v>
                </c:pt>
                <c:pt idx="15">
                  <c:v>10.394</c:v>
                </c:pt>
                <c:pt idx="16">
                  <c:v>0</c:v>
                </c:pt>
                <c:pt idx="17">
                  <c:v>0</c:v>
                </c:pt>
                <c:pt idx="18">
                  <c:v>0</c:v>
                </c:pt>
                <c:pt idx="19">
                  <c:v>0</c:v>
                </c:pt>
                <c:pt idx="20">
                  <c:v>27.327999999999999</c:v>
                </c:pt>
                <c:pt idx="21">
                  <c:v>0</c:v>
                </c:pt>
                <c:pt idx="22">
                  <c:v>59.26</c:v>
                </c:pt>
                <c:pt idx="23">
                  <c:v>0</c:v>
                </c:pt>
                <c:pt idx="24">
                  <c:v>0</c:v>
                </c:pt>
                <c:pt idx="25">
                  <c:v>0</c:v>
                </c:pt>
                <c:pt idx="26">
                  <c:v>0</c:v>
                </c:pt>
                <c:pt idx="27">
                  <c:v>0</c:v>
                </c:pt>
                <c:pt idx="28">
                  <c:v>0</c:v>
                </c:pt>
                <c:pt idx="29">
                  <c:v>0</c:v>
                </c:pt>
                <c:pt idx="30">
                  <c:v>0</c:v>
                </c:pt>
                <c:pt idx="31">
                  <c:v>0</c:v>
                </c:pt>
                <c:pt idx="32">
                  <c:v>0</c:v>
                </c:pt>
                <c:pt idx="33">
                  <c:v>0</c:v>
                </c:pt>
                <c:pt idx="34">
                  <c:v>7.226</c:v>
                </c:pt>
                <c:pt idx="35">
                  <c:v>0</c:v>
                </c:pt>
                <c:pt idx="36">
                  <c:v>20.684000000000001</c:v>
                </c:pt>
                <c:pt idx="37">
                  <c:v>0</c:v>
                </c:pt>
                <c:pt idx="38">
                  <c:v>0</c:v>
                </c:pt>
                <c:pt idx="39">
                  <c:v>215.911</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337.35336041277247</c:v>
                </c:pt>
                <c:pt idx="2">
                  <c:v>25.852102179201012</c:v>
                </c:pt>
                <c:pt idx="3">
                  <c:v>11.123108872852839</c:v>
                </c:pt>
                <c:pt idx="4">
                  <c:v>136.75456449827271</c:v>
                </c:pt>
                <c:pt idx="5">
                  <c:v>168.5933594443969</c:v>
                </c:pt>
                <c:pt idx="7">
                  <c:v>184.53615853238347</c:v>
                </c:pt>
                <c:pt idx="8">
                  <c:v>5.5408915082518497</c:v>
                </c:pt>
                <c:pt idx="9">
                  <c:v>3.7250389043202552</c:v>
                </c:pt>
                <c:pt idx="10">
                  <c:v>10.174761719999999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374.32857146482638</c:v>
                </c:pt>
                <c:pt idx="4" formatCode="#,##0">
                  <c:v>136.75456449827271</c:v>
                </c:pt>
                <c:pt idx="5" formatCode="#,##0">
                  <c:v>168.5933594443969</c:v>
                </c:pt>
                <c:pt idx="6" formatCode="#,##0">
                  <c:v>193.80208894495559</c:v>
                </c:pt>
                <c:pt idx="10" formatCode="#,##0">
                  <c:v>10.174761719999999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339.8</c:v>
                </c:pt>
                <c:pt idx="2" formatCode="#,##0_);[Red]\(#,##0\)">
                  <c:v>0</c:v>
                </c:pt>
                <c:pt idx="3" formatCode="#,##0_);[Red]\(#,##0\)">
                  <c:v>8.9939999999999998</c:v>
                </c:pt>
                <c:pt idx="4" formatCode="#,##0_);[Red]\(#,##0\)">
                  <c:v>0</c:v>
                </c:pt>
                <c:pt idx="5" formatCode="#,##0_);[Red]\(#,##0\)">
                  <c:v>11.69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339.8</c:v>
                </c:pt>
                <c:pt idx="1">
                  <c:v>8.9939999999999998</c:v>
                </c:pt>
                <c:pt idx="4" formatCode="#,##0_);[Red]\(#,##0\)">
                  <c:v>0</c:v>
                </c:pt>
                <c:pt idx="5" formatCode="#,##0_);[Red]\(#,##0\)">
                  <c:v>11.69</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柏崎市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6.7610000000000001</c:v>
                </c:pt>
                <c:pt idx="1">
                  <c:v>0</c:v>
                </c:pt>
                <c:pt idx="2">
                  <c:v>0</c:v>
                </c:pt>
                <c:pt idx="3">
                  <c:v>0</c:v>
                </c:pt>
                <c:pt idx="4">
                  <c:v>0</c:v>
                </c:pt>
                <c:pt idx="5">
                  <c:v>0</c:v>
                </c:pt>
                <c:pt idx="6">
                  <c:v>0</c:v>
                </c:pt>
                <c:pt idx="7">
                  <c:v>0</c:v>
                </c:pt>
                <c:pt idx="8">
                  <c:v>0</c:v>
                </c:pt>
                <c:pt idx="9">
                  <c:v>0</c:v>
                </c:pt>
                <c:pt idx="10">
                  <c:v>3.4646666666666666</c:v>
                </c:pt>
                <c:pt idx="11">
                  <c:v>0</c:v>
                </c:pt>
                <c:pt idx="12">
                  <c:v>0</c:v>
                </c:pt>
                <c:pt idx="13">
                  <c:v>0</c:v>
                </c:pt>
                <c:pt idx="14">
                  <c:v>0</c:v>
                </c:pt>
                <c:pt idx="15">
                  <c:v>27.327999999999999</c:v>
                </c:pt>
                <c:pt idx="16">
                  <c:v>0</c:v>
                </c:pt>
                <c:pt idx="17">
                  <c:v>29.63</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24：金属製品製造業(N=3)</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柏崎市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3.613</c:v>
                </c:pt>
                <c:pt idx="11">
                  <c:v>0</c:v>
                </c:pt>
                <c:pt idx="12">
                  <c:v>10.342000000000001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柏崎市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215.911</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柏崎市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6.06</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9,637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3772.6000000000031</c:v>
                </c:pt>
                <c:pt idx="1">
                  <c:v>5186.2999999999984</c:v>
                </c:pt>
                <c:pt idx="2">
                  <c:v>480</c:v>
                </c:pt>
                <c:pt idx="3">
                  <c:v>198</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13,471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4527.5727120000038</c:v>
                </c:pt>
                <c:pt idx="1">
                  <c:v>6860.2301879999986</c:v>
                </c:pt>
                <c:pt idx="2">
                  <c:v>1042.7904000000001</c:v>
                </c:pt>
                <c:pt idx="3">
                  <c:v>1040.6880000000001</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柏崎市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48.92173747199999</c:v>
                </c:pt>
                <c:pt idx="1">
                  <c:v>13.456861128</c:v>
                </c:pt>
                <c:pt idx="2">
                  <c:v>0.56834910000000005</c:v>
                </c:pt>
                <c:pt idx="3">
                  <c:v>21.524643504</c:v>
                </c:pt>
                <c:pt idx="4">
                  <c:v>9.6081382600000005</c:v>
                </c:pt>
                <c:pt idx="5">
                  <c:v>44.302497279999997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1,485,150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柏崎市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1190669</c:v>
                </c:pt>
                <c:pt idx="1">
                  <c:v>201200</c:v>
                </c:pt>
                <c:pt idx="2">
                  <c:v>2734</c:v>
                </c:pt>
                <c:pt idx="3">
                  <c:v>90547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198</c:v>
                </c:pt>
                <c:pt idx="1">
                  <c:v>198</c:v>
                </c:pt>
                <c:pt idx="2">
                  <c:v>198</c:v>
                </c:pt>
                <c:pt idx="3">
                  <c:v>198</c:v>
                </c:pt>
                <c:pt idx="4">
                  <c:v>198</c:v>
                </c:pt>
                <c:pt idx="5">
                  <c:v>198</c:v>
                </c:pt>
                <c:pt idx="6">
                  <c:v>198</c:v>
                </c:pt>
                <c:pt idx="7">
                  <c:v>198</c:v>
                </c:pt>
                <c:pt idx="8">
                  <c:v>198</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509.8</c:v>
                </c:pt>
                <c:pt idx="1">
                  <c:v>499.8</c:v>
                </c:pt>
                <c:pt idx="2">
                  <c:v>480</c:v>
                </c:pt>
                <c:pt idx="3">
                  <c:v>480</c:v>
                </c:pt>
                <c:pt idx="4">
                  <c:v>480</c:v>
                </c:pt>
                <c:pt idx="5">
                  <c:v>480</c:v>
                </c:pt>
                <c:pt idx="6">
                  <c:v>480</c:v>
                </c:pt>
                <c:pt idx="7">
                  <c:v>480</c:v>
                </c:pt>
                <c:pt idx="8">
                  <c:v>480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3895.7</c:v>
                </c:pt>
                <c:pt idx="1">
                  <c:v>4198.4000000000005</c:v>
                </c:pt>
                <c:pt idx="2">
                  <c:v>4486.2000000000007</c:v>
                </c:pt>
                <c:pt idx="3">
                  <c:v>4564.1000000000004</c:v>
                </c:pt>
                <c:pt idx="4">
                  <c:v>4602.4000000000005</c:v>
                </c:pt>
                <c:pt idx="5">
                  <c:v>4699.8999999999987</c:v>
                </c:pt>
                <c:pt idx="6">
                  <c:v>4935.2999999999993</c:v>
                </c:pt>
                <c:pt idx="7">
                  <c:v>4987.0999999999995</c:v>
                </c:pt>
                <c:pt idx="8">
                  <c:v>5186.2999999999984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2118.8000000000002</c:v>
                </c:pt>
                <c:pt idx="1">
                  <c:v>2480.1</c:v>
                </c:pt>
                <c:pt idx="2">
                  <c:v>2658.8</c:v>
                </c:pt>
                <c:pt idx="3">
                  <c:v>2808.1999999999994</c:v>
                </c:pt>
                <c:pt idx="4">
                  <c:v>3030.1000000000008</c:v>
                </c:pt>
                <c:pt idx="5">
                  <c:v>3230.900000000001</c:v>
                </c:pt>
                <c:pt idx="6">
                  <c:v>3342.1000000000008</c:v>
                </c:pt>
                <c:pt idx="7">
                  <c:v>3573.8000000000025</c:v>
                </c:pt>
                <c:pt idx="8">
                  <c:v>3772.6000000000031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1.6321764680019304E-2</c:v>
                </c:pt>
                <c:pt idx="1">
                  <c:v>1.823713423984882E-2</c:v>
                </c:pt>
                <c:pt idx="2">
                  <c:v>1.8471349832517383E-2</c:v>
                </c:pt>
                <c:pt idx="3">
                  <c:v>1.8983716899583419E-2</c:v>
                </c:pt>
                <c:pt idx="4">
                  <c:v>2.1157979885879821E-2</c:v>
                </c:pt>
                <c:pt idx="5">
                  <c:v>2.3397082708646565E-2</c:v>
                </c:pt>
                <c:pt idx="6">
                  <c:v>2.427487541595617E-2</c:v>
                </c:pt>
                <c:pt idx="7">
                  <c:v>2.4917786398743896E-2</c:v>
                </c:pt>
                <c:pt idx="8">
                  <c:v>2.5882430329407943E-2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303.42804375211517</c:v>
                </c:pt>
                <c:pt idx="2">
                  <c:v>18.510040898461401</c:v>
                </c:pt>
                <c:pt idx="3">
                  <c:v>24.628710120377988</c:v>
                </c:pt>
                <c:pt idx="4">
                  <c:v>164.41281334519431</c:v>
                </c:pt>
                <c:pt idx="5">
                  <c:v>190.58974053328049</c:v>
                </c:pt>
                <c:pt idx="7">
                  <c:v>167.38020535554762</c:v>
                </c:pt>
                <c:pt idx="8">
                  <c:v>6.8956472978352403</c:v>
                </c:pt>
                <c:pt idx="9">
                  <c:v>2.273317765061214</c:v>
                </c:pt>
                <c:pt idx="10">
                  <c:v>13.74498491175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346.56679477095457</c:v>
                </c:pt>
                <c:pt idx="4" formatCode="#,##0">
                  <c:v>164.41281334519431</c:v>
                </c:pt>
                <c:pt idx="5" formatCode="#,##0">
                  <c:v>190.58974053328049</c:v>
                </c:pt>
                <c:pt idx="6" formatCode="#,##0">
                  <c:v>176.54917041844408</c:v>
                </c:pt>
                <c:pt idx="10" formatCode="#,##0">
                  <c:v>13.74498491175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540</c:v>
                </c:pt>
                <c:pt idx="1">
                  <c:v>610</c:v>
                </c:pt>
                <c:pt idx="2">
                  <c:v>643</c:v>
                </c:pt>
                <c:pt idx="3">
                  <c:v>671</c:v>
                </c:pt>
                <c:pt idx="4">
                  <c:v>712</c:v>
                </c:pt>
                <c:pt idx="5">
                  <c:v>751</c:v>
                </c:pt>
                <c:pt idx="6">
                  <c:v>770</c:v>
                </c:pt>
                <c:pt idx="7">
                  <c:v>806</c:v>
                </c:pt>
                <c:pt idx="8">
                  <c:v>842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520479.76672011992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13471.281300000002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2346433.0889999997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1358937.1519999998</c:v>
                </c:pt>
                <c:pt idx="1">
                  <c:v>373801.69799999997</c:v>
                </c:pt>
                <c:pt idx="2">
                  <c:v>15787.475</c:v>
                </c:pt>
                <c:pt idx="3">
                  <c:v>597906.76400000008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11387.802900000002</c:v>
                </c:pt>
                <c:pt idx="1">
                  <c:v>1042.7904000000001</c:v>
                </c:pt>
                <c:pt idx="2">
                  <c:v>1040.6880000000001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194.36732671355026</c:v>
                </c:pt>
                <c:pt idx="2">
                  <c:v>12.369424926067722</c:v>
                </c:pt>
                <c:pt idx="3">
                  <c:v>10.305606978388337</c:v>
                </c:pt>
                <c:pt idx="4">
                  <c:v>104.08189071432702</c:v>
                </c:pt>
                <c:pt idx="5">
                  <c:v>120.33343331092416</c:v>
                </c:pt>
                <c:pt idx="7">
                  <c:v>131.97837513186445</c:v>
                </c:pt>
                <c:pt idx="8">
                  <c:v>4.6448894436514552</c:v>
                </c:pt>
                <c:pt idx="9">
                  <c:v>0.69394919716677128</c:v>
                </c:pt>
                <c:pt idx="10">
                  <c:v>14.27116043444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217.04235861800632</c:v>
                </c:pt>
                <c:pt idx="4">
                  <c:v>104.08189071432702</c:v>
                </c:pt>
                <c:pt idx="5">
                  <c:v>120.33343331092416</c:v>
                </c:pt>
                <c:pt idx="6">
                  <c:v>137.31721377268269</c:v>
                </c:pt>
                <c:pt idx="10">
                  <c:v>14.27116043444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再エネ比較シート!$BM$72:$BM$161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再エネ比較シート!$BK$72:$BK$161</c:f>
              <c:numCache>
                <c:formatCode>#,##0_);[Red]\(#,##0\)</c:formatCode>
                <c:ptCount val="90"/>
                <c:pt idx="0">
                  <c:v>1088465.6002241164</c:v>
                </c:pt>
                <c:pt idx="1">
                  <c:v>2698161.8145494955</c:v>
                </c:pt>
                <c:pt idx="2">
                  <c:v>93944.924175449836</c:v>
                </c:pt>
                <c:pt idx="3">
                  <c:v>182317.42645395803</c:v>
                </c:pt>
                <c:pt idx="4">
                  <c:v>1501375.8691997912</c:v>
                </c:pt>
                <c:pt idx="5">
                  <c:v>1488078.0942173796</c:v>
                </c:pt>
                <c:pt idx="6">
                  <c:v>606059.19155405799</c:v>
                </c:pt>
                <c:pt idx="7">
                  <c:v>1825953.3222798798</c:v>
                </c:pt>
                <c:pt idx="8">
                  <c:v>254386.80032047507</c:v>
                </c:pt>
                <c:pt idx="9">
                  <c:v>194739.49180836426</c:v>
                </c:pt>
                <c:pt idx="10">
                  <c:v>1436059.1338523666</c:v>
                </c:pt>
                <c:pt idx="11">
                  <c:v>4796276.22126571</c:v>
                </c:pt>
                <c:pt idx="12">
                  <c:v>1196728.7477757805</c:v>
                </c:pt>
                <c:pt idx="13">
                  <c:v>3494713.4214078435</c:v>
                </c:pt>
                <c:pt idx="14">
                  <c:v>5418064.3396397755</c:v>
                </c:pt>
                <c:pt idx="15">
                  <c:v>172451.97900341105</c:v>
                </c:pt>
                <c:pt idx="16">
                  <c:v>1272129.2188645029</c:v>
                </c:pt>
                <c:pt idx="17">
                  <c:v>1462868.480084481</c:v>
                </c:pt>
                <c:pt idx="18">
                  <c:v>110342.30035814689</c:v>
                </c:pt>
                <c:pt idx="19">
                  <c:v>1145880.066745637</c:v>
                </c:pt>
                <c:pt idx="20">
                  <c:v>286726.4187153544</c:v>
                </c:pt>
                <c:pt idx="21">
                  <c:v>2578266.2614676338</c:v>
                </c:pt>
                <c:pt idx="22">
                  <c:v>2036787.9780267216</c:v>
                </c:pt>
                <c:pt idx="23">
                  <c:v>1154450.0998006305</c:v>
                </c:pt>
                <c:pt idx="24">
                  <c:v>411172.39167067903</c:v>
                </c:pt>
                <c:pt idx="25">
                  <c:v>1871733.5359895574</c:v>
                </c:pt>
                <c:pt idx="26">
                  <c:v>6332871.6392680528</c:v>
                </c:pt>
                <c:pt idx="27">
                  <c:v>2662588.3075308385</c:v>
                </c:pt>
                <c:pt idx="28">
                  <c:v>49392.027699885242</c:v>
                </c:pt>
                <c:pt idx="29">
                  <c:v>576181.28174723173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再エネ比較シート!$BJ$72:$BJ$161</c:f>
              <c:numCache>
                <c:formatCode>#,##0_);[Red]\(#,##0\)</c:formatCode>
                <c:ptCount val="90"/>
                <c:pt idx="0">
                  <c:v>269163.37777588359</c:v>
                </c:pt>
                <c:pt idx="1">
                  <c:v>45552.747450504357</c:v>
                </c:pt>
                <c:pt idx="2">
                  <c:v>2214.4098245501555</c:v>
                </c:pt>
                <c:pt idx="3">
                  <c:v>19171.514546041974</c:v>
                </c:pt>
                <c:pt idx="4">
                  <c:v>306980.60480020876</c:v>
                </c:pt>
                <c:pt idx="5">
                  <c:v>187008.84478262049</c:v>
                </c:pt>
                <c:pt idx="6">
                  <c:v>226977.02844594198</c:v>
                </c:pt>
                <c:pt idx="7">
                  <c:v>520479.76672011992</c:v>
                </c:pt>
                <c:pt idx="8">
                  <c:v>149773.02967952495</c:v>
                </c:pt>
                <c:pt idx="9">
                  <c:v>20237.149191635741</c:v>
                </c:pt>
                <c:pt idx="10">
                  <c:v>280272.61514763354</c:v>
                </c:pt>
                <c:pt idx="11">
                  <c:v>250473.88673428979</c:v>
                </c:pt>
                <c:pt idx="12">
                  <c:v>684888.83322421939</c:v>
                </c:pt>
                <c:pt idx="13">
                  <c:v>511532.56459215708</c:v>
                </c:pt>
                <c:pt idx="14">
                  <c:v>1351303.8383602239</c:v>
                </c:pt>
                <c:pt idx="15">
                  <c:v>244848.85099658891</c:v>
                </c:pt>
                <c:pt idx="16">
                  <c:v>24544.37913549726</c:v>
                </c:pt>
                <c:pt idx="17">
                  <c:v>226805.18791551911</c:v>
                </c:pt>
                <c:pt idx="18">
                  <c:v>48711.441641853125</c:v>
                </c:pt>
                <c:pt idx="19">
                  <c:v>47422.635254363035</c:v>
                </c:pt>
                <c:pt idx="20">
                  <c:v>722724.81728464551</c:v>
                </c:pt>
                <c:pt idx="21">
                  <c:v>235755.53453236652</c:v>
                </c:pt>
                <c:pt idx="22">
                  <c:v>1779181.8359732782</c:v>
                </c:pt>
                <c:pt idx="23">
                  <c:v>4739992.4551993702</c:v>
                </c:pt>
                <c:pt idx="24">
                  <c:v>284240.52832932078</c:v>
                </c:pt>
                <c:pt idx="25">
                  <c:v>311048.6270104429</c:v>
                </c:pt>
                <c:pt idx="26">
                  <c:v>250614.56173194843</c:v>
                </c:pt>
                <c:pt idx="27">
                  <c:v>290099.65546916163</c:v>
                </c:pt>
                <c:pt idx="28">
                  <c:v>46673.732300114767</c:v>
                </c:pt>
                <c:pt idx="29">
                  <c:v>53171.280252768338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再エネ比較シート!$BE$72:$BE$161</c:f>
              <c:numCache>
                <c:formatCode>#,##0_);[Red]\(#,##0\)</c:formatCode>
                <c:ptCount val="90"/>
                <c:pt idx="0">
                  <c:v>1243736.085</c:v>
                </c:pt>
                <c:pt idx="1">
                  <c:v>221242.712</c:v>
                </c:pt>
                <c:pt idx="2">
                  <c:v>4988.9750000000004</c:v>
                </c:pt>
                <c:pt idx="3">
                  <c:v>142657.652</c:v>
                </c:pt>
                <c:pt idx="4">
                  <c:v>522513.19700000004</c:v>
                </c:pt>
                <c:pt idx="5">
                  <c:v>752735.01699999999</c:v>
                </c:pt>
                <c:pt idx="6">
                  <c:v>705894.98199999984</c:v>
                </c:pt>
                <c:pt idx="7">
                  <c:v>1358937.1519999998</c:v>
                </c:pt>
                <c:pt idx="8">
                  <c:v>266507.609</c:v>
                </c:pt>
                <c:pt idx="9">
                  <c:v>202001.641</c:v>
                </c:pt>
                <c:pt idx="10">
                  <c:v>1118033.4000000001</c:v>
                </c:pt>
                <c:pt idx="11">
                  <c:v>2483199.9560000002</c:v>
                </c:pt>
                <c:pt idx="12">
                  <c:v>1487305.8419999999</c:v>
                </c:pt>
                <c:pt idx="13">
                  <c:v>3287623.5490000006</c:v>
                </c:pt>
                <c:pt idx="14">
                  <c:v>4636650.1899999995</c:v>
                </c:pt>
                <c:pt idx="15">
                  <c:v>405014.68799999997</c:v>
                </c:pt>
                <c:pt idx="16">
                  <c:v>200710.42199999999</c:v>
                </c:pt>
                <c:pt idx="17">
                  <c:v>1249767.986</c:v>
                </c:pt>
                <c:pt idx="18">
                  <c:v>120929.92300000001</c:v>
                </c:pt>
                <c:pt idx="19">
                  <c:v>526414.31400000001</c:v>
                </c:pt>
                <c:pt idx="20">
                  <c:v>998484.18699999992</c:v>
                </c:pt>
                <c:pt idx="21">
                  <c:v>1151231.1340000001</c:v>
                </c:pt>
                <c:pt idx="22">
                  <c:v>2834917.6119999997</c:v>
                </c:pt>
                <c:pt idx="23">
                  <c:v>5532434.2780000009</c:v>
                </c:pt>
                <c:pt idx="24">
                  <c:v>681268.91399999987</c:v>
                </c:pt>
                <c:pt idx="25">
                  <c:v>1447088.385</c:v>
                </c:pt>
                <c:pt idx="26">
                  <c:v>711904.21200000006</c:v>
                </c:pt>
                <c:pt idx="27">
                  <c:v>1432960.4609999999</c:v>
                </c:pt>
                <c:pt idx="28">
                  <c:v>93427.482000000004</c:v>
                </c:pt>
                <c:pt idx="29">
                  <c:v>95681.205000000002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再エネ比較シート!$BF$72:$BF$161</c:f>
              <c:numCache>
                <c:formatCode>#,##0_);[Red]\(#,##0\)</c:formatCode>
                <c:ptCount val="90"/>
                <c:pt idx="0">
                  <c:v>68476.187999999995</c:v>
                </c:pt>
                <c:pt idx="1">
                  <c:v>2130986.3760000002</c:v>
                </c:pt>
                <c:pt idx="2">
                  <c:v>91170.358999999982</c:v>
                </c:pt>
                <c:pt idx="3">
                  <c:v>46325.233</c:v>
                </c:pt>
                <c:pt idx="4">
                  <c:v>958306.152</c:v>
                </c:pt>
                <c:pt idx="5">
                  <c:v>319976.94099999999</c:v>
                </c:pt>
                <c:pt idx="6">
                  <c:v>1617.9570000000001</c:v>
                </c:pt>
                <c:pt idx="7">
                  <c:v>373801.69799999997</c:v>
                </c:pt>
                <c:pt idx="8">
                  <c:v>132011.05499999999</c:v>
                </c:pt>
                <c:pt idx="9">
                  <c:v>3260.1950000000002</c:v>
                </c:pt>
                <c:pt idx="10">
                  <c:v>499122.87400000001</c:v>
                </c:pt>
                <c:pt idx="11">
                  <c:v>2442735.0109999995</c:v>
                </c:pt>
                <c:pt idx="12">
                  <c:v>359894.90600000002</c:v>
                </c:pt>
                <c:pt idx="13">
                  <c:v>384578.614</c:v>
                </c:pt>
                <c:pt idx="14">
                  <c:v>783089.7</c:v>
                </c:pt>
                <c:pt idx="15">
                  <c:v>323.59100000000001</c:v>
                </c:pt>
                <c:pt idx="16">
                  <c:v>816039.29</c:v>
                </c:pt>
                <c:pt idx="17">
                  <c:v>268795.93699999998</c:v>
                </c:pt>
                <c:pt idx="18">
                  <c:v>35515.021000000001</c:v>
                </c:pt>
                <c:pt idx="19">
                  <c:v>80988.845000000001</c:v>
                </c:pt>
                <c:pt idx="20">
                  <c:v>1617.9570000000001</c:v>
                </c:pt>
                <c:pt idx="21">
                  <c:v>511594.24800000002</c:v>
                </c:pt>
                <c:pt idx="22">
                  <c:v>442473.35499999992</c:v>
                </c:pt>
                <c:pt idx="23">
                  <c:v>167432.14199999999</c:v>
                </c:pt>
                <c:pt idx="24">
                  <c:v>5015.6660000000002</c:v>
                </c:pt>
                <c:pt idx="25">
                  <c:v>196463.557</c:v>
                </c:pt>
                <c:pt idx="26">
                  <c:v>375827.76699999999</c:v>
                </c:pt>
                <c:pt idx="27">
                  <c:v>1246506.92</c:v>
                </c:pt>
                <c:pt idx="28">
                  <c:v>2277.7159999999999</c:v>
                </c:pt>
                <c:pt idx="29">
                  <c:v>236901.084</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再エネ比較シート!$BG$72:$BG$161</c:f>
              <c:numCache>
                <c:formatCode>#,##0_);[Red]\(#,##0\)</c:formatCode>
                <c:ptCount val="90"/>
                <c:pt idx="0">
                  <c:v>25180.859</c:v>
                </c:pt>
                <c:pt idx="1">
                  <c:v>391124.66700000002</c:v>
                </c:pt>
                <c:pt idx="2">
                  <c:v>0</c:v>
                </c:pt>
                <c:pt idx="3">
                  <c:v>0</c:v>
                </c:pt>
                <c:pt idx="4">
                  <c:v>256203.60500000004</c:v>
                </c:pt>
                <c:pt idx="5">
                  <c:v>587562.03099999996</c:v>
                </c:pt>
                <c:pt idx="6">
                  <c:v>7998.2290000000003</c:v>
                </c:pt>
                <c:pt idx="7">
                  <c:v>15787.475</c:v>
                </c:pt>
                <c:pt idx="8">
                  <c:v>5557.7709999999997</c:v>
                </c:pt>
                <c:pt idx="9">
                  <c:v>0</c:v>
                </c:pt>
                <c:pt idx="10">
                  <c:v>96346.17</c:v>
                </c:pt>
                <c:pt idx="11">
                  <c:v>120815.141</c:v>
                </c:pt>
                <c:pt idx="12">
                  <c:v>27638.764999999999</c:v>
                </c:pt>
                <c:pt idx="13">
                  <c:v>297172.09299999999</c:v>
                </c:pt>
                <c:pt idx="14">
                  <c:v>214800.217</c:v>
                </c:pt>
                <c:pt idx="15">
                  <c:v>0</c:v>
                </c:pt>
                <c:pt idx="16">
                  <c:v>279923.886</c:v>
                </c:pt>
                <c:pt idx="17">
                  <c:v>65331.663999999997</c:v>
                </c:pt>
                <c:pt idx="18">
                  <c:v>0</c:v>
                </c:pt>
                <c:pt idx="19">
                  <c:v>173002.88499999995</c:v>
                </c:pt>
                <c:pt idx="20">
                  <c:v>0</c:v>
                </c:pt>
                <c:pt idx="21">
                  <c:v>388574.18399999995</c:v>
                </c:pt>
                <c:pt idx="22">
                  <c:v>71427.133000000002</c:v>
                </c:pt>
                <c:pt idx="23">
                  <c:v>0</c:v>
                </c:pt>
                <c:pt idx="24">
                  <c:v>0</c:v>
                </c:pt>
                <c:pt idx="25">
                  <c:v>537286.13199999987</c:v>
                </c:pt>
                <c:pt idx="26">
                  <c:v>285284.81800000003</c:v>
                </c:pt>
                <c:pt idx="27">
                  <c:v>270596.82199999999</c:v>
                </c:pt>
                <c:pt idx="28">
                  <c:v>0</c:v>
                </c:pt>
                <c:pt idx="29">
                  <c:v>294564.71500000008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再エネ比較シート!$BH$72:$BH$161</c:f>
              <c:numCache>
                <c:formatCode>#,##0_);[Red]\(#,##0\)</c:formatCode>
                <c:ptCount val="90"/>
                <c:pt idx="0">
                  <c:v>20235.846000000001</c:v>
                </c:pt>
                <c:pt idx="1">
                  <c:v>360.80700000000002</c:v>
                </c:pt>
                <c:pt idx="2">
                  <c:v>0</c:v>
                </c:pt>
                <c:pt idx="3">
                  <c:v>12506.056</c:v>
                </c:pt>
                <c:pt idx="4">
                  <c:v>71333.52</c:v>
                </c:pt>
                <c:pt idx="5">
                  <c:v>14812.95</c:v>
                </c:pt>
                <c:pt idx="6">
                  <c:v>117525.05200000003</c:v>
                </c:pt>
                <c:pt idx="7">
                  <c:v>597906.76400000008</c:v>
                </c:pt>
                <c:pt idx="8">
                  <c:v>83.394999999999996</c:v>
                </c:pt>
                <c:pt idx="9">
                  <c:v>9714.8050000000003</c:v>
                </c:pt>
                <c:pt idx="10">
                  <c:v>2829.3049999999994</c:v>
                </c:pt>
                <c:pt idx="11">
                  <c:v>0</c:v>
                </c:pt>
                <c:pt idx="12">
                  <c:v>6778.0680000000002</c:v>
                </c:pt>
                <c:pt idx="13">
                  <c:v>36871.729999999996</c:v>
                </c:pt>
                <c:pt idx="14">
                  <c:v>1134828.071</c:v>
                </c:pt>
                <c:pt idx="15">
                  <c:v>11962.550999999999</c:v>
                </c:pt>
                <c:pt idx="16">
                  <c:v>0</c:v>
                </c:pt>
                <c:pt idx="17">
                  <c:v>105778.08100000002</c:v>
                </c:pt>
                <c:pt idx="18">
                  <c:v>2608.7979999999993</c:v>
                </c:pt>
                <c:pt idx="19">
                  <c:v>412896.658</c:v>
                </c:pt>
                <c:pt idx="20">
                  <c:v>9349.0920000000024</c:v>
                </c:pt>
                <c:pt idx="21">
                  <c:v>762622.23000000021</c:v>
                </c:pt>
                <c:pt idx="22">
                  <c:v>467151.71400000004</c:v>
                </c:pt>
                <c:pt idx="23">
                  <c:v>194576.13500000001</c:v>
                </c:pt>
                <c:pt idx="24">
                  <c:v>9128.34</c:v>
                </c:pt>
                <c:pt idx="25">
                  <c:v>1944.0889999999999</c:v>
                </c:pt>
                <c:pt idx="26">
                  <c:v>5210469.404000001</c:v>
                </c:pt>
                <c:pt idx="27">
                  <c:v>2623.7599999999993</c:v>
                </c:pt>
                <c:pt idx="28">
                  <c:v>360.56200000000001</c:v>
                </c:pt>
                <c:pt idx="29">
                  <c:v>2205.558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阿賀野市</c:v>
                </c:pt>
                <c:pt idx="1">
                  <c:v>阿賀町</c:v>
                </c:pt>
                <c:pt idx="2">
                  <c:v>粟島浦村</c:v>
                </c:pt>
                <c:pt idx="3">
                  <c:v>出雲崎町</c:v>
                </c:pt>
                <c:pt idx="4">
                  <c:v>糸魚川市</c:v>
                </c:pt>
                <c:pt idx="5">
                  <c:v>魚沼市</c:v>
                </c:pt>
                <c:pt idx="6">
                  <c:v>小千谷市</c:v>
                </c:pt>
                <c:pt idx="7">
                  <c:v>柏崎市</c:v>
                </c:pt>
                <c:pt idx="8">
                  <c:v>加茂市</c:v>
                </c:pt>
                <c:pt idx="9">
                  <c:v>刈羽村</c:v>
                </c:pt>
                <c:pt idx="10">
                  <c:v>五泉市</c:v>
                </c:pt>
                <c:pt idx="11">
                  <c:v>佐渡市</c:v>
                </c:pt>
                <c:pt idx="12">
                  <c:v>三条市</c:v>
                </c:pt>
                <c:pt idx="13">
                  <c:v>新発田市</c:v>
                </c:pt>
                <c:pt idx="14">
                  <c:v>上越市</c:v>
                </c:pt>
                <c:pt idx="15">
                  <c:v>聖籠町</c:v>
                </c:pt>
                <c:pt idx="16">
                  <c:v>関川村</c:v>
                </c:pt>
                <c:pt idx="17">
                  <c:v>胎内市</c:v>
                </c:pt>
                <c:pt idx="18">
                  <c:v>田上町</c:v>
                </c:pt>
                <c:pt idx="19">
                  <c:v>津南町</c:v>
                </c:pt>
                <c:pt idx="20">
                  <c:v>燕市</c:v>
                </c:pt>
                <c:pt idx="21">
                  <c:v>十日町市</c:v>
                </c:pt>
                <c:pt idx="22">
                  <c:v>長岡市</c:v>
                </c:pt>
                <c:pt idx="23">
                  <c:v>新潟市</c:v>
                </c:pt>
                <c:pt idx="24">
                  <c:v>見附市</c:v>
                </c:pt>
                <c:pt idx="25">
                  <c:v>南魚沼市</c:v>
                </c:pt>
                <c:pt idx="26">
                  <c:v>妙高市</c:v>
                </c:pt>
                <c:pt idx="27">
                  <c:v>村上市</c:v>
                </c:pt>
                <c:pt idx="28">
                  <c:v>弥彦村</c:v>
                </c:pt>
                <c:pt idx="29">
                  <c:v>湯沢町</c:v>
                </c:pt>
              </c:strCache>
            </c:strRef>
          </c:cat>
          <c:val>
            <c:numRef>
              <c:f>再エネ比較シート!$BI$72:$BI$161</c:f>
              <c:numCache>
                <c:formatCode>#,##0_);[Red]\(#,##0\)</c:formatCode>
                <c:ptCount val="90"/>
                <c:pt idx="0">
                  <c:v>1357628.9779999999</c:v>
                </c:pt>
                <c:pt idx="1">
                  <c:v>2743714.5619999999</c:v>
                </c:pt>
                <c:pt idx="2">
                  <c:v>96159.333999999988</c:v>
                </c:pt>
                <c:pt idx="3">
                  <c:v>201488.94100000002</c:v>
                </c:pt>
                <c:pt idx="4">
                  <c:v>1808356.4739999999</c:v>
                </c:pt>
                <c:pt idx="5">
                  <c:v>1675086.939</c:v>
                </c:pt>
                <c:pt idx="6">
                  <c:v>833036.22</c:v>
                </c:pt>
                <c:pt idx="7">
                  <c:v>2346433.0889999997</c:v>
                </c:pt>
                <c:pt idx="8">
                  <c:v>404159.83</c:v>
                </c:pt>
                <c:pt idx="9">
                  <c:v>214976.641</c:v>
                </c:pt>
                <c:pt idx="10">
                  <c:v>1716331.7490000001</c:v>
                </c:pt>
                <c:pt idx="11">
                  <c:v>5046750.108</c:v>
                </c:pt>
                <c:pt idx="12">
                  <c:v>1881617.5809999998</c:v>
                </c:pt>
                <c:pt idx="13">
                  <c:v>4006245.9860000005</c:v>
                </c:pt>
                <c:pt idx="14">
                  <c:v>6769368.1779999994</c:v>
                </c:pt>
                <c:pt idx="15">
                  <c:v>417300.82999999996</c:v>
                </c:pt>
                <c:pt idx="16">
                  <c:v>1296673.598</c:v>
                </c:pt>
                <c:pt idx="17">
                  <c:v>1689673.6680000001</c:v>
                </c:pt>
                <c:pt idx="18">
                  <c:v>159053.74200000003</c:v>
                </c:pt>
                <c:pt idx="19">
                  <c:v>1193302.702</c:v>
                </c:pt>
                <c:pt idx="20">
                  <c:v>1009451.2359999999</c:v>
                </c:pt>
                <c:pt idx="21">
                  <c:v>2814021.7960000001</c:v>
                </c:pt>
                <c:pt idx="22">
                  <c:v>3815969.8139999998</c:v>
                </c:pt>
                <c:pt idx="23">
                  <c:v>5894442.5550000006</c:v>
                </c:pt>
                <c:pt idx="24">
                  <c:v>695412.91999999981</c:v>
                </c:pt>
                <c:pt idx="25">
                  <c:v>2182782.1630000002</c:v>
                </c:pt>
                <c:pt idx="26">
                  <c:v>6583486.2010000013</c:v>
                </c:pt>
                <c:pt idx="27">
                  <c:v>2952687.963</c:v>
                </c:pt>
                <c:pt idx="28">
                  <c:v>96065.760000000009</c:v>
                </c:pt>
                <c:pt idx="29">
                  <c:v>629352.56200000003</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柏崎市</c:v>
                </c:pt>
              </c:strCache>
            </c:strRef>
          </c:cat>
          <c:val>
            <c:numRef>
              <c:f>①CO2排出量の現状把握!$AX$43:$AX$45</c:f>
              <c:numCache>
                <c:formatCode>0%</c:formatCode>
                <c:ptCount val="3"/>
                <c:pt idx="0">
                  <c:v>0.42072759503743129</c:v>
                </c:pt>
                <c:pt idx="1">
                  <c:v>0.35688133206408129</c:v>
                </c:pt>
                <c:pt idx="2">
                  <c:v>0.36597892543236987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柏崎市</c:v>
                </c:pt>
              </c:strCache>
            </c:strRef>
          </c:cat>
          <c:val>
            <c:numRef>
              <c:f>①CO2排出量の現状把握!$AY$43:$AY$45</c:f>
              <c:numCache>
                <c:formatCode>0%</c:formatCode>
                <c:ptCount val="3"/>
                <c:pt idx="0">
                  <c:v>0.19118662390594171</c:v>
                </c:pt>
                <c:pt idx="1">
                  <c:v>0.18584740490730206</c:v>
                </c:pt>
                <c:pt idx="2">
                  <c:v>0.17550389132860528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柏崎市</c:v>
                </c:pt>
              </c:strCache>
            </c:strRef>
          </c:cat>
          <c:val>
            <c:numRef>
              <c:f>①CO2排出量の現状把握!$AZ$43:$AZ$45</c:f>
              <c:numCache>
                <c:formatCode>0%</c:formatCode>
                <c:ptCount val="3"/>
                <c:pt idx="0">
                  <c:v>0.18034974026133399</c:v>
                </c:pt>
                <c:pt idx="1">
                  <c:v>0.19414747339377969</c:v>
                </c:pt>
                <c:pt idx="2">
                  <c:v>0.20290739972204741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柏崎市</c:v>
                </c:pt>
              </c:strCache>
            </c:strRef>
          </c:cat>
          <c:val>
            <c:numRef>
              <c:f>①CO2排出量の現状把握!$BA$43:$BA$45</c:f>
              <c:numCache>
                <c:formatCode>0%</c:formatCode>
                <c:ptCount val="3"/>
                <c:pt idx="0">
                  <c:v>0.19226168778726088</c:v>
                </c:pt>
                <c:pt idx="1">
                  <c:v>0.2481122327574497</c:v>
                </c:pt>
                <c:pt idx="2">
                  <c:v>0.23154561468963022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新潟県</c:v>
                </c:pt>
                <c:pt idx="2">
                  <c:v>柏崎市</c:v>
                </c:pt>
              </c:strCache>
            </c:strRef>
          </c:cat>
          <c:val>
            <c:numRef>
              <c:f>①CO2排出量の現状把握!$BB$43:$BB$45</c:f>
              <c:numCache>
                <c:formatCode>0%</c:formatCode>
                <c:ptCount val="3"/>
                <c:pt idx="0">
                  <c:v>1.5474353008032191E-2</c:v>
                </c:pt>
                <c:pt idx="1">
                  <c:v>1.501155687738721E-2</c:v>
                </c:pt>
                <c:pt idx="2">
                  <c:v>2.4064168827347038E-2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29397</c:v>
                </c:pt>
                <c:pt idx="1">
                  <c:v>29397</c:v>
                </c:pt>
                <c:pt idx="2">
                  <c:v>29397</c:v>
                </c:pt>
                <c:pt idx="3">
                  <c:v>29397</c:v>
                </c:pt>
                <c:pt idx="4">
                  <c:v>29397</c:v>
                </c:pt>
                <c:pt idx="5">
                  <c:v>27792</c:v>
                </c:pt>
                <c:pt idx="6">
                  <c:v>27792</c:v>
                </c:pt>
                <c:pt idx="7">
                  <c:v>27792</c:v>
                </c:pt>
                <c:pt idx="8">
                  <c:v>27792</c:v>
                </c:pt>
                <c:pt idx="9">
                  <c:v>27792</c:v>
                </c:pt>
                <c:pt idx="10">
                  <c:v>27792</c:v>
                </c:pt>
                <c:pt idx="11">
                  <c:v>26795</c:v>
                </c:pt>
                <c:pt idx="12">
                  <c:v>26795</c:v>
                </c:pt>
                <c:pt idx="13">
                  <c:v>26795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12.13218930016</c:v>
                </c:pt>
                <c:pt idx="1">
                  <c:v>13.31072311612</c:v>
                </c:pt>
                <c:pt idx="2">
                  <c:v>14.015342473440001</c:v>
                </c:pt>
                <c:pt idx="3">
                  <c:v>14.64221036472</c:v>
                </c:pt>
                <c:pt idx="4">
                  <c:v>13.74498491175</c:v>
                </c:pt>
                <c:pt idx="5">
                  <c:v>14.47024770708</c:v>
                </c:pt>
                <c:pt idx="6">
                  <c:v>17.547985417349999</c:v>
                </c:pt>
                <c:pt idx="7">
                  <c:v>16.613428837280001</c:v>
                </c:pt>
                <c:pt idx="8">
                  <c:v>15.759530858</c:v>
                </c:pt>
                <c:pt idx="9">
                  <c:v>14.475512458400001</c:v>
                </c:pt>
                <c:pt idx="10">
                  <c:v>18.71789626227001</c:v>
                </c:pt>
                <c:pt idx="11">
                  <c:v>15.103165132000001</c:v>
                </c:pt>
                <c:pt idx="12">
                  <c:v>11.916543386220001</c:v>
                </c:pt>
                <c:pt idx="13">
                  <c:v>14.27116043444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326149</c:v>
                </c:pt>
                <c:pt idx="1">
                  <c:v>275151</c:v>
                </c:pt>
                <c:pt idx="2">
                  <c:v>212186</c:v>
                </c:pt>
                <c:pt idx="3">
                  <c:v>196792</c:v>
                </c:pt>
                <c:pt idx="4">
                  <c:v>376852</c:v>
                </c:pt>
                <c:pt idx="5">
                  <c:v>178631</c:v>
                </c:pt>
                <c:pt idx="6">
                  <c:v>244775</c:v>
                </c:pt>
                <c:pt idx="7">
                  <c:v>214378.57616151529</c:v>
                </c:pt>
                <c:pt idx="8">
                  <c:v>182701</c:v>
                </c:pt>
                <c:pt idx="9">
                  <c:v>168436</c:v>
                </c:pt>
                <c:pt idx="10">
                  <c:v>155125</c:v>
                </c:pt>
                <c:pt idx="11">
                  <c:v>133385.99999999997</c:v>
                </c:pt>
                <c:pt idx="12">
                  <c:v>107988.99999999999</c:v>
                </c:pt>
                <c:pt idx="13">
                  <c:v>120838.99999999997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91577</c:v>
                </c:pt>
                <c:pt idx="1">
                  <c:v>90885</c:v>
                </c:pt>
                <c:pt idx="2">
                  <c:v>90059</c:v>
                </c:pt>
                <c:pt idx="3">
                  <c:v>89616</c:v>
                </c:pt>
                <c:pt idx="4">
                  <c:v>89143</c:v>
                </c:pt>
                <c:pt idx="5">
                  <c:v>88282</c:v>
                </c:pt>
                <c:pt idx="6">
                  <c:v>87292</c:v>
                </c:pt>
                <c:pt idx="7">
                  <c:v>86359</c:v>
                </c:pt>
                <c:pt idx="8">
                  <c:v>85305</c:v>
                </c:pt>
                <c:pt idx="9">
                  <c:v>84326</c:v>
                </c:pt>
                <c:pt idx="10">
                  <c:v>82903</c:v>
                </c:pt>
                <c:pt idx="11">
                  <c:v>81755</c:v>
                </c:pt>
                <c:pt idx="12">
                  <c:v>80297</c:v>
                </c:pt>
                <c:pt idx="13">
                  <c:v>78901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柏崎市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69</v>
      </c>
      <c r="C9" s="70">
        <v>1</v>
      </c>
      <c r="D9" s="70">
        <v>5</v>
      </c>
      <c r="E9" s="70">
        <v>1990</v>
      </c>
      <c r="F9" s="70" t="s">
        <v>787</v>
      </c>
      <c r="G9" s="70" t="s">
        <v>1645</v>
      </c>
      <c r="H9" s="70" t="s">
        <v>1646</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70</v>
      </c>
      <c r="C10" s="70">
        <v>2</v>
      </c>
      <c r="D10" s="70">
        <v>5</v>
      </c>
      <c r="E10" s="70">
        <v>2005</v>
      </c>
      <c r="F10" s="70" t="s">
        <v>789</v>
      </c>
      <c r="G10" s="70" t="s">
        <v>1645</v>
      </c>
      <c r="H10" s="70" t="s">
        <v>1646</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71</v>
      </c>
      <c r="C11" s="70">
        <v>3</v>
      </c>
      <c r="D11" s="70">
        <v>5</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72</v>
      </c>
      <c r="C12" s="70">
        <v>4</v>
      </c>
      <c r="D12" s="70">
        <v>5</v>
      </c>
      <c r="E12" s="70">
        <v>2007</v>
      </c>
      <c r="F12" s="70" t="s">
        <v>791</v>
      </c>
      <c r="G12" s="70" t="s">
        <v>1645</v>
      </c>
      <c r="H12" s="70" t="s">
        <v>1646</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73</v>
      </c>
      <c r="C13" s="70">
        <v>5</v>
      </c>
      <c r="D13" s="70">
        <v>5</v>
      </c>
      <c r="E13" s="70">
        <v>2008</v>
      </c>
      <c r="F13" s="70" t="s">
        <v>792</v>
      </c>
      <c r="G13" s="70" t="s">
        <v>1645</v>
      </c>
      <c r="H13" s="70" t="s">
        <v>1646</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74</v>
      </c>
      <c r="C14" s="70">
        <v>6</v>
      </c>
      <c r="D14" s="70">
        <v>5</v>
      </c>
      <c r="E14" s="70">
        <v>2009</v>
      </c>
      <c r="F14" s="70" t="s">
        <v>176</v>
      </c>
      <c r="G14" s="70" t="s">
        <v>1645</v>
      </c>
      <c r="H14" s="70" t="s">
        <v>1646</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1652</v>
      </c>
      <c r="B15" s="70">
        <v>75</v>
      </c>
      <c r="C15" s="70">
        <v>7</v>
      </c>
      <c r="D15" s="70">
        <v>5</v>
      </c>
      <c r="E15" s="70">
        <v>2010</v>
      </c>
      <c r="F15" s="70" t="s">
        <v>177</v>
      </c>
      <c r="G15" s="70" t="s">
        <v>1645</v>
      </c>
      <c r="H15" s="70" t="s">
        <v>1646</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1653</v>
      </c>
      <c r="B16" s="70">
        <v>76</v>
      </c>
      <c r="C16" s="70">
        <v>8</v>
      </c>
      <c r="D16" s="70">
        <v>5</v>
      </c>
      <c r="E16" s="70">
        <v>2011</v>
      </c>
      <c r="F16" s="70" t="s">
        <v>178</v>
      </c>
      <c r="G16" s="70" t="s">
        <v>1645</v>
      </c>
      <c r="H16" s="70" t="s">
        <v>1646</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1654</v>
      </c>
      <c r="B17" s="70">
        <v>77</v>
      </c>
      <c r="C17" s="70">
        <v>9</v>
      </c>
      <c r="D17" s="70">
        <v>5</v>
      </c>
      <c r="E17" s="70">
        <v>2012</v>
      </c>
      <c r="F17" s="70" t="s">
        <v>179</v>
      </c>
      <c r="G17" s="70" t="s">
        <v>1645</v>
      </c>
      <c r="H17" s="70" t="s">
        <v>1646</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1655</v>
      </c>
      <c r="B18" s="70">
        <v>78</v>
      </c>
      <c r="C18" s="70">
        <v>10</v>
      </c>
      <c r="D18" s="70">
        <v>5</v>
      </c>
      <c r="E18" s="70">
        <v>2013</v>
      </c>
      <c r="F18" s="70" t="s">
        <v>180</v>
      </c>
      <c r="G18" s="70" t="s">
        <v>1645</v>
      </c>
      <c r="H18" s="70" t="s">
        <v>1646</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1656</v>
      </c>
      <c r="B19" s="70">
        <v>79</v>
      </c>
      <c r="C19" s="70">
        <v>11</v>
      </c>
      <c r="D19" s="70">
        <v>5</v>
      </c>
      <c r="E19" s="70">
        <v>2014</v>
      </c>
      <c r="F19" s="70" t="s">
        <v>181</v>
      </c>
      <c r="G19" s="70" t="s">
        <v>1645</v>
      </c>
      <c r="H19" s="70" t="s">
        <v>1646</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1657</v>
      </c>
      <c r="B20" s="70">
        <v>80</v>
      </c>
      <c r="C20" s="70">
        <v>12</v>
      </c>
      <c r="D20" s="70">
        <v>5</v>
      </c>
      <c r="E20" s="70">
        <v>2015</v>
      </c>
      <c r="F20" s="70" t="s">
        <v>182</v>
      </c>
      <c r="G20" s="70" t="s">
        <v>1645</v>
      </c>
      <c r="H20" s="70" t="s">
        <v>1646</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1658</v>
      </c>
      <c r="B21" s="70">
        <v>81</v>
      </c>
      <c r="C21" s="70">
        <v>13</v>
      </c>
      <c r="D21" s="70">
        <v>5</v>
      </c>
      <c r="E21" s="70">
        <v>2016</v>
      </c>
      <c r="F21" s="70" t="s">
        <v>155</v>
      </c>
      <c r="G21" s="70" t="s">
        <v>1645</v>
      </c>
      <c r="H21" s="70" t="s">
        <v>1646</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1659</v>
      </c>
      <c r="B22" s="70">
        <v>82</v>
      </c>
      <c r="C22" s="70">
        <v>14</v>
      </c>
      <c r="D22" s="70">
        <v>5</v>
      </c>
      <c r="E22" s="70">
        <v>2017</v>
      </c>
      <c r="F22" s="70" t="s">
        <v>156</v>
      </c>
      <c r="G22" s="70" t="s">
        <v>1645</v>
      </c>
      <c r="H22" s="70" t="s">
        <v>1646</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1660</v>
      </c>
      <c r="B23" s="70">
        <v>83</v>
      </c>
      <c r="C23" s="70">
        <v>15</v>
      </c>
      <c r="D23" s="70">
        <v>5</v>
      </c>
      <c r="E23" s="70">
        <v>2018</v>
      </c>
      <c r="F23" s="70" t="s">
        <v>183</v>
      </c>
      <c r="G23" s="70" t="s">
        <v>1645</v>
      </c>
      <c r="H23" s="70" t="s">
        <v>1646</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1661</v>
      </c>
      <c r="B24" s="70">
        <v>84</v>
      </c>
      <c r="C24" s="70">
        <v>16</v>
      </c>
      <c r="D24" s="70">
        <v>5</v>
      </c>
      <c r="E24" s="70">
        <v>2019</v>
      </c>
      <c r="F24" s="70" t="s">
        <v>158</v>
      </c>
      <c r="G24" s="70" t="s">
        <v>1645</v>
      </c>
      <c r="H24" s="70" t="s">
        <v>1646</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1662</v>
      </c>
      <c r="B25" s="70">
        <v>85</v>
      </c>
      <c r="C25" s="70">
        <v>17</v>
      </c>
      <c r="D25" s="70">
        <v>5</v>
      </c>
      <c r="E25" s="70">
        <v>2020</v>
      </c>
      <c r="F25" s="70" t="s">
        <v>159</v>
      </c>
      <c r="G25" s="70" t="s">
        <v>1645</v>
      </c>
      <c r="H25" s="70" t="s">
        <v>1646</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1663</v>
      </c>
      <c r="B26" s="70">
        <v>85</v>
      </c>
      <c r="C26" s="70">
        <v>18</v>
      </c>
      <c r="D26" s="70">
        <v>5</v>
      </c>
      <c r="E26" s="70">
        <v>2021</v>
      </c>
      <c r="F26" s="70" t="s">
        <v>160</v>
      </c>
      <c r="G26" s="1064" t="s">
        <v>1645</v>
      </c>
      <c r="H26" s="70" t="s">
        <v>1646</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1664</v>
      </c>
      <c r="B27" s="70">
        <v>85</v>
      </c>
      <c r="C27" s="70">
        <v>19</v>
      </c>
      <c r="D27" s="70">
        <v>5</v>
      </c>
      <c r="E27" s="70">
        <v>2022</v>
      </c>
      <c r="F27" s="70" t="s">
        <v>161</v>
      </c>
      <c r="G27" s="1064" t="s">
        <v>1645</v>
      </c>
      <c r="H27" s="70" t="s">
        <v>1646</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85</v>
      </c>
      <c r="C28" s="70">
        <v>20</v>
      </c>
      <c r="D28" s="70">
        <v>5</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85</v>
      </c>
      <c r="C29" s="70">
        <v>21</v>
      </c>
      <c r="D29" s="70">
        <v>5</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256</v>
      </c>
      <c r="C30" s="70">
        <v>1</v>
      </c>
      <c r="D30" s="70">
        <v>16</v>
      </c>
      <c r="E30" s="70">
        <v>1990</v>
      </c>
      <c r="F30" s="70" t="s">
        <v>787</v>
      </c>
      <c r="G30" s="70" t="s">
        <v>1668</v>
      </c>
      <c r="H30" s="70" t="s">
        <v>1669</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257</v>
      </c>
      <c r="C31" s="70">
        <v>2</v>
      </c>
      <c r="D31" s="70">
        <v>16</v>
      </c>
      <c r="E31" s="70">
        <v>2005</v>
      </c>
      <c r="F31" s="70" t="s">
        <v>789</v>
      </c>
      <c r="G31" s="70" t="s">
        <v>1668</v>
      </c>
      <c r="H31" s="70" t="s">
        <v>1669</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258</v>
      </c>
      <c r="C32" s="70">
        <v>3</v>
      </c>
      <c r="D32" s="70">
        <v>16</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259</v>
      </c>
      <c r="C33" s="70">
        <v>4</v>
      </c>
      <c r="D33" s="70">
        <v>16</v>
      </c>
      <c r="E33" s="70">
        <v>2007</v>
      </c>
      <c r="F33" s="70" t="s">
        <v>791</v>
      </c>
      <c r="G33" s="70" t="s">
        <v>1668</v>
      </c>
      <c r="H33" s="70" t="s">
        <v>1669</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260</v>
      </c>
      <c r="C34" s="70">
        <v>5</v>
      </c>
      <c r="D34" s="70">
        <v>16</v>
      </c>
      <c r="E34" s="70">
        <v>2008</v>
      </c>
      <c r="F34" s="70" t="s">
        <v>792</v>
      </c>
      <c r="G34" s="70" t="s">
        <v>1668</v>
      </c>
      <c r="H34" s="70" t="s">
        <v>1669</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261</v>
      </c>
      <c r="C35" s="70">
        <v>6</v>
      </c>
      <c r="D35" s="70">
        <v>16</v>
      </c>
      <c r="E35" s="70">
        <v>2009</v>
      </c>
      <c r="F35" s="70" t="s">
        <v>176</v>
      </c>
      <c r="G35" s="70" t="s">
        <v>1668</v>
      </c>
      <c r="H35" s="70" t="s">
        <v>1669</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1675</v>
      </c>
      <c r="B36" s="70">
        <v>262</v>
      </c>
      <c r="C36" s="70">
        <v>7</v>
      </c>
      <c r="D36" s="70">
        <v>16</v>
      </c>
      <c r="E36" s="70">
        <v>2010</v>
      </c>
      <c r="F36" s="70" t="s">
        <v>177</v>
      </c>
      <c r="G36" s="70" t="s">
        <v>1668</v>
      </c>
      <c r="H36" s="70" t="s">
        <v>1669</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1676</v>
      </c>
      <c r="B37" s="70">
        <v>263</v>
      </c>
      <c r="C37" s="70">
        <v>8</v>
      </c>
      <c r="D37" s="70">
        <v>16</v>
      </c>
      <c r="E37" s="70">
        <v>2011</v>
      </c>
      <c r="F37" s="70" t="s">
        <v>178</v>
      </c>
      <c r="G37" s="70" t="s">
        <v>1668</v>
      </c>
      <c r="H37" s="70" t="s">
        <v>1669</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1677</v>
      </c>
      <c r="B38" s="70">
        <v>264</v>
      </c>
      <c r="C38" s="70">
        <v>9</v>
      </c>
      <c r="D38" s="70">
        <v>16</v>
      </c>
      <c r="E38" s="70">
        <v>2012</v>
      </c>
      <c r="F38" s="70" t="s">
        <v>179</v>
      </c>
      <c r="G38" s="70" t="s">
        <v>1668</v>
      </c>
      <c r="H38" s="70" t="s">
        <v>1669</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1678</v>
      </c>
      <c r="B39" s="70">
        <v>265</v>
      </c>
      <c r="C39" s="70">
        <v>10</v>
      </c>
      <c r="D39" s="70">
        <v>16</v>
      </c>
      <c r="E39" s="70">
        <v>2013</v>
      </c>
      <c r="F39" s="70" t="s">
        <v>180</v>
      </c>
      <c r="G39" s="70" t="s">
        <v>1668</v>
      </c>
      <c r="H39" s="70" t="s">
        <v>1669</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1679</v>
      </c>
      <c r="B40" s="70">
        <v>266</v>
      </c>
      <c r="C40" s="70">
        <v>11</v>
      </c>
      <c r="D40" s="70">
        <v>16</v>
      </c>
      <c r="E40" s="70">
        <v>2014</v>
      </c>
      <c r="F40" s="70" t="s">
        <v>181</v>
      </c>
      <c r="G40" s="70" t="s">
        <v>1668</v>
      </c>
      <c r="H40" s="70" t="s">
        <v>1669</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1680</v>
      </c>
      <c r="B41" s="70">
        <v>267</v>
      </c>
      <c r="C41" s="70">
        <v>12</v>
      </c>
      <c r="D41" s="70">
        <v>16</v>
      </c>
      <c r="E41" s="70">
        <v>2015</v>
      </c>
      <c r="F41" s="70" t="s">
        <v>182</v>
      </c>
      <c r="G41" s="70" t="s">
        <v>1668</v>
      </c>
      <c r="H41" s="70" t="s">
        <v>1669</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1681</v>
      </c>
      <c r="B42" s="70">
        <v>268</v>
      </c>
      <c r="C42" s="70">
        <v>13</v>
      </c>
      <c r="D42" s="70">
        <v>16</v>
      </c>
      <c r="E42" s="70">
        <v>2016</v>
      </c>
      <c r="F42" s="70" t="s">
        <v>155</v>
      </c>
      <c r="G42" s="70" t="s">
        <v>1668</v>
      </c>
      <c r="H42" s="70" t="s">
        <v>1669</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1682</v>
      </c>
      <c r="B43" s="70">
        <v>269</v>
      </c>
      <c r="C43" s="70">
        <v>14</v>
      </c>
      <c r="D43" s="70">
        <v>16</v>
      </c>
      <c r="E43" s="70">
        <v>2017</v>
      </c>
      <c r="F43" s="70" t="s">
        <v>156</v>
      </c>
      <c r="G43" s="70" t="s">
        <v>1668</v>
      </c>
      <c r="H43" s="70" t="s">
        <v>1669</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1683</v>
      </c>
      <c r="B44" s="70">
        <v>270</v>
      </c>
      <c r="C44" s="70">
        <v>15</v>
      </c>
      <c r="D44" s="70">
        <v>16</v>
      </c>
      <c r="E44" s="70">
        <v>2018</v>
      </c>
      <c r="F44" s="70" t="s">
        <v>183</v>
      </c>
      <c r="G44" s="70" t="s">
        <v>1668</v>
      </c>
      <c r="H44" s="70" t="s">
        <v>1669</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1684</v>
      </c>
      <c r="B45" s="70">
        <v>271</v>
      </c>
      <c r="C45" s="70">
        <v>16</v>
      </c>
      <c r="D45" s="70">
        <v>16</v>
      </c>
      <c r="E45" s="70">
        <v>2019</v>
      </c>
      <c r="F45" s="70" t="s">
        <v>158</v>
      </c>
      <c r="G45" s="1064" t="s">
        <v>1668</v>
      </c>
      <c r="H45" s="70" t="s">
        <v>1669</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1685</v>
      </c>
      <c r="B46" s="70">
        <v>272</v>
      </c>
      <c r="C46" s="70">
        <v>17</v>
      </c>
      <c r="D46" s="70">
        <v>16</v>
      </c>
      <c r="E46" s="70">
        <v>2020</v>
      </c>
      <c r="F46" s="70" t="s">
        <v>159</v>
      </c>
      <c r="G46" s="1064" t="s">
        <v>1668</v>
      </c>
      <c r="H46" s="70" t="s">
        <v>1669</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1686</v>
      </c>
      <c r="B47" s="70">
        <v>272</v>
      </c>
      <c r="C47" s="70">
        <v>18</v>
      </c>
      <c r="D47" s="70">
        <v>16</v>
      </c>
      <c r="E47" s="70">
        <v>2021</v>
      </c>
      <c r="F47" s="70" t="s">
        <v>160</v>
      </c>
      <c r="G47" s="70" t="s">
        <v>1668</v>
      </c>
      <c r="H47" s="70" t="s">
        <v>1669</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1687</v>
      </c>
      <c r="B48" s="70">
        <v>272</v>
      </c>
      <c r="C48" s="70">
        <v>19</v>
      </c>
      <c r="D48" s="70">
        <v>16</v>
      </c>
      <c r="E48" s="70">
        <v>2022</v>
      </c>
      <c r="F48" s="70" t="s">
        <v>161</v>
      </c>
      <c r="G48" s="70" t="s">
        <v>1668</v>
      </c>
      <c r="H48" s="70" t="s">
        <v>1669</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272</v>
      </c>
      <c r="C49" s="70">
        <v>20</v>
      </c>
      <c r="D49" s="70">
        <v>16</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272</v>
      </c>
      <c r="C50" s="70">
        <v>21</v>
      </c>
      <c r="D50" s="70">
        <v>16</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222</v>
      </c>
      <c r="C51" s="70">
        <v>1</v>
      </c>
      <c r="D51" s="70">
        <v>14</v>
      </c>
      <c r="E51" s="70">
        <v>1990</v>
      </c>
      <c r="F51" s="70" t="s">
        <v>787</v>
      </c>
      <c r="G51" s="70" t="s">
        <v>1691</v>
      </c>
      <c r="H51" s="70" t="s">
        <v>1692</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223</v>
      </c>
      <c r="C52" s="70">
        <v>2</v>
      </c>
      <c r="D52" s="70">
        <v>14</v>
      </c>
      <c r="E52" s="70">
        <v>2005</v>
      </c>
      <c r="F52" s="70" t="s">
        <v>789</v>
      </c>
      <c r="G52" s="70" t="s">
        <v>1691</v>
      </c>
      <c r="H52" s="70" t="s">
        <v>1692</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224</v>
      </c>
      <c r="C53" s="70">
        <v>3</v>
      </c>
      <c r="D53" s="70">
        <v>14</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225</v>
      </c>
      <c r="C54" s="70">
        <v>4</v>
      </c>
      <c r="D54" s="70">
        <v>14</v>
      </c>
      <c r="E54" s="70">
        <v>2007</v>
      </c>
      <c r="F54" s="70" t="s">
        <v>791</v>
      </c>
      <c r="G54" s="70" t="s">
        <v>1691</v>
      </c>
      <c r="H54" s="70" t="s">
        <v>1692</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226</v>
      </c>
      <c r="C55" s="70">
        <v>5</v>
      </c>
      <c r="D55" s="70">
        <v>14</v>
      </c>
      <c r="E55" s="70">
        <v>2008</v>
      </c>
      <c r="F55" s="70" t="s">
        <v>792</v>
      </c>
      <c r="G55" s="70" t="s">
        <v>1691</v>
      </c>
      <c r="H55" s="70" t="s">
        <v>1692</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227</v>
      </c>
      <c r="C56" s="70">
        <v>6</v>
      </c>
      <c r="D56" s="70">
        <v>14</v>
      </c>
      <c r="E56" s="70">
        <v>2009</v>
      </c>
      <c r="F56" s="70" t="s">
        <v>176</v>
      </c>
      <c r="G56" s="70" t="s">
        <v>1691</v>
      </c>
      <c r="H56" s="70" t="s">
        <v>1692</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1698</v>
      </c>
      <c r="B57" s="70">
        <v>228</v>
      </c>
      <c r="C57" s="70">
        <v>7</v>
      </c>
      <c r="D57" s="70">
        <v>14</v>
      </c>
      <c r="E57" s="70">
        <v>2010</v>
      </c>
      <c r="F57" s="70" t="s">
        <v>177</v>
      </c>
      <c r="G57" s="70" t="s">
        <v>1691</v>
      </c>
      <c r="H57" s="70" t="s">
        <v>1692</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1699</v>
      </c>
      <c r="B58" s="70">
        <v>229</v>
      </c>
      <c r="C58" s="70">
        <v>8</v>
      </c>
      <c r="D58" s="70">
        <v>14</v>
      </c>
      <c r="E58" s="70">
        <v>2011</v>
      </c>
      <c r="F58" s="70" t="s">
        <v>178</v>
      </c>
      <c r="G58" s="70" t="s">
        <v>1691</v>
      </c>
      <c r="H58" s="70" t="s">
        <v>1692</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1700</v>
      </c>
      <c r="B59" s="70">
        <v>230</v>
      </c>
      <c r="C59" s="70">
        <v>9</v>
      </c>
      <c r="D59" s="70">
        <v>14</v>
      </c>
      <c r="E59" s="70">
        <v>2012</v>
      </c>
      <c r="F59" s="70" t="s">
        <v>179</v>
      </c>
      <c r="G59" s="70" t="s">
        <v>1691</v>
      </c>
      <c r="H59" s="70" t="s">
        <v>1692</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1701</v>
      </c>
      <c r="B60" s="70">
        <v>231</v>
      </c>
      <c r="C60" s="70">
        <v>10</v>
      </c>
      <c r="D60" s="70">
        <v>14</v>
      </c>
      <c r="E60" s="70">
        <v>2013</v>
      </c>
      <c r="F60" s="70" t="s">
        <v>180</v>
      </c>
      <c r="G60" s="70" t="s">
        <v>1691</v>
      </c>
      <c r="H60" s="70" t="s">
        <v>1692</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1702</v>
      </c>
      <c r="B61" s="70">
        <v>232</v>
      </c>
      <c r="C61" s="70">
        <v>11</v>
      </c>
      <c r="D61" s="70">
        <v>14</v>
      </c>
      <c r="E61" s="70">
        <v>2014</v>
      </c>
      <c r="F61" s="70" t="s">
        <v>181</v>
      </c>
      <c r="G61" s="70" t="s">
        <v>1691</v>
      </c>
      <c r="H61" s="70" t="s">
        <v>1692</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1703</v>
      </c>
      <c r="B62" s="70">
        <v>233</v>
      </c>
      <c r="C62" s="70">
        <v>12</v>
      </c>
      <c r="D62" s="70">
        <v>14</v>
      </c>
      <c r="E62" s="70">
        <v>2015</v>
      </c>
      <c r="F62" s="70" t="s">
        <v>182</v>
      </c>
      <c r="G62" s="70" t="s">
        <v>1691</v>
      </c>
      <c r="H62" s="70" t="s">
        <v>1692</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1704</v>
      </c>
      <c r="B63" s="70">
        <v>234</v>
      </c>
      <c r="C63" s="70">
        <v>13</v>
      </c>
      <c r="D63" s="70">
        <v>14</v>
      </c>
      <c r="E63" s="70">
        <v>2016</v>
      </c>
      <c r="F63" s="70" t="s">
        <v>155</v>
      </c>
      <c r="G63" s="70" t="s">
        <v>1691</v>
      </c>
      <c r="H63" s="70" t="s">
        <v>1692</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1705</v>
      </c>
      <c r="B64" s="70">
        <v>235</v>
      </c>
      <c r="C64" s="70">
        <v>14</v>
      </c>
      <c r="D64" s="70">
        <v>14</v>
      </c>
      <c r="E64" s="70">
        <v>2017</v>
      </c>
      <c r="F64" s="70" t="s">
        <v>156</v>
      </c>
      <c r="G64" s="1064" t="s">
        <v>1691</v>
      </c>
      <c r="H64" s="70" t="s">
        <v>1692</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1706</v>
      </c>
      <c r="B65" s="70">
        <v>236</v>
      </c>
      <c r="C65" s="70">
        <v>15</v>
      </c>
      <c r="D65" s="70">
        <v>14</v>
      </c>
      <c r="E65" s="70">
        <v>2018</v>
      </c>
      <c r="F65" s="70" t="s">
        <v>183</v>
      </c>
      <c r="G65" s="1064" t="s">
        <v>1691</v>
      </c>
      <c r="H65" s="70" t="s">
        <v>1692</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1707</v>
      </c>
      <c r="B66" s="70">
        <v>237</v>
      </c>
      <c r="C66" s="70">
        <v>16</v>
      </c>
      <c r="D66" s="70">
        <v>14</v>
      </c>
      <c r="E66" s="70">
        <v>2019</v>
      </c>
      <c r="F66" s="70" t="s">
        <v>158</v>
      </c>
      <c r="G66" s="70" t="s">
        <v>1691</v>
      </c>
      <c r="H66" s="70" t="s">
        <v>1692</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1708</v>
      </c>
      <c r="B67" s="70">
        <v>238</v>
      </c>
      <c r="C67" s="70">
        <v>17</v>
      </c>
      <c r="D67" s="70">
        <v>14</v>
      </c>
      <c r="E67" s="70">
        <v>2020</v>
      </c>
      <c r="F67" s="70" t="s">
        <v>159</v>
      </c>
      <c r="G67" s="70" t="s">
        <v>1691</v>
      </c>
      <c r="H67" s="70" t="s">
        <v>1692</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1709</v>
      </c>
      <c r="B68" s="70">
        <v>238</v>
      </c>
      <c r="C68" s="70">
        <v>18</v>
      </c>
      <c r="D68" s="70">
        <v>14</v>
      </c>
      <c r="E68" s="70">
        <v>2021</v>
      </c>
      <c r="F68" s="70" t="s">
        <v>160</v>
      </c>
      <c r="G68" s="70" t="s">
        <v>1691</v>
      </c>
      <c r="H68" s="70" t="s">
        <v>1692</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1710</v>
      </c>
      <c r="B69" s="70">
        <v>238</v>
      </c>
      <c r="C69" s="70">
        <v>19</v>
      </c>
      <c r="D69" s="70">
        <v>14</v>
      </c>
      <c r="E69" s="70">
        <v>2022</v>
      </c>
      <c r="F69" s="70" t="s">
        <v>161</v>
      </c>
      <c r="G69" s="70" t="s">
        <v>1691</v>
      </c>
      <c r="H69" s="70" t="s">
        <v>1692</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238</v>
      </c>
      <c r="C70" s="70">
        <v>20</v>
      </c>
      <c r="D70" s="70">
        <v>14</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238</v>
      </c>
      <c r="C71" s="70">
        <v>21</v>
      </c>
      <c r="D71" s="70">
        <v>14</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239</v>
      </c>
      <c r="C72" s="70">
        <v>1</v>
      </c>
      <c r="D72" s="70">
        <v>15</v>
      </c>
      <c r="E72" s="70">
        <v>1990</v>
      </c>
      <c r="F72" s="70" t="s">
        <v>787</v>
      </c>
      <c r="G72" s="70" t="s">
        <v>1714</v>
      </c>
      <c r="H72" s="70" t="s">
        <v>1715</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240</v>
      </c>
      <c r="C73" s="70">
        <v>2</v>
      </c>
      <c r="D73" s="70">
        <v>15</v>
      </c>
      <c r="E73" s="70">
        <v>2005</v>
      </c>
      <c r="F73" s="70" t="s">
        <v>789</v>
      </c>
      <c r="G73" s="70" t="s">
        <v>1714</v>
      </c>
      <c r="H73" s="70" t="s">
        <v>1715</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241</v>
      </c>
      <c r="C74" s="70">
        <v>3</v>
      </c>
      <c r="D74" s="70">
        <v>15</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242</v>
      </c>
      <c r="C75" s="70">
        <v>4</v>
      </c>
      <c r="D75" s="70">
        <v>15</v>
      </c>
      <c r="E75" s="70">
        <v>2007</v>
      </c>
      <c r="F75" s="70" t="s">
        <v>791</v>
      </c>
      <c r="G75" s="70" t="s">
        <v>1714</v>
      </c>
      <c r="H75" s="70" t="s">
        <v>1715</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243</v>
      </c>
      <c r="C76" s="70">
        <v>5</v>
      </c>
      <c r="D76" s="70">
        <v>15</v>
      </c>
      <c r="E76" s="70">
        <v>2008</v>
      </c>
      <c r="F76" s="70" t="s">
        <v>792</v>
      </c>
      <c r="G76" s="70" t="s">
        <v>1714</v>
      </c>
      <c r="H76" s="70" t="s">
        <v>1715</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244</v>
      </c>
      <c r="C77" s="70">
        <v>6</v>
      </c>
      <c r="D77" s="70">
        <v>15</v>
      </c>
      <c r="E77" s="70">
        <v>2009</v>
      </c>
      <c r="F77" s="70" t="s">
        <v>176</v>
      </c>
      <c r="G77" s="70" t="s">
        <v>1714</v>
      </c>
      <c r="H77" s="70" t="s">
        <v>1715</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1721</v>
      </c>
      <c r="B78" s="70">
        <v>245</v>
      </c>
      <c r="C78" s="70">
        <v>7</v>
      </c>
      <c r="D78" s="70">
        <v>15</v>
      </c>
      <c r="E78" s="70">
        <v>2010</v>
      </c>
      <c r="F78" s="70" t="s">
        <v>177</v>
      </c>
      <c r="G78" s="70" t="s">
        <v>1714</v>
      </c>
      <c r="H78" s="70" t="s">
        <v>1715</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1722</v>
      </c>
      <c r="B79" s="70">
        <v>246</v>
      </c>
      <c r="C79" s="70">
        <v>8</v>
      </c>
      <c r="D79" s="70">
        <v>15</v>
      </c>
      <c r="E79" s="70">
        <v>2011</v>
      </c>
      <c r="F79" s="70" t="s">
        <v>178</v>
      </c>
      <c r="G79" s="70" t="s">
        <v>1714</v>
      </c>
      <c r="H79" s="70" t="s">
        <v>1715</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1723</v>
      </c>
      <c r="B80" s="70">
        <v>247</v>
      </c>
      <c r="C80" s="70">
        <v>9</v>
      </c>
      <c r="D80" s="70">
        <v>15</v>
      </c>
      <c r="E80" s="70">
        <v>2012</v>
      </c>
      <c r="F80" s="70" t="s">
        <v>179</v>
      </c>
      <c r="G80" s="70" t="s">
        <v>1714</v>
      </c>
      <c r="H80" s="70" t="s">
        <v>1715</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1724</v>
      </c>
      <c r="B81" s="70">
        <v>248</v>
      </c>
      <c r="C81" s="70">
        <v>10</v>
      </c>
      <c r="D81" s="70">
        <v>15</v>
      </c>
      <c r="E81" s="70">
        <v>2013</v>
      </c>
      <c r="F81" s="70" t="s">
        <v>180</v>
      </c>
      <c r="G81" s="70" t="s">
        <v>1714</v>
      </c>
      <c r="H81" s="70" t="s">
        <v>1715</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1725</v>
      </c>
      <c r="B82" s="70">
        <v>249</v>
      </c>
      <c r="C82" s="70">
        <v>11</v>
      </c>
      <c r="D82" s="70">
        <v>15</v>
      </c>
      <c r="E82" s="70">
        <v>2014</v>
      </c>
      <c r="F82" s="70" t="s">
        <v>181</v>
      </c>
      <c r="G82" s="70" t="s">
        <v>1714</v>
      </c>
      <c r="H82" s="70" t="s">
        <v>1715</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1726</v>
      </c>
      <c r="B83" s="70">
        <v>250</v>
      </c>
      <c r="C83" s="70">
        <v>12</v>
      </c>
      <c r="D83" s="70">
        <v>15</v>
      </c>
      <c r="E83" s="70">
        <v>2015</v>
      </c>
      <c r="F83" s="70" t="s">
        <v>182</v>
      </c>
      <c r="G83" s="1064" t="s">
        <v>1714</v>
      </c>
      <c r="H83" s="70" t="s">
        <v>1715</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1727</v>
      </c>
      <c r="B84" s="70">
        <v>251</v>
      </c>
      <c r="C84" s="70">
        <v>13</v>
      </c>
      <c r="D84" s="70">
        <v>15</v>
      </c>
      <c r="E84" s="70">
        <v>2016</v>
      </c>
      <c r="F84" s="70" t="s">
        <v>155</v>
      </c>
      <c r="G84" s="1064" t="s">
        <v>1714</v>
      </c>
      <c r="H84" s="70" t="s">
        <v>1715</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1728</v>
      </c>
      <c r="B85" s="70">
        <v>252</v>
      </c>
      <c r="C85" s="70">
        <v>14</v>
      </c>
      <c r="D85" s="70">
        <v>15</v>
      </c>
      <c r="E85" s="70">
        <v>2017</v>
      </c>
      <c r="F85" s="70" t="s">
        <v>156</v>
      </c>
      <c r="G85" s="70" t="s">
        <v>1714</v>
      </c>
      <c r="H85" s="70" t="s">
        <v>1715</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1729</v>
      </c>
      <c r="B86" s="70">
        <v>253</v>
      </c>
      <c r="C86" s="70">
        <v>15</v>
      </c>
      <c r="D86" s="70">
        <v>15</v>
      </c>
      <c r="E86" s="70">
        <v>2018</v>
      </c>
      <c r="F86" s="70" t="s">
        <v>183</v>
      </c>
      <c r="G86" s="70" t="s">
        <v>1714</v>
      </c>
      <c r="H86" s="70" t="s">
        <v>1715</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1730</v>
      </c>
      <c r="B87" s="70">
        <v>254</v>
      </c>
      <c r="C87" s="70">
        <v>16</v>
      </c>
      <c r="D87" s="70">
        <v>15</v>
      </c>
      <c r="E87" s="70">
        <v>2019</v>
      </c>
      <c r="F87" s="70" t="s">
        <v>158</v>
      </c>
      <c r="G87" s="70" t="s">
        <v>1714</v>
      </c>
      <c r="H87" s="70" t="s">
        <v>1715</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1731</v>
      </c>
      <c r="B88" s="70">
        <v>255</v>
      </c>
      <c r="C88" s="70">
        <v>17</v>
      </c>
      <c r="D88" s="70">
        <v>15</v>
      </c>
      <c r="E88" s="70">
        <v>2020</v>
      </c>
      <c r="F88" s="70" t="s">
        <v>159</v>
      </c>
      <c r="G88" s="70" t="s">
        <v>1714</v>
      </c>
      <c r="H88" s="70" t="s">
        <v>1715</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1732</v>
      </c>
      <c r="B89" s="70">
        <v>255</v>
      </c>
      <c r="C89" s="70">
        <v>18</v>
      </c>
      <c r="D89" s="70">
        <v>15</v>
      </c>
      <c r="E89" s="70">
        <v>2021</v>
      </c>
      <c r="F89" s="70" t="s">
        <v>160</v>
      </c>
      <c r="G89" s="70" t="s">
        <v>1714</v>
      </c>
      <c r="H89" s="70" t="s">
        <v>1715</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1733</v>
      </c>
      <c r="B90" s="70">
        <v>255</v>
      </c>
      <c r="C90" s="70">
        <v>19</v>
      </c>
      <c r="D90" s="70">
        <v>15</v>
      </c>
      <c r="E90" s="70">
        <v>2022</v>
      </c>
      <c r="F90" s="70" t="s">
        <v>161</v>
      </c>
      <c r="G90" s="70" t="s">
        <v>1714</v>
      </c>
      <c r="H90" s="70" t="s">
        <v>1715</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255</v>
      </c>
      <c r="C91" s="70">
        <v>20</v>
      </c>
      <c r="D91" s="70">
        <v>15</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255</v>
      </c>
      <c r="C92" s="70">
        <v>21</v>
      </c>
      <c r="D92" s="70">
        <v>15</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324</v>
      </c>
      <c r="C93" s="70">
        <v>1</v>
      </c>
      <c r="D93" s="70">
        <v>20</v>
      </c>
      <c r="E93" s="70">
        <v>1990</v>
      </c>
      <c r="F93" s="70" t="s">
        <v>787</v>
      </c>
      <c r="G93" s="70" t="s">
        <v>1737</v>
      </c>
      <c r="H93" s="70" t="s">
        <v>1738</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325</v>
      </c>
      <c r="C94" s="70">
        <v>2</v>
      </c>
      <c r="D94" s="70">
        <v>20</v>
      </c>
      <c r="E94" s="70">
        <v>2005</v>
      </c>
      <c r="F94" s="70" t="s">
        <v>789</v>
      </c>
      <c r="G94" s="70" t="s">
        <v>1737</v>
      </c>
      <c r="H94" s="70" t="s">
        <v>1738</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326</v>
      </c>
      <c r="C95" s="70">
        <v>3</v>
      </c>
      <c r="D95" s="70">
        <v>20</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327</v>
      </c>
      <c r="C96" s="70">
        <v>4</v>
      </c>
      <c r="D96" s="70">
        <v>20</v>
      </c>
      <c r="E96" s="70">
        <v>2007</v>
      </c>
      <c r="F96" s="70" t="s">
        <v>791</v>
      </c>
      <c r="G96" s="70" t="s">
        <v>1737</v>
      </c>
      <c r="H96" s="70" t="s">
        <v>1738</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328</v>
      </c>
      <c r="C97" s="70">
        <v>5</v>
      </c>
      <c r="D97" s="70">
        <v>20</v>
      </c>
      <c r="E97" s="70">
        <v>2008</v>
      </c>
      <c r="F97" s="70" t="s">
        <v>792</v>
      </c>
      <c r="G97" s="70" t="s">
        <v>1737</v>
      </c>
      <c r="H97" s="70" t="s">
        <v>1738</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329</v>
      </c>
      <c r="C98" s="70">
        <v>6</v>
      </c>
      <c r="D98" s="70">
        <v>20</v>
      </c>
      <c r="E98" s="70">
        <v>2009</v>
      </c>
      <c r="F98" s="70" t="s">
        <v>176</v>
      </c>
      <c r="G98" s="70" t="s">
        <v>1737</v>
      </c>
      <c r="H98" s="70" t="s">
        <v>1738</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1744</v>
      </c>
      <c r="B99" s="70">
        <v>330</v>
      </c>
      <c r="C99" s="70">
        <v>7</v>
      </c>
      <c r="D99" s="70">
        <v>20</v>
      </c>
      <c r="E99" s="70">
        <v>2010</v>
      </c>
      <c r="F99" s="70" t="s">
        <v>177</v>
      </c>
      <c r="G99" s="70" t="s">
        <v>1737</v>
      </c>
      <c r="H99" s="70" t="s">
        <v>1738</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1745</v>
      </c>
      <c r="B100" s="70">
        <v>331</v>
      </c>
      <c r="C100" s="70">
        <v>8</v>
      </c>
      <c r="D100" s="70">
        <v>20</v>
      </c>
      <c r="E100" s="70">
        <v>2011</v>
      </c>
      <c r="F100" s="70" t="s">
        <v>178</v>
      </c>
      <c r="G100" s="70" t="s">
        <v>1737</v>
      </c>
      <c r="H100" s="70" t="s">
        <v>1738</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1746</v>
      </c>
      <c r="B101" s="70">
        <v>332</v>
      </c>
      <c r="C101" s="70">
        <v>9</v>
      </c>
      <c r="D101" s="70">
        <v>20</v>
      </c>
      <c r="E101" s="70">
        <v>2012</v>
      </c>
      <c r="F101" s="70" t="s">
        <v>179</v>
      </c>
      <c r="G101" s="70" t="s">
        <v>1737</v>
      </c>
      <c r="H101" s="70" t="s">
        <v>1738</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1747</v>
      </c>
      <c r="B102" s="70">
        <v>333</v>
      </c>
      <c r="C102" s="70">
        <v>10</v>
      </c>
      <c r="D102" s="70">
        <v>20</v>
      </c>
      <c r="E102" s="70">
        <v>2013</v>
      </c>
      <c r="F102" s="70" t="s">
        <v>180</v>
      </c>
      <c r="G102" s="1064" t="s">
        <v>1737</v>
      </c>
      <c r="H102" s="70" t="s">
        <v>1738</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1748</v>
      </c>
      <c r="B103" s="70">
        <v>334</v>
      </c>
      <c r="C103" s="70">
        <v>11</v>
      </c>
      <c r="D103" s="70">
        <v>20</v>
      </c>
      <c r="E103" s="70">
        <v>2014</v>
      </c>
      <c r="F103" s="70" t="s">
        <v>181</v>
      </c>
      <c r="G103" s="1064" t="s">
        <v>1737</v>
      </c>
      <c r="H103" s="70" t="s">
        <v>1738</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1749</v>
      </c>
      <c r="B104" s="70">
        <v>335</v>
      </c>
      <c r="C104" s="70">
        <v>12</v>
      </c>
      <c r="D104" s="70">
        <v>20</v>
      </c>
      <c r="E104" s="70">
        <v>2015</v>
      </c>
      <c r="F104" s="70" t="s">
        <v>182</v>
      </c>
      <c r="G104" s="70" t="s">
        <v>1737</v>
      </c>
      <c r="H104" s="70" t="s">
        <v>1738</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1750</v>
      </c>
      <c r="B105" s="70">
        <v>336</v>
      </c>
      <c r="C105" s="70">
        <v>13</v>
      </c>
      <c r="D105" s="70">
        <v>20</v>
      </c>
      <c r="E105" s="70">
        <v>2016</v>
      </c>
      <c r="F105" s="70" t="s">
        <v>155</v>
      </c>
      <c r="G105" s="70" t="s">
        <v>1737</v>
      </c>
      <c r="H105" s="70" t="s">
        <v>1738</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1751</v>
      </c>
      <c r="B106" s="70">
        <v>337</v>
      </c>
      <c r="C106" s="70">
        <v>14</v>
      </c>
      <c r="D106" s="70">
        <v>20</v>
      </c>
      <c r="E106" s="70">
        <v>2017</v>
      </c>
      <c r="F106" s="70" t="s">
        <v>156</v>
      </c>
      <c r="G106" s="70" t="s">
        <v>1737</v>
      </c>
      <c r="H106" s="70" t="s">
        <v>1738</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1752</v>
      </c>
      <c r="B107" s="70">
        <v>338</v>
      </c>
      <c r="C107" s="70">
        <v>15</v>
      </c>
      <c r="D107" s="70">
        <v>20</v>
      </c>
      <c r="E107" s="70">
        <v>2018</v>
      </c>
      <c r="F107" s="70" t="s">
        <v>183</v>
      </c>
      <c r="G107" s="70" t="s">
        <v>1737</v>
      </c>
      <c r="H107" s="70" t="s">
        <v>1738</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1753</v>
      </c>
      <c r="B108" s="70">
        <v>339</v>
      </c>
      <c r="C108" s="70">
        <v>16</v>
      </c>
      <c r="D108" s="70">
        <v>20</v>
      </c>
      <c r="E108" s="70">
        <v>2019</v>
      </c>
      <c r="F108" s="70" t="s">
        <v>158</v>
      </c>
      <c r="G108" s="70" t="s">
        <v>1737</v>
      </c>
      <c r="H108" s="70" t="s">
        <v>1738</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1754</v>
      </c>
      <c r="B109" s="70">
        <v>340</v>
      </c>
      <c r="C109" s="70">
        <v>17</v>
      </c>
      <c r="D109" s="70">
        <v>20</v>
      </c>
      <c r="E109" s="70">
        <v>2020</v>
      </c>
      <c r="F109" s="70" t="s">
        <v>159</v>
      </c>
      <c r="G109" s="70" t="s">
        <v>1737</v>
      </c>
      <c r="H109" s="70" t="s">
        <v>1738</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1755</v>
      </c>
      <c r="B110" s="70">
        <v>340</v>
      </c>
      <c r="C110" s="70">
        <v>18</v>
      </c>
      <c r="D110" s="70">
        <v>20</v>
      </c>
      <c r="E110" s="70">
        <v>2021</v>
      </c>
      <c r="F110" s="70" t="s">
        <v>160</v>
      </c>
      <c r="G110" s="70" t="s">
        <v>1737</v>
      </c>
      <c r="H110" s="70" t="s">
        <v>1738</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1756</v>
      </c>
      <c r="B111" s="70">
        <v>340</v>
      </c>
      <c r="C111" s="70">
        <v>19</v>
      </c>
      <c r="D111" s="70">
        <v>20</v>
      </c>
      <c r="E111" s="70">
        <v>2022</v>
      </c>
      <c r="F111" s="70" t="s">
        <v>161</v>
      </c>
      <c r="G111" s="70" t="s">
        <v>1737</v>
      </c>
      <c r="H111" s="70" t="s">
        <v>1738</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340</v>
      </c>
      <c r="C112" s="70">
        <v>20</v>
      </c>
      <c r="D112" s="70">
        <v>20</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340</v>
      </c>
      <c r="C113" s="70">
        <v>21</v>
      </c>
      <c r="D113" s="70">
        <v>20</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103</v>
      </c>
      <c r="C114" s="70">
        <v>1</v>
      </c>
      <c r="D114" s="70">
        <v>7</v>
      </c>
      <c r="E114" s="70">
        <v>1990</v>
      </c>
      <c r="F114" s="70" t="s">
        <v>787</v>
      </c>
      <c r="G114" s="70" t="s">
        <v>1760</v>
      </c>
      <c r="H114" s="70" t="s">
        <v>1761</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1762</v>
      </c>
      <c r="B115" s="70">
        <v>104</v>
      </c>
      <c r="C115" s="70">
        <v>2</v>
      </c>
      <c r="D115" s="70">
        <v>7</v>
      </c>
      <c r="E115" s="70">
        <v>2005</v>
      </c>
      <c r="F115" s="70" t="s">
        <v>789</v>
      </c>
      <c r="G115" s="70" t="s">
        <v>1760</v>
      </c>
      <c r="H115" s="70" t="s">
        <v>1761</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1763</v>
      </c>
      <c r="B116" s="70">
        <v>105</v>
      </c>
      <c r="C116" s="70">
        <v>3</v>
      </c>
      <c r="D116" s="70">
        <v>7</v>
      </c>
      <c r="E116" s="70">
        <v>2006</v>
      </c>
      <c r="F116" s="70" t="s">
        <v>790</v>
      </c>
      <c r="G116" s="70" t="s">
        <v>1760</v>
      </c>
      <c r="H116" s="70" t="s">
        <v>1761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1764</v>
      </c>
      <c r="B117" s="70">
        <v>106</v>
      </c>
      <c r="C117" s="70">
        <v>4</v>
      </c>
      <c r="D117" s="70">
        <v>7</v>
      </c>
      <c r="E117" s="70">
        <v>2007</v>
      </c>
      <c r="F117" s="70" t="s">
        <v>791</v>
      </c>
      <c r="G117" s="70" t="s">
        <v>1760</v>
      </c>
      <c r="H117" s="70" t="s">
        <v>1761</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1765</v>
      </c>
      <c r="B118" s="70">
        <v>107</v>
      </c>
      <c r="C118" s="70">
        <v>5</v>
      </c>
      <c r="D118" s="70">
        <v>7</v>
      </c>
      <c r="E118" s="70">
        <v>2008</v>
      </c>
      <c r="F118" s="70" t="s">
        <v>792</v>
      </c>
      <c r="G118" s="70" t="s">
        <v>1760</v>
      </c>
      <c r="H118" s="70" t="s">
        <v>1761</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1766</v>
      </c>
      <c r="B119" s="70">
        <v>108</v>
      </c>
      <c r="C119" s="70">
        <v>6</v>
      </c>
      <c r="D119" s="70">
        <v>7</v>
      </c>
      <c r="E119" s="70">
        <v>2009</v>
      </c>
      <c r="F119" s="70" t="s">
        <v>176</v>
      </c>
      <c r="G119" s="70" t="s">
        <v>1760</v>
      </c>
      <c r="H119" s="70" t="s">
        <v>1761</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1767</v>
      </c>
      <c r="B120" s="70">
        <v>109</v>
      </c>
      <c r="C120" s="70">
        <v>7</v>
      </c>
      <c r="D120" s="70">
        <v>7</v>
      </c>
      <c r="E120" s="70">
        <v>2010</v>
      </c>
      <c r="F120" s="70" t="s">
        <v>177</v>
      </c>
      <c r="G120" s="70" t="s">
        <v>1760</v>
      </c>
      <c r="H120" s="70" t="s">
        <v>1761</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1768</v>
      </c>
      <c r="B121" s="70">
        <v>110</v>
      </c>
      <c r="C121" s="70">
        <v>8</v>
      </c>
      <c r="D121" s="70">
        <v>7</v>
      </c>
      <c r="E121" s="70">
        <v>2011</v>
      </c>
      <c r="F121" s="70" t="s">
        <v>178</v>
      </c>
      <c r="G121" s="1064" t="s">
        <v>1760</v>
      </c>
      <c r="H121" s="70" t="s">
        <v>1761</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1769</v>
      </c>
      <c r="B122" s="70">
        <v>111</v>
      </c>
      <c r="C122" s="70">
        <v>9</v>
      </c>
      <c r="D122" s="70">
        <v>7</v>
      </c>
      <c r="E122" s="70">
        <v>2012</v>
      </c>
      <c r="F122" s="70" t="s">
        <v>179</v>
      </c>
      <c r="G122" s="1064" t="s">
        <v>1760</v>
      </c>
      <c r="H122" s="70" t="s">
        <v>1761</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1770</v>
      </c>
      <c r="B123" s="70">
        <v>112</v>
      </c>
      <c r="C123" s="70">
        <v>10</v>
      </c>
      <c r="D123" s="70">
        <v>7</v>
      </c>
      <c r="E123" s="70">
        <v>2013</v>
      </c>
      <c r="F123" s="70" t="s">
        <v>180</v>
      </c>
      <c r="G123" s="70" t="s">
        <v>1760</v>
      </c>
      <c r="H123" s="70" t="s">
        <v>1761</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1771</v>
      </c>
      <c r="B124" s="70">
        <v>113</v>
      </c>
      <c r="C124" s="70">
        <v>11</v>
      </c>
      <c r="D124" s="70">
        <v>7</v>
      </c>
      <c r="E124" s="70">
        <v>2014</v>
      </c>
      <c r="F124" s="70" t="s">
        <v>181</v>
      </c>
      <c r="G124" s="70" t="s">
        <v>1760</v>
      </c>
      <c r="H124" s="70" t="s">
        <v>1761</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1772</v>
      </c>
      <c r="B125" s="70">
        <v>114</v>
      </c>
      <c r="C125" s="70">
        <v>12</v>
      </c>
      <c r="D125" s="70">
        <v>7</v>
      </c>
      <c r="E125" s="70">
        <v>2015</v>
      </c>
      <c r="F125" s="70" t="s">
        <v>182</v>
      </c>
      <c r="G125" s="70" t="s">
        <v>1760</v>
      </c>
      <c r="H125" s="70" t="s">
        <v>1761</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1773</v>
      </c>
      <c r="B126" s="70">
        <v>115</v>
      </c>
      <c r="C126" s="70">
        <v>13</v>
      </c>
      <c r="D126" s="70">
        <v>7</v>
      </c>
      <c r="E126" s="70">
        <v>2016</v>
      </c>
      <c r="F126" s="70" t="s">
        <v>155</v>
      </c>
      <c r="G126" s="70" t="s">
        <v>1760</v>
      </c>
      <c r="H126" s="70" t="s">
        <v>1761</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1774</v>
      </c>
      <c r="B127" s="70">
        <v>116</v>
      </c>
      <c r="C127" s="70">
        <v>14</v>
      </c>
      <c r="D127" s="70">
        <v>7</v>
      </c>
      <c r="E127" s="70">
        <v>2017</v>
      </c>
      <c r="F127" s="70" t="s">
        <v>156</v>
      </c>
      <c r="G127" s="70" t="s">
        <v>1760</v>
      </c>
      <c r="H127" s="70" t="s">
        <v>1761</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1775</v>
      </c>
      <c r="B128" s="70">
        <v>117</v>
      </c>
      <c r="C128" s="70">
        <v>15</v>
      </c>
      <c r="D128" s="70">
        <v>7</v>
      </c>
      <c r="E128" s="70">
        <v>2018</v>
      </c>
      <c r="F128" s="70" t="s">
        <v>183</v>
      </c>
      <c r="G128" s="70" t="s">
        <v>1760</v>
      </c>
      <c r="H128" s="70" t="s">
        <v>1761</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1776</v>
      </c>
      <c r="B129" s="70">
        <v>118</v>
      </c>
      <c r="C129" s="70">
        <v>16</v>
      </c>
      <c r="D129" s="70">
        <v>7</v>
      </c>
      <c r="E129" s="70">
        <v>2019</v>
      </c>
      <c r="F129" s="70" t="s">
        <v>158</v>
      </c>
      <c r="G129" s="70" t="s">
        <v>1760</v>
      </c>
      <c r="H129" s="70" t="s">
        <v>1761</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1777</v>
      </c>
      <c r="B130" s="70">
        <v>119</v>
      </c>
      <c r="C130" s="70">
        <v>17</v>
      </c>
      <c r="D130" s="70">
        <v>7</v>
      </c>
      <c r="E130" s="70">
        <v>2020</v>
      </c>
      <c r="F130" s="70" t="s">
        <v>159</v>
      </c>
      <c r="G130" s="70" t="s">
        <v>1760</v>
      </c>
      <c r="H130" s="70" t="s">
        <v>1761</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1778</v>
      </c>
      <c r="B131" s="70">
        <v>119</v>
      </c>
      <c r="C131" s="70">
        <v>18</v>
      </c>
      <c r="D131" s="70">
        <v>7</v>
      </c>
      <c r="E131" s="70">
        <v>2021</v>
      </c>
      <c r="F131" s="70" t="s">
        <v>160</v>
      </c>
      <c r="G131" s="70" t="s">
        <v>1760</v>
      </c>
      <c r="H131" s="70" t="s">
        <v>1761</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1779</v>
      </c>
      <c r="B132" s="70">
        <v>119</v>
      </c>
      <c r="C132" s="70">
        <v>19</v>
      </c>
      <c r="D132" s="70">
        <v>7</v>
      </c>
      <c r="E132" s="70">
        <v>2022</v>
      </c>
      <c r="F132" s="70" t="s">
        <v>161</v>
      </c>
      <c r="G132" s="70" t="s">
        <v>1760</v>
      </c>
      <c r="H132" s="70" t="s">
        <v>1761</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1780</v>
      </c>
      <c r="B133" s="70">
        <v>119</v>
      </c>
      <c r="C133" s="70">
        <v>20</v>
      </c>
      <c r="D133" s="70">
        <v>7</v>
      </c>
      <c r="E133" s="70">
        <v>2023</v>
      </c>
      <c r="F133" s="70" t="s">
        <v>1539</v>
      </c>
      <c r="G133" s="70" t="s">
        <v>1760</v>
      </c>
      <c r="H133" s="70" t="s">
        <v>1761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1781</v>
      </c>
      <c r="B134" s="70">
        <v>119</v>
      </c>
      <c r="C134" s="70">
        <v>21</v>
      </c>
      <c r="D134" s="70">
        <v>7</v>
      </c>
      <c r="E134" s="70">
        <v>2024</v>
      </c>
      <c r="F134" s="70" t="s">
        <v>1554</v>
      </c>
      <c r="G134" s="70" t="s">
        <v>1760</v>
      </c>
      <c r="H134" s="70" t="s">
        <v>1761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409</v>
      </c>
      <c r="C135" s="70">
        <v>1</v>
      </c>
      <c r="D135" s="70">
        <v>25</v>
      </c>
      <c r="E135" s="70">
        <v>1990</v>
      </c>
      <c r="F135" s="70" t="s">
        <v>787</v>
      </c>
      <c r="G135" s="70" t="s">
        <v>1783</v>
      </c>
      <c r="H135" s="70" t="s">
        <v>1784</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410</v>
      </c>
      <c r="C136" s="70">
        <v>2</v>
      </c>
      <c r="D136" s="70">
        <v>25</v>
      </c>
      <c r="E136" s="70">
        <v>2005</v>
      </c>
      <c r="F136" s="70" t="s">
        <v>789</v>
      </c>
      <c r="G136" s="70" t="s">
        <v>1783</v>
      </c>
      <c r="H136" s="70" t="s">
        <v>1784</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411</v>
      </c>
      <c r="C137" s="70">
        <v>3</v>
      </c>
      <c r="D137" s="70">
        <v>25</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412</v>
      </c>
      <c r="C138" s="70">
        <v>4</v>
      </c>
      <c r="D138" s="70">
        <v>25</v>
      </c>
      <c r="E138" s="70">
        <v>2007</v>
      </c>
      <c r="F138" s="70" t="s">
        <v>791</v>
      </c>
      <c r="G138" s="70" t="s">
        <v>1783</v>
      </c>
      <c r="H138" s="70" t="s">
        <v>1784</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413</v>
      </c>
      <c r="C139" s="70">
        <v>5</v>
      </c>
      <c r="D139" s="70">
        <v>25</v>
      </c>
      <c r="E139" s="70">
        <v>2008</v>
      </c>
      <c r="F139" s="70" t="s">
        <v>792</v>
      </c>
      <c r="G139" s="70" t="s">
        <v>1783</v>
      </c>
      <c r="H139" s="70" t="s">
        <v>1784</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414</v>
      </c>
      <c r="C140" s="70">
        <v>6</v>
      </c>
      <c r="D140" s="70">
        <v>25</v>
      </c>
      <c r="E140" s="70">
        <v>2009</v>
      </c>
      <c r="F140" s="70" t="s">
        <v>176</v>
      </c>
      <c r="G140" s="1064" t="s">
        <v>1783</v>
      </c>
      <c r="H140" s="70" t="s">
        <v>1784</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1790</v>
      </c>
      <c r="B141" s="70">
        <v>415</v>
      </c>
      <c r="C141" s="70">
        <v>7</v>
      </c>
      <c r="D141" s="70">
        <v>25</v>
      </c>
      <c r="E141" s="70">
        <v>2010</v>
      </c>
      <c r="F141" s="70" t="s">
        <v>177</v>
      </c>
      <c r="G141" s="1064" t="s">
        <v>1783</v>
      </c>
      <c r="H141" s="70" t="s">
        <v>1784</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1791</v>
      </c>
      <c r="B142" s="70">
        <v>416</v>
      </c>
      <c r="C142" s="70">
        <v>8</v>
      </c>
      <c r="D142" s="70">
        <v>25</v>
      </c>
      <c r="E142" s="70">
        <v>2011</v>
      </c>
      <c r="F142" s="70" t="s">
        <v>178</v>
      </c>
      <c r="G142" s="70" t="s">
        <v>1783</v>
      </c>
      <c r="H142" s="70" t="s">
        <v>1784</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1792</v>
      </c>
      <c r="B143" s="70">
        <v>417</v>
      </c>
      <c r="C143" s="70">
        <v>9</v>
      </c>
      <c r="D143" s="70">
        <v>25</v>
      </c>
      <c r="E143" s="70">
        <v>2012</v>
      </c>
      <c r="F143" s="70" t="s">
        <v>179</v>
      </c>
      <c r="G143" s="70" t="s">
        <v>1783</v>
      </c>
      <c r="H143" s="70" t="s">
        <v>1784</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1793</v>
      </c>
      <c r="B144" s="70">
        <v>418</v>
      </c>
      <c r="C144" s="70">
        <v>10</v>
      </c>
      <c r="D144" s="70">
        <v>25</v>
      </c>
      <c r="E144" s="70">
        <v>2013</v>
      </c>
      <c r="F144" s="70" t="s">
        <v>180</v>
      </c>
      <c r="G144" s="70" t="s">
        <v>1783</v>
      </c>
      <c r="H144" s="70" t="s">
        <v>1784</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1794</v>
      </c>
      <c r="B145" s="70">
        <v>419</v>
      </c>
      <c r="C145" s="70">
        <v>11</v>
      </c>
      <c r="D145" s="70">
        <v>25</v>
      </c>
      <c r="E145" s="70">
        <v>2014</v>
      </c>
      <c r="F145" s="70" t="s">
        <v>181</v>
      </c>
      <c r="G145" s="70" t="s">
        <v>1783</v>
      </c>
      <c r="H145" s="70" t="s">
        <v>1784</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1795</v>
      </c>
      <c r="B146" s="70">
        <v>420</v>
      </c>
      <c r="C146" s="70">
        <v>12</v>
      </c>
      <c r="D146" s="70">
        <v>25</v>
      </c>
      <c r="E146" s="70">
        <v>2015</v>
      </c>
      <c r="F146" s="70" t="s">
        <v>182</v>
      </c>
      <c r="G146" s="70" t="s">
        <v>1783</v>
      </c>
      <c r="H146" s="70" t="s">
        <v>1784</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1796</v>
      </c>
      <c r="B147" s="70">
        <v>421</v>
      </c>
      <c r="C147" s="70">
        <v>13</v>
      </c>
      <c r="D147" s="70">
        <v>25</v>
      </c>
      <c r="E147" s="70">
        <v>2016</v>
      </c>
      <c r="F147" s="70" t="s">
        <v>155</v>
      </c>
      <c r="G147" s="70" t="s">
        <v>1783</v>
      </c>
      <c r="H147" s="70" t="s">
        <v>1784</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1797</v>
      </c>
      <c r="B148" s="70">
        <v>422</v>
      </c>
      <c r="C148" s="70">
        <v>14</v>
      </c>
      <c r="D148" s="70">
        <v>25</v>
      </c>
      <c r="E148" s="70">
        <v>2017</v>
      </c>
      <c r="F148" s="70" t="s">
        <v>156</v>
      </c>
      <c r="G148" s="70" t="s">
        <v>1783</v>
      </c>
      <c r="H148" s="70" t="s">
        <v>1784</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1798</v>
      </c>
      <c r="B149" s="70">
        <v>423</v>
      </c>
      <c r="C149" s="70">
        <v>15</v>
      </c>
      <c r="D149" s="70">
        <v>25</v>
      </c>
      <c r="E149" s="70">
        <v>2018</v>
      </c>
      <c r="F149" s="70" t="s">
        <v>183</v>
      </c>
      <c r="G149" s="70" t="s">
        <v>1783</v>
      </c>
      <c r="H149" s="70" t="s">
        <v>1784</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1799</v>
      </c>
      <c r="B150" s="70">
        <v>424</v>
      </c>
      <c r="C150" s="70">
        <v>16</v>
      </c>
      <c r="D150" s="70">
        <v>25</v>
      </c>
      <c r="E150" s="70">
        <v>2019</v>
      </c>
      <c r="F150" s="70" t="s">
        <v>158</v>
      </c>
      <c r="G150" s="70" t="s">
        <v>1783</v>
      </c>
      <c r="H150" s="70" t="s">
        <v>1784</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1800</v>
      </c>
      <c r="B151" s="70">
        <v>425</v>
      </c>
      <c r="C151" s="70">
        <v>17</v>
      </c>
      <c r="D151" s="70">
        <v>25</v>
      </c>
      <c r="E151" s="70">
        <v>2020</v>
      </c>
      <c r="F151" s="70" t="s">
        <v>159</v>
      </c>
      <c r="G151" s="70" t="s">
        <v>1783</v>
      </c>
      <c r="H151" s="70" t="s">
        <v>1784</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1801</v>
      </c>
      <c r="B152" s="70">
        <v>425</v>
      </c>
      <c r="C152" s="70">
        <v>18</v>
      </c>
      <c r="D152" s="70">
        <v>25</v>
      </c>
      <c r="E152" s="70">
        <v>2021</v>
      </c>
      <c r="F152" s="70" t="s">
        <v>160</v>
      </c>
      <c r="G152" s="70" t="s">
        <v>1783</v>
      </c>
      <c r="H152" s="70" t="s">
        <v>1784</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1802</v>
      </c>
      <c r="B153" s="70">
        <v>425</v>
      </c>
      <c r="C153" s="70">
        <v>19</v>
      </c>
      <c r="D153" s="70">
        <v>25</v>
      </c>
      <c r="E153" s="70">
        <v>2022</v>
      </c>
      <c r="F153" s="70" t="s">
        <v>161</v>
      </c>
      <c r="G153" s="70" t="s">
        <v>1783</v>
      </c>
      <c r="H153" s="70" t="s">
        <v>1784</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425</v>
      </c>
      <c r="C154" s="70">
        <v>20</v>
      </c>
      <c r="D154" s="70">
        <v>25</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425</v>
      </c>
      <c r="C155" s="70">
        <v>21</v>
      </c>
      <c r="D155" s="70">
        <v>25</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222</v>
      </c>
      <c r="C156" s="70">
        <v>1</v>
      </c>
      <c r="D156" s="70">
        <v>14</v>
      </c>
      <c r="E156" s="70">
        <v>1990</v>
      </c>
      <c r="F156" s="70" t="s">
        <v>787</v>
      </c>
      <c r="G156" s="70" t="s">
        <v>1641</v>
      </c>
      <c r="H156" s="70" t="s">
        <v>1642</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1806</v>
      </c>
      <c r="B157" s="70">
        <v>223</v>
      </c>
      <c r="C157" s="70">
        <v>2</v>
      </c>
      <c r="D157" s="70">
        <v>14</v>
      </c>
      <c r="E157" s="70">
        <v>2005</v>
      </c>
      <c r="F157" s="70" t="s">
        <v>789</v>
      </c>
      <c r="G157" s="70" t="s">
        <v>1641</v>
      </c>
      <c r="H157" s="70" t="s">
        <v>1642</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1807</v>
      </c>
      <c r="B158" s="70">
        <v>224</v>
      </c>
      <c r="C158" s="70">
        <v>3</v>
      </c>
      <c r="D158" s="70">
        <v>14</v>
      </c>
      <c r="E158" s="70">
        <v>2006</v>
      </c>
      <c r="F158" s="70" t="s">
        <v>790</v>
      </c>
      <c r="G158" s="1064" t="s">
        <v>1641</v>
      </c>
      <c r="H158" s="70" t="s">
        <v>1642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1808</v>
      </c>
      <c r="B159" s="70">
        <v>225</v>
      </c>
      <c r="C159" s="70">
        <v>4</v>
      </c>
      <c r="D159" s="70">
        <v>14</v>
      </c>
      <c r="E159" s="70">
        <v>2007</v>
      </c>
      <c r="F159" s="70" t="s">
        <v>791</v>
      </c>
      <c r="G159" s="1064" t="s">
        <v>1641</v>
      </c>
      <c r="H159" s="70" t="s">
        <v>1642</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1809</v>
      </c>
      <c r="B160" s="70">
        <v>226</v>
      </c>
      <c r="C160" s="70">
        <v>5</v>
      </c>
      <c r="D160" s="70">
        <v>14</v>
      </c>
      <c r="E160" s="70">
        <v>2008</v>
      </c>
      <c r="F160" s="70" t="s">
        <v>792</v>
      </c>
      <c r="G160" s="70" t="s">
        <v>1641</v>
      </c>
      <c r="H160" s="70" t="s">
        <v>1642</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1810</v>
      </c>
      <c r="B161" s="70">
        <v>227</v>
      </c>
      <c r="C161" s="70">
        <v>6</v>
      </c>
      <c r="D161" s="70">
        <v>14</v>
      </c>
      <c r="E161" s="70">
        <v>2009</v>
      </c>
      <c r="F161" s="70" t="s">
        <v>176</v>
      </c>
      <c r="G161" s="70" t="s">
        <v>1641</v>
      </c>
      <c r="H161" s="70" t="s">
        <v>1642</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1811</v>
      </c>
      <c r="B162" s="70">
        <v>228</v>
      </c>
      <c r="C162" s="70">
        <v>7</v>
      </c>
      <c r="D162" s="70">
        <v>14</v>
      </c>
      <c r="E162" s="70">
        <v>2010</v>
      </c>
      <c r="F162" s="70" t="s">
        <v>177</v>
      </c>
      <c r="G162" s="70" t="s">
        <v>1641</v>
      </c>
      <c r="H162" s="70" t="s">
        <v>1642</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1812</v>
      </c>
      <c r="B163" s="70">
        <v>229</v>
      </c>
      <c r="C163" s="70">
        <v>8</v>
      </c>
      <c r="D163" s="70">
        <v>14</v>
      </c>
      <c r="E163" s="70">
        <v>2011</v>
      </c>
      <c r="F163" s="70" t="s">
        <v>178</v>
      </c>
      <c r="G163" s="70" t="s">
        <v>1641</v>
      </c>
      <c r="H163" s="70" t="s">
        <v>1642</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1813</v>
      </c>
      <c r="B164" s="70">
        <v>230</v>
      </c>
      <c r="C164" s="70">
        <v>9</v>
      </c>
      <c r="D164" s="70">
        <v>14</v>
      </c>
      <c r="E164" s="70">
        <v>2012</v>
      </c>
      <c r="F164" s="70" t="s">
        <v>179</v>
      </c>
      <c r="G164" s="70" t="s">
        <v>1641</v>
      </c>
      <c r="H164" s="70" t="s">
        <v>1642</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1814</v>
      </c>
      <c r="B165" s="70">
        <v>231</v>
      </c>
      <c r="C165" s="70">
        <v>10</v>
      </c>
      <c r="D165" s="70">
        <v>14</v>
      </c>
      <c r="E165" s="70">
        <v>2013</v>
      </c>
      <c r="F165" s="70" t="s">
        <v>180</v>
      </c>
      <c r="G165" s="70" t="s">
        <v>1641</v>
      </c>
      <c r="H165" s="70" t="s">
        <v>1642</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1815</v>
      </c>
      <c r="B166" s="70">
        <v>232</v>
      </c>
      <c r="C166" s="70">
        <v>11</v>
      </c>
      <c r="D166" s="70">
        <v>14</v>
      </c>
      <c r="E166" s="70">
        <v>2014</v>
      </c>
      <c r="F166" s="70" t="s">
        <v>181</v>
      </c>
      <c r="G166" s="70" t="s">
        <v>1641</v>
      </c>
      <c r="H166" s="70" t="s">
        <v>1642</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1816</v>
      </c>
      <c r="B167" s="70">
        <v>233</v>
      </c>
      <c r="C167" s="70">
        <v>12</v>
      </c>
      <c r="D167" s="70">
        <v>14</v>
      </c>
      <c r="E167" s="70">
        <v>2015</v>
      </c>
      <c r="F167" s="70" t="s">
        <v>182</v>
      </c>
      <c r="G167" s="70" t="s">
        <v>1641</v>
      </c>
      <c r="H167" s="70" t="s">
        <v>1642</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1817</v>
      </c>
      <c r="B168" s="70">
        <v>234</v>
      </c>
      <c r="C168" s="70">
        <v>13</v>
      </c>
      <c r="D168" s="70">
        <v>14</v>
      </c>
      <c r="E168" s="70">
        <v>2016</v>
      </c>
      <c r="F168" s="70" t="s">
        <v>155</v>
      </c>
      <c r="G168" s="70" t="s">
        <v>1641</v>
      </c>
      <c r="H168" s="70" t="s">
        <v>1642</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1818</v>
      </c>
      <c r="B169" s="70">
        <v>235</v>
      </c>
      <c r="C169" s="70">
        <v>14</v>
      </c>
      <c r="D169" s="70">
        <v>14</v>
      </c>
      <c r="E169" s="70">
        <v>2017</v>
      </c>
      <c r="F169" s="70" t="s">
        <v>156</v>
      </c>
      <c r="G169" s="70" t="s">
        <v>1641</v>
      </c>
      <c r="H169" s="70" t="s">
        <v>1642</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1819</v>
      </c>
      <c r="B170" s="70">
        <v>236</v>
      </c>
      <c r="C170" s="70">
        <v>15</v>
      </c>
      <c r="D170" s="70">
        <v>14</v>
      </c>
      <c r="E170" s="70">
        <v>2018</v>
      </c>
      <c r="F170" s="70" t="s">
        <v>183</v>
      </c>
      <c r="G170" s="70" t="s">
        <v>1641</v>
      </c>
      <c r="H170" s="70" t="s">
        <v>1642</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1820</v>
      </c>
      <c r="B171" s="70">
        <v>237</v>
      </c>
      <c r="C171" s="70">
        <v>16</v>
      </c>
      <c r="D171" s="70">
        <v>14</v>
      </c>
      <c r="E171" s="70">
        <v>2019</v>
      </c>
      <c r="F171" s="70" t="s">
        <v>158</v>
      </c>
      <c r="G171" s="70" t="s">
        <v>1641</v>
      </c>
      <c r="H171" s="70" t="s">
        <v>1642</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1821</v>
      </c>
      <c r="B172" s="70">
        <v>238</v>
      </c>
      <c r="C172" s="70">
        <v>17</v>
      </c>
      <c r="D172" s="70">
        <v>14</v>
      </c>
      <c r="E172" s="70">
        <v>2020</v>
      </c>
      <c r="F172" s="70" t="s">
        <v>159</v>
      </c>
      <c r="G172" s="70" t="s">
        <v>1641</v>
      </c>
      <c r="H172" s="70" t="s">
        <v>1642</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1822</v>
      </c>
      <c r="B173" s="70">
        <v>238</v>
      </c>
      <c r="C173" s="70">
        <v>18</v>
      </c>
      <c r="D173" s="70">
        <v>14</v>
      </c>
      <c r="E173" s="70">
        <v>2021</v>
      </c>
      <c r="F173" s="70" t="s">
        <v>160</v>
      </c>
      <c r="G173" s="70" t="s">
        <v>1641</v>
      </c>
      <c r="H173" s="70" t="s">
        <v>1642</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1643</v>
      </c>
      <c r="B174" s="70">
        <v>238</v>
      </c>
      <c r="C174" s="70">
        <v>19</v>
      </c>
      <c r="D174" s="70">
        <v>14</v>
      </c>
      <c r="E174" s="70">
        <v>2022</v>
      </c>
      <c r="F174" s="70" t="s">
        <v>161</v>
      </c>
      <c r="G174" s="70" t="s">
        <v>1641</v>
      </c>
      <c r="H174" s="70" t="s">
        <v>1642</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1823</v>
      </c>
      <c r="B175" s="70">
        <v>238</v>
      </c>
      <c r="C175" s="70">
        <v>20</v>
      </c>
      <c r="D175" s="70">
        <v>14</v>
      </c>
      <c r="E175" s="70">
        <v>2023</v>
      </c>
      <c r="F175" s="70" t="s">
        <v>1539</v>
      </c>
      <c r="G175" s="70" t="s">
        <v>1641</v>
      </c>
      <c r="H175" s="70" t="s">
        <v>1642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1640</v>
      </c>
      <c r="B176" s="70">
        <v>238</v>
      </c>
      <c r="C176" s="70">
        <v>21</v>
      </c>
      <c r="D176" s="70">
        <v>14</v>
      </c>
      <c r="E176" s="70">
        <v>2024</v>
      </c>
      <c r="F176" s="70" t="s">
        <v>1554</v>
      </c>
      <c r="G176" s="70" t="s">
        <v>1641</v>
      </c>
      <c r="H176" s="70" t="s">
        <v>1642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18</v>
      </c>
      <c r="C177" s="70">
        <v>1</v>
      </c>
      <c r="D177" s="70">
        <v>2</v>
      </c>
      <c r="E177" s="70">
        <v>1990</v>
      </c>
      <c r="F177" s="70" t="s">
        <v>787</v>
      </c>
      <c r="G177" s="70" t="s">
        <v>1825</v>
      </c>
      <c r="H177" s="70" t="s">
        <v>1826</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19</v>
      </c>
      <c r="C178" s="70">
        <v>2</v>
      </c>
      <c r="D178" s="70">
        <v>2</v>
      </c>
      <c r="E178" s="70">
        <v>2005</v>
      </c>
      <c r="F178" s="70" t="s">
        <v>789</v>
      </c>
      <c r="G178" s="1064" t="s">
        <v>1825</v>
      </c>
      <c r="H178" s="70" t="s">
        <v>1826</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20</v>
      </c>
      <c r="C179" s="70">
        <v>3</v>
      </c>
      <c r="D179" s="70">
        <v>2</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21</v>
      </c>
      <c r="C180" s="70">
        <v>4</v>
      </c>
      <c r="D180" s="70">
        <v>2</v>
      </c>
      <c r="E180" s="70">
        <v>2007</v>
      </c>
      <c r="F180" s="70" t="s">
        <v>791</v>
      </c>
      <c r="G180" s="70" t="s">
        <v>1825</v>
      </c>
      <c r="H180" s="70" t="s">
        <v>1826</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22</v>
      </c>
      <c r="C181" s="70">
        <v>5</v>
      </c>
      <c r="D181" s="70">
        <v>2</v>
      </c>
      <c r="E181" s="70">
        <v>2008</v>
      </c>
      <c r="F181" s="70" t="s">
        <v>792</v>
      </c>
      <c r="G181" s="70" t="s">
        <v>1825</v>
      </c>
      <c r="H181" s="70" t="s">
        <v>1826</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23</v>
      </c>
      <c r="C182" s="70">
        <v>6</v>
      </c>
      <c r="D182" s="70">
        <v>2</v>
      </c>
      <c r="E182" s="70">
        <v>2009</v>
      </c>
      <c r="F182" s="70" t="s">
        <v>176</v>
      </c>
      <c r="G182" s="70" t="s">
        <v>1825</v>
      </c>
      <c r="H182" s="70" t="s">
        <v>1826</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1832</v>
      </c>
      <c r="B183" s="70">
        <v>24</v>
      </c>
      <c r="C183" s="70">
        <v>7</v>
      </c>
      <c r="D183" s="70">
        <v>2</v>
      </c>
      <c r="E183" s="70">
        <v>2010</v>
      </c>
      <c r="F183" s="70" t="s">
        <v>177</v>
      </c>
      <c r="G183" s="70" t="s">
        <v>1825</v>
      </c>
      <c r="H183" s="70" t="s">
        <v>1826</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1833</v>
      </c>
      <c r="B184" s="70">
        <v>25</v>
      </c>
      <c r="C184" s="70">
        <v>8</v>
      </c>
      <c r="D184" s="70">
        <v>2</v>
      </c>
      <c r="E184" s="70">
        <v>2011</v>
      </c>
      <c r="F184" s="70" t="s">
        <v>178</v>
      </c>
      <c r="G184" s="70" t="s">
        <v>1825</v>
      </c>
      <c r="H184" s="70" t="s">
        <v>1826</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1834</v>
      </c>
      <c r="B185" s="70">
        <v>26</v>
      </c>
      <c r="C185" s="70">
        <v>9</v>
      </c>
      <c r="D185" s="70">
        <v>2</v>
      </c>
      <c r="E185" s="70">
        <v>2012</v>
      </c>
      <c r="F185" s="70" t="s">
        <v>179</v>
      </c>
      <c r="G185" s="70" t="s">
        <v>1825</v>
      </c>
      <c r="H185" s="70" t="s">
        <v>1826</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1835</v>
      </c>
      <c r="B186" s="70">
        <v>27</v>
      </c>
      <c r="C186" s="70">
        <v>10</v>
      </c>
      <c r="D186" s="70">
        <v>2</v>
      </c>
      <c r="E186" s="70">
        <v>2013</v>
      </c>
      <c r="F186" s="70" t="s">
        <v>180</v>
      </c>
      <c r="G186" s="70" t="s">
        <v>1825</v>
      </c>
      <c r="H186" s="70" t="s">
        <v>1826</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1836</v>
      </c>
      <c r="B187" s="70">
        <v>28</v>
      </c>
      <c r="C187" s="70">
        <v>11</v>
      </c>
      <c r="D187" s="70">
        <v>2</v>
      </c>
      <c r="E187" s="70">
        <v>2014</v>
      </c>
      <c r="F187" s="70" t="s">
        <v>181</v>
      </c>
      <c r="G187" s="70" t="s">
        <v>1825</v>
      </c>
      <c r="H187" s="70" t="s">
        <v>1826</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1837</v>
      </c>
      <c r="B188" s="70">
        <v>29</v>
      </c>
      <c r="C188" s="70">
        <v>12</v>
      </c>
      <c r="D188" s="70">
        <v>2</v>
      </c>
      <c r="E188" s="70">
        <v>2015</v>
      </c>
      <c r="F188" s="70" t="s">
        <v>182</v>
      </c>
      <c r="G188" s="70" t="s">
        <v>1825</v>
      </c>
      <c r="H188" s="70" t="s">
        <v>1826</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1838</v>
      </c>
      <c r="B189" s="70">
        <v>30</v>
      </c>
      <c r="C189" s="70">
        <v>13</v>
      </c>
      <c r="D189" s="70">
        <v>2</v>
      </c>
      <c r="E189" s="70">
        <v>2016</v>
      </c>
      <c r="F189" s="70" t="s">
        <v>155</v>
      </c>
      <c r="G189" s="70" t="s">
        <v>1825</v>
      </c>
      <c r="H189" s="70" t="s">
        <v>1826</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1839</v>
      </c>
      <c r="B190" s="70">
        <v>31</v>
      </c>
      <c r="C190" s="70">
        <v>14</v>
      </c>
      <c r="D190" s="70">
        <v>2</v>
      </c>
      <c r="E190" s="70">
        <v>2017</v>
      </c>
      <c r="F190" s="70" t="s">
        <v>156</v>
      </c>
      <c r="G190" s="70" t="s">
        <v>1825</v>
      </c>
      <c r="H190" s="70" t="s">
        <v>1826</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1840</v>
      </c>
      <c r="B191" s="70">
        <v>32</v>
      </c>
      <c r="C191" s="70">
        <v>15</v>
      </c>
      <c r="D191" s="70">
        <v>2</v>
      </c>
      <c r="E191" s="70">
        <v>2018</v>
      </c>
      <c r="F191" s="70" t="s">
        <v>183</v>
      </c>
      <c r="G191" s="70" t="s">
        <v>1825</v>
      </c>
      <c r="H191" s="70" t="s">
        <v>1826</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1841</v>
      </c>
      <c r="B192" s="70">
        <v>33</v>
      </c>
      <c r="C192" s="70">
        <v>16</v>
      </c>
      <c r="D192" s="70">
        <v>2</v>
      </c>
      <c r="E192" s="70">
        <v>2019</v>
      </c>
      <c r="F192" s="70" t="s">
        <v>158</v>
      </c>
      <c r="G192" s="70" t="s">
        <v>1825</v>
      </c>
      <c r="H192" s="70" t="s">
        <v>1826</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1842</v>
      </c>
      <c r="B193" s="70">
        <v>34</v>
      </c>
      <c r="C193" s="70">
        <v>17</v>
      </c>
      <c r="D193" s="70">
        <v>2</v>
      </c>
      <c r="E193" s="70">
        <v>2020</v>
      </c>
      <c r="F193" s="70" t="s">
        <v>159</v>
      </c>
      <c r="G193" s="70" t="s">
        <v>1825</v>
      </c>
      <c r="H193" s="70" t="s">
        <v>1826</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1843</v>
      </c>
      <c r="B194" s="70">
        <v>34</v>
      </c>
      <c r="C194" s="70">
        <v>18</v>
      </c>
      <c r="D194" s="70">
        <v>2</v>
      </c>
      <c r="E194" s="70">
        <v>2021</v>
      </c>
      <c r="F194" s="70" t="s">
        <v>160</v>
      </c>
      <c r="G194" s="70" t="s">
        <v>1825</v>
      </c>
      <c r="H194" s="70" t="s">
        <v>1826</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1844</v>
      </c>
      <c r="B195" s="70">
        <v>34</v>
      </c>
      <c r="C195" s="70">
        <v>19</v>
      </c>
      <c r="D195" s="70">
        <v>2</v>
      </c>
      <c r="E195" s="70">
        <v>2022</v>
      </c>
      <c r="F195" s="70" t="s">
        <v>161</v>
      </c>
      <c r="G195" s="70" t="s">
        <v>1825</v>
      </c>
      <c r="H195" s="70" t="s">
        <v>1826</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34</v>
      </c>
      <c r="C196" s="70">
        <v>20</v>
      </c>
      <c r="D196" s="70">
        <v>2</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34</v>
      </c>
      <c r="C197" s="70">
        <v>21</v>
      </c>
      <c r="D197" s="70">
        <v>2</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358</v>
      </c>
      <c r="C198" s="70">
        <v>1</v>
      </c>
      <c r="D198" s="70">
        <v>22</v>
      </c>
      <c r="E198" s="70">
        <v>1990</v>
      </c>
      <c r="F198" s="70" t="s">
        <v>787</v>
      </c>
      <c r="G198" s="1064" t="s">
        <v>1848</v>
      </c>
      <c r="H198" s="70" t="s">
        <v>1849</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359</v>
      </c>
      <c r="C199" s="70">
        <v>2</v>
      </c>
      <c r="D199" s="70">
        <v>22</v>
      </c>
      <c r="E199" s="70">
        <v>2005</v>
      </c>
      <c r="F199" s="70" t="s">
        <v>789</v>
      </c>
      <c r="G199" s="70" t="s">
        <v>1848</v>
      </c>
      <c r="H199" s="70" t="s">
        <v>1849</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360</v>
      </c>
      <c r="C200" s="70">
        <v>3</v>
      </c>
      <c r="D200" s="70">
        <v>22</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361</v>
      </c>
      <c r="C201" s="70">
        <v>4</v>
      </c>
      <c r="D201" s="70">
        <v>22</v>
      </c>
      <c r="E201" s="70">
        <v>2007</v>
      </c>
      <c r="F201" s="70" t="s">
        <v>791</v>
      </c>
      <c r="G201" s="70" t="s">
        <v>1848</v>
      </c>
      <c r="H201" s="70" t="s">
        <v>1849</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362</v>
      </c>
      <c r="C202" s="70">
        <v>5</v>
      </c>
      <c r="D202" s="70">
        <v>22</v>
      </c>
      <c r="E202" s="70">
        <v>2008</v>
      </c>
      <c r="F202" s="70" t="s">
        <v>792</v>
      </c>
      <c r="G202" s="70" t="s">
        <v>1848</v>
      </c>
      <c r="H202" s="70" t="s">
        <v>1849</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363</v>
      </c>
      <c r="C203" s="70">
        <v>6</v>
      </c>
      <c r="D203" s="70">
        <v>22</v>
      </c>
      <c r="E203" s="70">
        <v>2009</v>
      </c>
      <c r="F203" s="70" t="s">
        <v>176</v>
      </c>
      <c r="G203" s="70" t="s">
        <v>1848</v>
      </c>
      <c r="H203" s="70" t="s">
        <v>1849</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1855</v>
      </c>
      <c r="B204" s="70">
        <v>364</v>
      </c>
      <c r="C204" s="70">
        <v>7</v>
      </c>
      <c r="D204" s="70">
        <v>22</v>
      </c>
      <c r="E204" s="70">
        <v>2010</v>
      </c>
      <c r="F204" s="70" t="s">
        <v>177</v>
      </c>
      <c r="G204" s="70" t="s">
        <v>1848</v>
      </c>
      <c r="H204" s="70" t="s">
        <v>1849</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1856</v>
      </c>
      <c r="B205" s="70">
        <v>365</v>
      </c>
      <c r="C205" s="70">
        <v>8</v>
      </c>
      <c r="D205" s="70">
        <v>22</v>
      </c>
      <c r="E205" s="70">
        <v>2011</v>
      </c>
      <c r="F205" s="70" t="s">
        <v>178</v>
      </c>
      <c r="G205" s="70" t="s">
        <v>1848</v>
      </c>
      <c r="H205" s="70" t="s">
        <v>1849</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1857</v>
      </c>
      <c r="B206" s="70">
        <v>366</v>
      </c>
      <c r="C206" s="70">
        <v>9</v>
      </c>
      <c r="D206" s="70">
        <v>22</v>
      </c>
      <c r="E206" s="70">
        <v>2012</v>
      </c>
      <c r="F206" s="70" t="s">
        <v>179</v>
      </c>
      <c r="G206" s="70" t="s">
        <v>1848</v>
      </c>
      <c r="H206" s="70" t="s">
        <v>1849</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1858</v>
      </c>
      <c r="B207" s="70">
        <v>367</v>
      </c>
      <c r="C207" s="70">
        <v>10</v>
      </c>
      <c r="D207" s="70">
        <v>22</v>
      </c>
      <c r="E207" s="70">
        <v>2013</v>
      </c>
      <c r="F207" s="70" t="s">
        <v>180</v>
      </c>
      <c r="G207" s="70" t="s">
        <v>1848</v>
      </c>
      <c r="H207" s="70" t="s">
        <v>1849</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1859</v>
      </c>
      <c r="B208" s="70">
        <v>368</v>
      </c>
      <c r="C208" s="70">
        <v>11</v>
      </c>
      <c r="D208" s="70">
        <v>22</v>
      </c>
      <c r="E208" s="70">
        <v>2014</v>
      </c>
      <c r="F208" s="70" t="s">
        <v>181</v>
      </c>
      <c r="G208" s="70" t="s">
        <v>1848</v>
      </c>
      <c r="H208" s="70" t="s">
        <v>1849</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1860</v>
      </c>
      <c r="B209" s="70">
        <v>369</v>
      </c>
      <c r="C209" s="70">
        <v>12</v>
      </c>
      <c r="D209" s="70">
        <v>22</v>
      </c>
      <c r="E209" s="70">
        <v>2015</v>
      </c>
      <c r="F209" s="70" t="s">
        <v>182</v>
      </c>
      <c r="G209" s="70" t="s">
        <v>1848</v>
      </c>
      <c r="H209" s="70" t="s">
        <v>1849</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1861</v>
      </c>
      <c r="B210" s="70">
        <v>370</v>
      </c>
      <c r="C210" s="70">
        <v>13</v>
      </c>
      <c r="D210" s="70">
        <v>22</v>
      </c>
      <c r="E210" s="70">
        <v>2016</v>
      </c>
      <c r="F210" s="70" t="s">
        <v>155</v>
      </c>
      <c r="G210" s="70" t="s">
        <v>1848</v>
      </c>
      <c r="H210" s="70" t="s">
        <v>1849</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1862</v>
      </c>
      <c r="B211" s="70">
        <v>371</v>
      </c>
      <c r="C211" s="70">
        <v>14</v>
      </c>
      <c r="D211" s="70">
        <v>22</v>
      </c>
      <c r="E211" s="70">
        <v>2017</v>
      </c>
      <c r="F211" s="70" t="s">
        <v>156</v>
      </c>
      <c r="G211" s="70" t="s">
        <v>1848</v>
      </c>
      <c r="H211" s="70" t="s">
        <v>1849</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1863</v>
      </c>
      <c r="B212" s="70">
        <v>372</v>
      </c>
      <c r="C212" s="70">
        <v>15</v>
      </c>
      <c r="D212" s="70">
        <v>22</v>
      </c>
      <c r="E212" s="70">
        <v>2018</v>
      </c>
      <c r="F212" s="70" t="s">
        <v>183</v>
      </c>
      <c r="G212" s="70" t="s">
        <v>1848</v>
      </c>
      <c r="H212" s="70" t="s">
        <v>1849</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1864</v>
      </c>
      <c r="B213" s="70">
        <v>373</v>
      </c>
      <c r="C213" s="70">
        <v>16</v>
      </c>
      <c r="D213" s="70">
        <v>22</v>
      </c>
      <c r="E213" s="70">
        <v>2019</v>
      </c>
      <c r="F213" s="70" t="s">
        <v>158</v>
      </c>
      <c r="G213" s="70" t="s">
        <v>1848</v>
      </c>
      <c r="H213" s="70" t="s">
        <v>1849</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1865</v>
      </c>
      <c r="B214" s="70">
        <v>374</v>
      </c>
      <c r="C214" s="70">
        <v>17</v>
      </c>
      <c r="D214" s="70">
        <v>22</v>
      </c>
      <c r="E214" s="70">
        <v>2020</v>
      </c>
      <c r="F214" s="70" t="s">
        <v>159</v>
      </c>
      <c r="G214" s="70" t="s">
        <v>1848</v>
      </c>
      <c r="H214" s="70" t="s">
        <v>1849</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1866</v>
      </c>
      <c r="B215" s="70">
        <v>374</v>
      </c>
      <c r="C215" s="70">
        <v>18</v>
      </c>
      <c r="D215" s="70">
        <v>22</v>
      </c>
      <c r="E215" s="70">
        <v>2021</v>
      </c>
      <c r="F215" s="70" t="s">
        <v>160</v>
      </c>
      <c r="G215" s="70" t="s">
        <v>1848</v>
      </c>
      <c r="H215" s="70" t="s">
        <v>1849</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1867</v>
      </c>
      <c r="B216" s="70">
        <v>374</v>
      </c>
      <c r="C216" s="70">
        <v>19</v>
      </c>
      <c r="D216" s="70">
        <v>22</v>
      </c>
      <c r="E216" s="70">
        <v>2022</v>
      </c>
      <c r="F216" s="70" t="s">
        <v>161</v>
      </c>
      <c r="G216" s="1064" t="s">
        <v>1848</v>
      </c>
      <c r="H216" s="70" t="s">
        <v>1849</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374</v>
      </c>
      <c r="C217" s="70">
        <v>20</v>
      </c>
      <c r="D217" s="70">
        <v>22</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374</v>
      </c>
      <c r="C218" s="70">
        <v>21</v>
      </c>
      <c r="D218" s="70">
        <v>22</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443</v>
      </c>
      <c r="C219" s="70">
        <v>1</v>
      </c>
      <c r="D219" s="70">
        <v>27</v>
      </c>
      <c r="E219" s="70">
        <v>1990</v>
      </c>
      <c r="F219" s="70" t="s">
        <v>787</v>
      </c>
      <c r="G219" s="70" t="s">
        <v>1871</v>
      </c>
      <c r="H219" s="70" t="s">
        <v>1872</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444</v>
      </c>
      <c r="C220" s="70">
        <v>2</v>
      </c>
      <c r="D220" s="70">
        <v>27</v>
      </c>
      <c r="E220" s="70">
        <v>2005</v>
      </c>
      <c r="F220" s="70" t="s">
        <v>789</v>
      </c>
      <c r="G220" s="70" t="s">
        <v>1871</v>
      </c>
      <c r="H220" s="70" t="s">
        <v>1872</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445</v>
      </c>
      <c r="C221" s="70">
        <v>3</v>
      </c>
      <c r="D221" s="70">
        <v>27</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446</v>
      </c>
      <c r="C222" s="70">
        <v>4</v>
      </c>
      <c r="D222" s="70">
        <v>27</v>
      </c>
      <c r="E222" s="70">
        <v>2007</v>
      </c>
      <c r="F222" s="70" t="s">
        <v>791</v>
      </c>
      <c r="G222" s="70" t="s">
        <v>1871</v>
      </c>
      <c r="H222" s="70" t="s">
        <v>1872</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447</v>
      </c>
      <c r="C223" s="70">
        <v>5</v>
      </c>
      <c r="D223" s="70">
        <v>27</v>
      </c>
      <c r="E223" s="70">
        <v>2008</v>
      </c>
      <c r="F223" s="70" t="s">
        <v>792</v>
      </c>
      <c r="G223" s="70" t="s">
        <v>1871</v>
      </c>
      <c r="H223" s="70" t="s">
        <v>1872</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448</v>
      </c>
      <c r="C224" s="70">
        <v>6</v>
      </c>
      <c r="D224" s="70">
        <v>27</v>
      </c>
      <c r="E224" s="70">
        <v>2009</v>
      </c>
      <c r="F224" s="70" t="s">
        <v>176</v>
      </c>
      <c r="G224" s="70" t="s">
        <v>1871</v>
      </c>
      <c r="H224" s="70" t="s">
        <v>1872</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1878</v>
      </c>
      <c r="B225" s="70">
        <v>449</v>
      </c>
      <c r="C225" s="70">
        <v>7</v>
      </c>
      <c r="D225" s="70">
        <v>27</v>
      </c>
      <c r="E225" s="70">
        <v>2010</v>
      </c>
      <c r="F225" s="70" t="s">
        <v>177</v>
      </c>
      <c r="G225" s="70" t="s">
        <v>1871</v>
      </c>
      <c r="H225" s="70" t="s">
        <v>1872</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1879</v>
      </c>
      <c r="B226" s="70">
        <v>450</v>
      </c>
      <c r="C226" s="70">
        <v>8</v>
      </c>
      <c r="D226" s="70">
        <v>27</v>
      </c>
      <c r="E226" s="70">
        <v>2011</v>
      </c>
      <c r="F226" s="70" t="s">
        <v>178</v>
      </c>
      <c r="G226" s="70" t="s">
        <v>1871</v>
      </c>
      <c r="H226" s="70" t="s">
        <v>1872</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1880</v>
      </c>
      <c r="B227" s="70">
        <v>451</v>
      </c>
      <c r="C227" s="70">
        <v>9</v>
      </c>
      <c r="D227" s="70">
        <v>27</v>
      </c>
      <c r="E227" s="70">
        <v>2012</v>
      </c>
      <c r="F227" s="70" t="s">
        <v>179</v>
      </c>
      <c r="G227" s="70" t="s">
        <v>1871</v>
      </c>
      <c r="H227" s="70" t="s">
        <v>1872</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1881</v>
      </c>
      <c r="B228" s="70">
        <v>452</v>
      </c>
      <c r="C228" s="70">
        <v>10</v>
      </c>
      <c r="D228" s="70">
        <v>27</v>
      </c>
      <c r="E228" s="70">
        <v>2013</v>
      </c>
      <c r="F228" s="70" t="s">
        <v>180</v>
      </c>
      <c r="G228" s="70" t="s">
        <v>1871</v>
      </c>
      <c r="H228" s="70" t="s">
        <v>1872</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1882</v>
      </c>
      <c r="B229" s="70">
        <v>453</v>
      </c>
      <c r="C229" s="70">
        <v>11</v>
      </c>
      <c r="D229" s="70">
        <v>27</v>
      </c>
      <c r="E229" s="70">
        <v>2014</v>
      </c>
      <c r="F229" s="70" t="s">
        <v>181</v>
      </c>
      <c r="G229" s="70" t="s">
        <v>1871</v>
      </c>
      <c r="H229" s="70" t="s">
        <v>1872</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1883</v>
      </c>
      <c r="B230" s="70">
        <v>454</v>
      </c>
      <c r="C230" s="70">
        <v>12</v>
      </c>
      <c r="D230" s="70">
        <v>27</v>
      </c>
      <c r="E230" s="70">
        <v>2015</v>
      </c>
      <c r="F230" s="70" t="s">
        <v>182</v>
      </c>
      <c r="G230" s="70" t="s">
        <v>1871</v>
      </c>
      <c r="H230" s="70" t="s">
        <v>1872</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1884</v>
      </c>
      <c r="B231" s="70">
        <v>455</v>
      </c>
      <c r="C231" s="70">
        <v>13</v>
      </c>
      <c r="D231" s="70">
        <v>27</v>
      </c>
      <c r="E231" s="70">
        <v>2016</v>
      </c>
      <c r="F231" s="70" t="s">
        <v>155</v>
      </c>
      <c r="G231" s="70" t="s">
        <v>1871</v>
      </c>
      <c r="H231" s="70" t="s">
        <v>1872</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1885</v>
      </c>
      <c r="B232" s="70">
        <v>456</v>
      </c>
      <c r="C232" s="70">
        <v>14</v>
      </c>
      <c r="D232" s="70">
        <v>27</v>
      </c>
      <c r="E232" s="70">
        <v>2017</v>
      </c>
      <c r="F232" s="70" t="s">
        <v>156</v>
      </c>
      <c r="G232" s="70" t="s">
        <v>1871</v>
      </c>
      <c r="H232" s="70" t="s">
        <v>1872</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1886</v>
      </c>
      <c r="B233" s="70">
        <v>457</v>
      </c>
      <c r="C233" s="70">
        <v>15</v>
      </c>
      <c r="D233" s="70">
        <v>27</v>
      </c>
      <c r="E233" s="70">
        <v>2018</v>
      </c>
      <c r="F233" s="70" t="s">
        <v>183</v>
      </c>
      <c r="G233" s="70" t="s">
        <v>1871</v>
      </c>
      <c r="H233" s="70" t="s">
        <v>1872</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1887</v>
      </c>
      <c r="B234" s="70">
        <v>458</v>
      </c>
      <c r="C234" s="70">
        <v>16</v>
      </c>
      <c r="D234" s="70">
        <v>27</v>
      </c>
      <c r="E234" s="70">
        <v>2019</v>
      </c>
      <c r="F234" s="70" t="s">
        <v>158</v>
      </c>
      <c r="G234" s="70" t="s">
        <v>1871</v>
      </c>
      <c r="H234" s="70" t="s">
        <v>1872</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1888</v>
      </c>
      <c r="B235" s="70">
        <v>459</v>
      </c>
      <c r="C235" s="70">
        <v>17</v>
      </c>
      <c r="D235" s="70">
        <v>27</v>
      </c>
      <c r="E235" s="70">
        <v>2020</v>
      </c>
      <c r="F235" s="70" t="s">
        <v>159</v>
      </c>
      <c r="G235" s="1064" t="s">
        <v>1871</v>
      </c>
      <c r="H235" s="70" t="s">
        <v>1872</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1889</v>
      </c>
      <c r="B236" s="70">
        <v>459</v>
      </c>
      <c r="C236" s="70">
        <v>18</v>
      </c>
      <c r="D236" s="70">
        <v>27</v>
      </c>
      <c r="E236" s="70">
        <v>2021</v>
      </c>
      <c r="F236" s="70" t="s">
        <v>160</v>
      </c>
      <c r="G236" s="1064" t="s">
        <v>1871</v>
      </c>
      <c r="H236" s="70" t="s">
        <v>1872</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1890</v>
      </c>
      <c r="B237" s="70">
        <v>459</v>
      </c>
      <c r="C237" s="70">
        <v>19</v>
      </c>
      <c r="D237" s="70">
        <v>27</v>
      </c>
      <c r="E237" s="70">
        <v>2022</v>
      </c>
      <c r="F237" s="70" t="s">
        <v>161</v>
      </c>
      <c r="G237" s="70" t="s">
        <v>1871</v>
      </c>
      <c r="H237" s="70" t="s">
        <v>1872</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459</v>
      </c>
      <c r="C238" s="70">
        <v>20</v>
      </c>
      <c r="D238" s="70">
        <v>27</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459</v>
      </c>
      <c r="C239" s="70">
        <v>21</v>
      </c>
      <c r="D239" s="70">
        <v>27</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477</v>
      </c>
      <c r="C240" s="70">
        <v>1</v>
      </c>
      <c r="D240" s="70">
        <v>29</v>
      </c>
      <c r="E240" s="70">
        <v>1990</v>
      </c>
      <c r="F240" s="70" t="s">
        <v>787</v>
      </c>
      <c r="G240" s="70" t="s">
        <v>1894</v>
      </c>
      <c r="H240" s="70" t="s">
        <v>1895</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478</v>
      </c>
      <c r="C241" s="70">
        <v>2</v>
      </c>
      <c r="D241" s="70">
        <v>29</v>
      </c>
      <c r="E241" s="70">
        <v>2005</v>
      </c>
      <c r="F241" s="70" t="s">
        <v>789</v>
      </c>
      <c r="G241" s="70" t="s">
        <v>1894</v>
      </c>
      <c r="H241" s="70" t="s">
        <v>1895</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479</v>
      </c>
      <c r="C242" s="70">
        <v>3</v>
      </c>
      <c r="D242" s="70">
        <v>29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480</v>
      </c>
      <c r="C243" s="70">
        <v>4</v>
      </c>
      <c r="D243" s="70">
        <v>29</v>
      </c>
      <c r="E243" s="70">
        <v>2007</v>
      </c>
      <c r="F243" s="70" t="s">
        <v>791</v>
      </c>
      <c r="G243" s="70" t="s">
        <v>1894</v>
      </c>
      <c r="H243" s="70" t="s">
        <v>1895</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481</v>
      </c>
      <c r="C244" s="70">
        <v>5</v>
      </c>
      <c r="D244" s="70">
        <v>29</v>
      </c>
      <c r="E244" s="70">
        <v>2008</v>
      </c>
      <c r="F244" s="70" t="s">
        <v>792</v>
      </c>
      <c r="G244" s="70" t="s">
        <v>1894</v>
      </c>
      <c r="H244" s="70" t="s">
        <v>1895</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482</v>
      </c>
      <c r="C245" s="70">
        <v>6</v>
      </c>
      <c r="D245" s="70">
        <v>29</v>
      </c>
      <c r="E245" s="70">
        <v>2009</v>
      </c>
      <c r="F245" s="70" t="s">
        <v>176</v>
      </c>
      <c r="G245" s="70" t="s">
        <v>1894</v>
      </c>
      <c r="H245" s="70" t="s">
        <v>1895</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1901</v>
      </c>
      <c r="B246" s="70">
        <v>483</v>
      </c>
      <c r="C246" s="70">
        <v>7</v>
      </c>
      <c r="D246" s="70">
        <v>29</v>
      </c>
      <c r="E246" s="70">
        <v>2010</v>
      </c>
      <c r="F246" s="70" t="s">
        <v>177</v>
      </c>
      <c r="G246" s="70" t="s">
        <v>1894</v>
      </c>
      <c r="H246" s="70" t="s">
        <v>1895</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1902</v>
      </c>
      <c r="B247" s="70">
        <v>484</v>
      </c>
      <c r="C247" s="70">
        <v>8</v>
      </c>
      <c r="D247" s="70">
        <v>29</v>
      </c>
      <c r="E247" s="70">
        <v>2011</v>
      </c>
      <c r="F247" s="70" t="s">
        <v>178</v>
      </c>
      <c r="G247" s="70" t="s">
        <v>1894</v>
      </c>
      <c r="H247" s="70" t="s">
        <v>1895</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1903</v>
      </c>
      <c r="B248" s="70">
        <v>485</v>
      </c>
      <c r="C248" s="70">
        <v>9</v>
      </c>
      <c r="D248" s="70">
        <v>29</v>
      </c>
      <c r="E248" s="70">
        <v>2012</v>
      </c>
      <c r="F248" s="70" t="s">
        <v>179</v>
      </c>
      <c r="G248" s="70" t="s">
        <v>1894</v>
      </c>
      <c r="H248" s="70" t="s">
        <v>1895</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1904</v>
      </c>
      <c r="B249" s="70">
        <v>486</v>
      </c>
      <c r="C249" s="70">
        <v>10</v>
      </c>
      <c r="D249" s="70">
        <v>29</v>
      </c>
      <c r="E249" s="70">
        <v>2013</v>
      </c>
      <c r="F249" s="70" t="s">
        <v>180</v>
      </c>
      <c r="G249" s="70" t="s">
        <v>1894</v>
      </c>
      <c r="H249" s="70" t="s">
        <v>1895</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1905</v>
      </c>
      <c r="B250" s="70">
        <v>487</v>
      </c>
      <c r="C250" s="70">
        <v>11</v>
      </c>
      <c r="D250" s="70">
        <v>29</v>
      </c>
      <c r="E250" s="70">
        <v>2014</v>
      </c>
      <c r="F250" s="70" t="s">
        <v>181</v>
      </c>
      <c r="G250" s="70" t="s">
        <v>1894</v>
      </c>
      <c r="H250" s="70" t="s">
        <v>1895</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1906</v>
      </c>
      <c r="B251" s="70">
        <v>488</v>
      </c>
      <c r="C251" s="70">
        <v>12</v>
      </c>
      <c r="D251" s="70">
        <v>29</v>
      </c>
      <c r="E251" s="70">
        <v>2015</v>
      </c>
      <c r="F251" s="70" t="s">
        <v>182</v>
      </c>
      <c r="G251" s="70" t="s">
        <v>1894</v>
      </c>
      <c r="H251" s="70" t="s">
        <v>1895</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1907</v>
      </c>
      <c r="B252" s="70">
        <v>489</v>
      </c>
      <c r="C252" s="70">
        <v>13</v>
      </c>
      <c r="D252" s="70">
        <v>29</v>
      </c>
      <c r="E252" s="70">
        <v>2016</v>
      </c>
      <c r="F252" s="70" t="s">
        <v>155</v>
      </c>
      <c r="G252" s="70" t="s">
        <v>1894</v>
      </c>
      <c r="H252" s="70" t="s">
        <v>1895</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1908</v>
      </c>
      <c r="B253" s="70">
        <v>490</v>
      </c>
      <c r="C253" s="70">
        <v>14</v>
      </c>
      <c r="D253" s="70">
        <v>29</v>
      </c>
      <c r="E253" s="70">
        <v>2017</v>
      </c>
      <c r="F253" s="70" t="s">
        <v>156</v>
      </c>
      <c r="G253" s="70" t="s">
        <v>1894</v>
      </c>
      <c r="H253" s="70" t="s">
        <v>1895</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1909</v>
      </c>
      <c r="B254" s="70">
        <v>491</v>
      </c>
      <c r="C254" s="70">
        <v>15</v>
      </c>
      <c r="D254" s="70">
        <v>29</v>
      </c>
      <c r="E254" s="70">
        <v>2018</v>
      </c>
      <c r="F254" s="70" t="s">
        <v>183</v>
      </c>
      <c r="G254" s="1064" t="s">
        <v>1894</v>
      </c>
      <c r="H254" s="70" t="s">
        <v>1895</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1910</v>
      </c>
      <c r="B255" s="70">
        <v>492</v>
      </c>
      <c r="C255" s="70">
        <v>16</v>
      </c>
      <c r="D255" s="70">
        <v>29</v>
      </c>
      <c r="E255" s="70">
        <v>2019</v>
      </c>
      <c r="F255" s="70" t="s">
        <v>158</v>
      </c>
      <c r="G255" s="1064" t="s">
        <v>1894</v>
      </c>
      <c r="H255" s="70" t="s">
        <v>1895</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1911</v>
      </c>
      <c r="B256" s="70">
        <v>493</v>
      </c>
      <c r="C256" s="70">
        <v>17</v>
      </c>
      <c r="D256" s="70">
        <v>29</v>
      </c>
      <c r="E256" s="70">
        <v>2020</v>
      </c>
      <c r="F256" s="70" t="s">
        <v>159</v>
      </c>
      <c r="G256" s="70" t="s">
        <v>1894</v>
      </c>
      <c r="H256" s="70" t="s">
        <v>1895</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1912</v>
      </c>
      <c r="B257" s="70">
        <v>493</v>
      </c>
      <c r="C257" s="70">
        <v>18</v>
      </c>
      <c r="D257" s="70">
        <v>29</v>
      </c>
      <c r="E257" s="70">
        <v>2021</v>
      </c>
      <c r="F257" s="70" t="s">
        <v>160</v>
      </c>
      <c r="G257" s="70" t="s">
        <v>1894</v>
      </c>
      <c r="H257" s="70" t="s">
        <v>1895</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1913</v>
      </c>
      <c r="B258" s="70">
        <v>493</v>
      </c>
      <c r="C258" s="70">
        <v>19</v>
      </c>
      <c r="D258" s="70">
        <v>29</v>
      </c>
      <c r="E258" s="70">
        <v>2022</v>
      </c>
      <c r="F258" s="70" t="s">
        <v>161</v>
      </c>
      <c r="G258" s="70" t="s">
        <v>1894</v>
      </c>
      <c r="H258" s="70" t="s">
        <v>1895</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493</v>
      </c>
      <c r="C259" s="70">
        <v>20</v>
      </c>
      <c r="D259" s="70">
        <v>29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493</v>
      </c>
      <c r="C260" s="70">
        <v>21</v>
      </c>
      <c r="D260" s="70">
        <v>29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18</v>
      </c>
      <c r="C261" s="70">
        <v>1</v>
      </c>
      <c r="D261" s="70">
        <v>2</v>
      </c>
      <c r="E261" s="70">
        <v>1990</v>
      </c>
      <c r="F261" s="70" t="s">
        <v>787</v>
      </c>
      <c r="G261" s="70" t="s">
        <v>1917</v>
      </c>
      <c r="H261" s="70" t="s">
        <v>1918</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19</v>
      </c>
      <c r="C262" s="70">
        <v>2</v>
      </c>
      <c r="D262" s="70">
        <v>2</v>
      </c>
      <c r="E262" s="70">
        <v>2005</v>
      </c>
      <c r="F262" s="70" t="s">
        <v>789</v>
      </c>
      <c r="G262" s="70" t="s">
        <v>1917</v>
      </c>
      <c r="H262" s="70" t="s">
        <v>1918</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20</v>
      </c>
      <c r="C263" s="70">
        <v>3</v>
      </c>
      <c r="D263" s="70">
        <v>2</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21</v>
      </c>
      <c r="C264" s="70">
        <v>4</v>
      </c>
      <c r="D264" s="70">
        <v>2</v>
      </c>
      <c r="E264" s="70">
        <v>2007</v>
      </c>
      <c r="F264" s="70" t="s">
        <v>791</v>
      </c>
      <c r="G264" s="70" t="s">
        <v>1917</v>
      </c>
      <c r="H264" s="70" t="s">
        <v>1918</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22</v>
      </c>
      <c r="C265" s="70">
        <v>5</v>
      </c>
      <c r="D265" s="70">
        <v>2</v>
      </c>
      <c r="E265" s="70">
        <v>2008</v>
      </c>
      <c r="F265" s="70" t="s">
        <v>792</v>
      </c>
      <c r="G265" s="70" t="s">
        <v>1917</v>
      </c>
      <c r="H265" s="70" t="s">
        <v>1918</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23</v>
      </c>
      <c r="C266" s="70">
        <v>6</v>
      </c>
      <c r="D266" s="70">
        <v>2</v>
      </c>
      <c r="E266" s="70">
        <v>2009</v>
      </c>
      <c r="F266" s="70" t="s">
        <v>176</v>
      </c>
      <c r="G266" s="70" t="s">
        <v>1917</v>
      </c>
      <c r="H266" s="70" t="s">
        <v>1918</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1924</v>
      </c>
      <c r="B267" s="70">
        <v>24</v>
      </c>
      <c r="C267" s="70">
        <v>7</v>
      </c>
      <c r="D267" s="70">
        <v>2</v>
      </c>
      <c r="E267" s="70">
        <v>2010</v>
      </c>
      <c r="F267" s="70" t="s">
        <v>177</v>
      </c>
      <c r="G267" s="70" t="s">
        <v>1917</v>
      </c>
      <c r="H267" s="70" t="s">
        <v>1918</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1925</v>
      </c>
      <c r="B268" s="70">
        <v>25</v>
      </c>
      <c r="C268" s="70">
        <v>8</v>
      </c>
      <c r="D268" s="70">
        <v>2</v>
      </c>
      <c r="E268" s="70">
        <v>2011</v>
      </c>
      <c r="F268" s="70" t="s">
        <v>178</v>
      </c>
      <c r="G268" s="70" t="s">
        <v>1917</v>
      </c>
      <c r="H268" s="70" t="s">
        <v>1918</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1926</v>
      </c>
      <c r="B269" s="70">
        <v>26</v>
      </c>
      <c r="C269" s="70">
        <v>9</v>
      </c>
      <c r="D269" s="70">
        <v>2</v>
      </c>
      <c r="E269" s="70">
        <v>2012</v>
      </c>
      <c r="F269" s="70" t="s">
        <v>179</v>
      </c>
      <c r="G269" s="70" t="s">
        <v>1917</v>
      </c>
      <c r="H269" s="70" t="s">
        <v>1918</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1927</v>
      </c>
      <c r="B270" s="70">
        <v>27</v>
      </c>
      <c r="C270" s="70">
        <v>10</v>
      </c>
      <c r="D270" s="70">
        <v>2</v>
      </c>
      <c r="E270" s="70">
        <v>2013</v>
      </c>
      <c r="F270" s="70" t="s">
        <v>180</v>
      </c>
      <c r="G270" s="70" t="s">
        <v>1917</v>
      </c>
      <c r="H270" s="70" t="s">
        <v>1918</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1928</v>
      </c>
      <c r="B271" s="70">
        <v>28</v>
      </c>
      <c r="C271" s="70">
        <v>11</v>
      </c>
      <c r="D271" s="70">
        <v>2</v>
      </c>
      <c r="E271" s="70">
        <v>2014</v>
      </c>
      <c r="F271" s="70" t="s">
        <v>181</v>
      </c>
      <c r="G271" s="70" t="s">
        <v>1917</v>
      </c>
      <c r="H271" s="70" t="s">
        <v>1918</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1929</v>
      </c>
      <c r="B272" s="70">
        <v>29</v>
      </c>
      <c r="C272" s="70">
        <v>12</v>
      </c>
      <c r="D272" s="70">
        <v>2</v>
      </c>
      <c r="E272" s="70">
        <v>2015</v>
      </c>
      <c r="F272" s="70" t="s">
        <v>182</v>
      </c>
      <c r="G272" s="70" t="s">
        <v>1917</v>
      </c>
      <c r="H272" s="70" t="s">
        <v>1918</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1930</v>
      </c>
      <c r="B273" s="70">
        <v>30</v>
      </c>
      <c r="C273" s="70">
        <v>13</v>
      </c>
      <c r="D273" s="70">
        <v>2</v>
      </c>
      <c r="E273" s="70">
        <v>2016</v>
      </c>
      <c r="F273" s="70" t="s">
        <v>155</v>
      </c>
      <c r="G273" s="1064" t="s">
        <v>1917</v>
      </c>
      <c r="H273" s="70" t="s">
        <v>1918</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1931</v>
      </c>
      <c r="B274" s="70">
        <v>31</v>
      </c>
      <c r="C274" s="70">
        <v>14</v>
      </c>
      <c r="D274" s="70">
        <v>2</v>
      </c>
      <c r="E274" s="70">
        <v>2017</v>
      </c>
      <c r="F274" s="70" t="s">
        <v>156</v>
      </c>
      <c r="G274" s="1064" t="s">
        <v>1917</v>
      </c>
      <c r="H274" s="70" t="s">
        <v>1918</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1932</v>
      </c>
      <c r="B275" s="70">
        <v>32</v>
      </c>
      <c r="C275" s="70">
        <v>15</v>
      </c>
      <c r="D275" s="70">
        <v>2</v>
      </c>
      <c r="E275" s="70">
        <v>2018</v>
      </c>
      <c r="F275" s="70" t="s">
        <v>183</v>
      </c>
      <c r="G275" s="70" t="s">
        <v>1917</v>
      </c>
      <c r="H275" s="70" t="s">
        <v>1918</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1933</v>
      </c>
      <c r="B276" s="70">
        <v>33</v>
      </c>
      <c r="C276" s="70">
        <v>16</v>
      </c>
      <c r="D276" s="70">
        <v>2</v>
      </c>
      <c r="E276" s="70">
        <v>2019</v>
      </c>
      <c r="F276" s="70" t="s">
        <v>158</v>
      </c>
      <c r="G276" s="70" t="s">
        <v>1917</v>
      </c>
      <c r="H276" s="70" t="s">
        <v>1918</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1934</v>
      </c>
      <c r="B277" s="70">
        <v>34</v>
      </c>
      <c r="C277" s="70">
        <v>17</v>
      </c>
      <c r="D277" s="70">
        <v>2</v>
      </c>
      <c r="E277" s="70">
        <v>2020</v>
      </c>
      <c r="F277" s="70" t="s">
        <v>159</v>
      </c>
      <c r="G277" s="70" t="s">
        <v>1917</v>
      </c>
      <c r="H277" s="70" t="s">
        <v>1918</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1935</v>
      </c>
      <c r="B278" s="70">
        <v>34</v>
      </c>
      <c r="C278" s="70">
        <v>18</v>
      </c>
      <c r="D278" s="70">
        <v>2</v>
      </c>
      <c r="E278" s="70">
        <v>2021</v>
      </c>
      <c r="F278" s="70" t="s">
        <v>160</v>
      </c>
      <c r="G278" s="70" t="s">
        <v>1917</v>
      </c>
      <c r="H278" s="70" t="s">
        <v>1918</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1936</v>
      </c>
      <c r="B279" s="70">
        <v>34</v>
      </c>
      <c r="C279" s="70">
        <v>19</v>
      </c>
      <c r="D279" s="70">
        <v>2</v>
      </c>
      <c r="E279" s="70">
        <v>2022</v>
      </c>
      <c r="F279" s="70" t="s">
        <v>161</v>
      </c>
      <c r="G279" s="70" t="s">
        <v>1917</v>
      </c>
      <c r="H279" s="70" t="s">
        <v>1918</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34</v>
      </c>
      <c r="C280" s="70">
        <v>20</v>
      </c>
      <c r="D280" s="70">
        <v>2</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34</v>
      </c>
      <c r="C281" s="70">
        <v>21</v>
      </c>
      <c r="D281" s="70">
        <v>2</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69</v>
      </c>
      <c r="C282" s="70">
        <v>1</v>
      </c>
      <c r="D282" s="70">
        <v>5</v>
      </c>
      <c r="E282" s="70">
        <v>1990</v>
      </c>
      <c r="F282" s="70" t="s">
        <v>787</v>
      </c>
      <c r="G282" s="70" t="s">
        <v>1940</v>
      </c>
      <c r="H282" s="70" t="s">
        <v>1941</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70</v>
      </c>
      <c r="C283" s="70">
        <v>2</v>
      </c>
      <c r="D283" s="70">
        <v>5</v>
      </c>
      <c r="E283" s="70">
        <v>2005</v>
      </c>
      <c r="F283" s="70" t="s">
        <v>789</v>
      </c>
      <c r="G283" s="70" t="s">
        <v>1940</v>
      </c>
      <c r="H283" s="70" t="s">
        <v>1941</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71</v>
      </c>
      <c r="C284" s="70">
        <v>3</v>
      </c>
      <c r="D284" s="70">
        <v>5</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72</v>
      </c>
      <c r="C285" s="70">
        <v>4</v>
      </c>
      <c r="D285" s="70">
        <v>5</v>
      </c>
      <c r="E285" s="70">
        <v>2007</v>
      </c>
      <c r="F285" s="70" t="s">
        <v>791</v>
      </c>
      <c r="G285" s="70" t="s">
        <v>1940</v>
      </c>
      <c r="H285" s="70" t="s">
        <v>1941</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73</v>
      </c>
      <c r="C286" s="70">
        <v>5</v>
      </c>
      <c r="D286" s="70">
        <v>5</v>
      </c>
      <c r="E286" s="70">
        <v>2008</v>
      </c>
      <c r="F286" s="70" t="s">
        <v>792</v>
      </c>
      <c r="G286" s="70" t="s">
        <v>1940</v>
      </c>
      <c r="H286" s="70" t="s">
        <v>1941</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74</v>
      </c>
      <c r="C287" s="70">
        <v>6</v>
      </c>
      <c r="D287" s="70">
        <v>5</v>
      </c>
      <c r="E287" s="70">
        <v>2009</v>
      </c>
      <c r="F287" s="70" t="s">
        <v>176</v>
      </c>
      <c r="G287" s="70" t="s">
        <v>1940</v>
      </c>
      <c r="H287" s="70" t="s">
        <v>1941</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1947</v>
      </c>
      <c r="B288" s="70">
        <v>75</v>
      </c>
      <c r="C288" s="70">
        <v>7</v>
      </c>
      <c r="D288" s="70">
        <v>5</v>
      </c>
      <c r="E288" s="70">
        <v>2010</v>
      </c>
      <c r="F288" s="70" t="s">
        <v>177</v>
      </c>
      <c r="G288" s="70" t="s">
        <v>1940</v>
      </c>
      <c r="H288" s="70" t="s">
        <v>1941</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1948</v>
      </c>
      <c r="B289" s="70">
        <v>76</v>
      </c>
      <c r="C289" s="70">
        <v>8</v>
      </c>
      <c r="D289" s="70">
        <v>5</v>
      </c>
      <c r="E289" s="70">
        <v>2011</v>
      </c>
      <c r="F289" s="70" t="s">
        <v>178</v>
      </c>
      <c r="G289" s="70" t="s">
        <v>1940</v>
      </c>
      <c r="H289" s="70" t="s">
        <v>1941</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1949</v>
      </c>
      <c r="B290" s="70">
        <v>77</v>
      </c>
      <c r="C290" s="70">
        <v>9</v>
      </c>
      <c r="D290" s="70">
        <v>5</v>
      </c>
      <c r="E290" s="70">
        <v>2012</v>
      </c>
      <c r="F290" s="70" t="s">
        <v>179</v>
      </c>
      <c r="G290" s="70" t="s">
        <v>1940</v>
      </c>
      <c r="H290" s="70" t="s">
        <v>1941</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1950</v>
      </c>
      <c r="B291" s="70">
        <v>78</v>
      </c>
      <c r="C291" s="70">
        <v>10</v>
      </c>
      <c r="D291" s="70">
        <v>5</v>
      </c>
      <c r="E291" s="70">
        <v>2013</v>
      </c>
      <c r="F291" s="70" t="s">
        <v>180</v>
      </c>
      <c r="G291" s="70" t="s">
        <v>1940</v>
      </c>
      <c r="H291" s="70" t="s">
        <v>1941</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1951</v>
      </c>
      <c r="B292" s="70">
        <v>79</v>
      </c>
      <c r="C292" s="70">
        <v>11</v>
      </c>
      <c r="D292" s="70">
        <v>5</v>
      </c>
      <c r="E292" s="70">
        <v>2014</v>
      </c>
      <c r="F292" s="70" t="s">
        <v>181</v>
      </c>
      <c r="G292" s="1064" t="s">
        <v>1940</v>
      </c>
      <c r="H292" s="70" t="s">
        <v>1941</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1952</v>
      </c>
      <c r="B293" s="70">
        <v>80</v>
      </c>
      <c r="C293" s="70">
        <v>12</v>
      </c>
      <c r="D293" s="70">
        <v>5</v>
      </c>
      <c r="E293" s="70">
        <v>2015</v>
      </c>
      <c r="F293" s="70" t="s">
        <v>182</v>
      </c>
      <c r="G293" s="1064" t="s">
        <v>1940</v>
      </c>
      <c r="H293" s="70" t="s">
        <v>1941</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1953</v>
      </c>
      <c r="B294" s="70">
        <v>81</v>
      </c>
      <c r="C294" s="70">
        <v>13</v>
      </c>
      <c r="D294" s="70">
        <v>5</v>
      </c>
      <c r="E294" s="70">
        <v>2016</v>
      </c>
      <c r="F294" s="70" t="s">
        <v>155</v>
      </c>
      <c r="G294" s="70" t="s">
        <v>1940</v>
      </c>
      <c r="H294" s="70" t="s">
        <v>1941</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1954</v>
      </c>
      <c r="B295" s="70">
        <v>82</v>
      </c>
      <c r="C295" s="70">
        <v>14</v>
      </c>
      <c r="D295" s="70">
        <v>5</v>
      </c>
      <c r="E295" s="70">
        <v>2017</v>
      </c>
      <c r="F295" s="70" t="s">
        <v>156</v>
      </c>
      <c r="G295" s="70" t="s">
        <v>1940</v>
      </c>
      <c r="H295" s="70" t="s">
        <v>1941</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1955</v>
      </c>
      <c r="B296" s="70">
        <v>83</v>
      </c>
      <c r="C296" s="70">
        <v>15</v>
      </c>
      <c r="D296" s="70">
        <v>5</v>
      </c>
      <c r="E296" s="70">
        <v>2018</v>
      </c>
      <c r="F296" s="70" t="s">
        <v>183</v>
      </c>
      <c r="G296" s="70" t="s">
        <v>1940</v>
      </c>
      <c r="H296" s="70" t="s">
        <v>1941</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1956</v>
      </c>
      <c r="B297" s="70">
        <v>84</v>
      </c>
      <c r="C297" s="70">
        <v>16</v>
      </c>
      <c r="D297" s="70">
        <v>5</v>
      </c>
      <c r="E297" s="70">
        <v>2019</v>
      </c>
      <c r="F297" s="70" t="s">
        <v>158</v>
      </c>
      <c r="G297" s="70" t="s">
        <v>1940</v>
      </c>
      <c r="H297" s="70" t="s">
        <v>1941</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1957</v>
      </c>
      <c r="B298" s="70">
        <v>85</v>
      </c>
      <c r="C298" s="70">
        <v>17</v>
      </c>
      <c r="D298" s="70">
        <v>5</v>
      </c>
      <c r="E298" s="70">
        <v>2020</v>
      </c>
      <c r="F298" s="70" t="s">
        <v>159</v>
      </c>
      <c r="G298" s="70" t="s">
        <v>1940</v>
      </c>
      <c r="H298" s="70" t="s">
        <v>1941</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1958</v>
      </c>
      <c r="B299" s="70">
        <v>85</v>
      </c>
      <c r="C299" s="70">
        <v>18</v>
      </c>
      <c r="D299" s="70">
        <v>5</v>
      </c>
      <c r="E299" s="70">
        <v>2021</v>
      </c>
      <c r="F299" s="70" t="s">
        <v>160</v>
      </c>
      <c r="G299" s="70" t="s">
        <v>1940</v>
      </c>
      <c r="H299" s="70" t="s">
        <v>1941</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1959</v>
      </c>
      <c r="B300" s="70">
        <v>85</v>
      </c>
      <c r="C300" s="70">
        <v>19</v>
      </c>
      <c r="D300" s="70">
        <v>5</v>
      </c>
      <c r="E300" s="70">
        <v>2022</v>
      </c>
      <c r="F300" s="70" t="s">
        <v>161</v>
      </c>
      <c r="G300" s="70" t="s">
        <v>1940</v>
      </c>
      <c r="H300" s="70" t="s">
        <v>1941</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85</v>
      </c>
      <c r="C301" s="70">
        <v>20</v>
      </c>
      <c r="D301" s="70">
        <v>5</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85</v>
      </c>
      <c r="C302" s="70">
        <v>21</v>
      </c>
      <c r="D302" s="70">
        <v>5</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426</v>
      </c>
      <c r="C303" s="70">
        <v>1</v>
      </c>
      <c r="D303" s="70">
        <v>26</v>
      </c>
      <c r="E303" s="70">
        <v>1990</v>
      </c>
      <c r="F303" s="70" t="s">
        <v>787</v>
      </c>
      <c r="G303" s="70" t="s">
        <v>1574</v>
      </c>
      <c r="H303" s="70" t="s">
        <v>1575</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1963</v>
      </c>
      <c r="B304" s="70">
        <v>427</v>
      </c>
      <c r="C304" s="70">
        <v>2</v>
      </c>
      <c r="D304" s="70">
        <v>26</v>
      </c>
      <c r="E304" s="70">
        <v>2005</v>
      </c>
      <c r="F304" s="70" t="s">
        <v>789</v>
      </c>
      <c r="G304" s="70" t="s">
        <v>1574</v>
      </c>
      <c r="H304" s="70" t="s">
        <v>1575</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1964</v>
      </c>
      <c r="B305" s="70">
        <v>428</v>
      </c>
      <c r="C305" s="70">
        <v>3</v>
      </c>
      <c r="D305" s="70">
        <v>26</v>
      </c>
      <c r="E305" s="70">
        <v>2006</v>
      </c>
      <c r="F305" s="70" t="s">
        <v>790</v>
      </c>
      <c r="G305" s="70" t="s">
        <v>1574</v>
      </c>
      <c r="H305" s="70" t="s">
        <v>1575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1965</v>
      </c>
      <c r="B306" s="70">
        <v>429</v>
      </c>
      <c r="C306" s="70">
        <v>4</v>
      </c>
      <c r="D306" s="70">
        <v>26</v>
      </c>
      <c r="E306" s="70">
        <v>2007</v>
      </c>
      <c r="F306" s="70" t="s">
        <v>791</v>
      </c>
      <c r="G306" s="70" t="s">
        <v>1574</v>
      </c>
      <c r="H306" s="70" t="s">
        <v>1575</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1966</v>
      </c>
      <c r="B307" s="70">
        <v>430</v>
      </c>
      <c r="C307" s="70">
        <v>5</v>
      </c>
      <c r="D307" s="70">
        <v>26</v>
      </c>
      <c r="E307" s="70">
        <v>2008</v>
      </c>
      <c r="F307" s="70" t="s">
        <v>792</v>
      </c>
      <c r="G307" s="70" t="s">
        <v>1574</v>
      </c>
      <c r="H307" s="70" t="s">
        <v>1575</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1967</v>
      </c>
      <c r="B308" s="70">
        <v>431</v>
      </c>
      <c r="C308" s="70">
        <v>6</v>
      </c>
      <c r="D308" s="70">
        <v>26</v>
      </c>
      <c r="E308" s="70">
        <v>2009</v>
      </c>
      <c r="F308" s="70" t="s">
        <v>176</v>
      </c>
      <c r="G308" s="70" t="s">
        <v>1574</v>
      </c>
      <c r="H308" s="70" t="s">
        <v>1575</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1968</v>
      </c>
      <c r="B309" s="70">
        <v>432</v>
      </c>
      <c r="C309" s="70">
        <v>7</v>
      </c>
      <c r="D309" s="70">
        <v>26</v>
      </c>
      <c r="E309" s="70">
        <v>2010</v>
      </c>
      <c r="F309" s="70" t="s">
        <v>177</v>
      </c>
      <c r="G309" s="70" t="s">
        <v>1574</v>
      </c>
      <c r="H309" s="70" t="s">
        <v>1575</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1969</v>
      </c>
      <c r="B310" s="70">
        <v>433</v>
      </c>
      <c r="C310" s="70">
        <v>8</v>
      </c>
      <c r="D310" s="70">
        <v>26</v>
      </c>
      <c r="E310" s="70">
        <v>2011</v>
      </c>
      <c r="F310" s="70" t="s">
        <v>178</v>
      </c>
      <c r="G310" s="70" t="s">
        <v>1574</v>
      </c>
      <c r="H310" s="70" t="s">
        <v>1575</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1970</v>
      </c>
      <c r="B311" s="70">
        <v>434</v>
      </c>
      <c r="C311" s="70">
        <v>9</v>
      </c>
      <c r="D311" s="70">
        <v>26</v>
      </c>
      <c r="E311" s="70">
        <v>2012</v>
      </c>
      <c r="F311" s="70" t="s">
        <v>179</v>
      </c>
      <c r="G311" s="1064" t="s">
        <v>1574</v>
      </c>
      <c r="H311" s="70" t="s">
        <v>1575</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1971</v>
      </c>
      <c r="B312" s="70">
        <v>435</v>
      </c>
      <c r="C312" s="70">
        <v>10</v>
      </c>
      <c r="D312" s="70">
        <v>26</v>
      </c>
      <c r="E312" s="70">
        <v>2013</v>
      </c>
      <c r="F312" s="70" t="s">
        <v>180</v>
      </c>
      <c r="G312" s="1064" t="s">
        <v>1574</v>
      </c>
      <c r="H312" s="70" t="s">
        <v>1575</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1972</v>
      </c>
      <c r="B313" s="70">
        <v>436</v>
      </c>
      <c r="C313" s="70">
        <v>11</v>
      </c>
      <c r="D313" s="70">
        <v>26</v>
      </c>
      <c r="E313" s="70">
        <v>2014</v>
      </c>
      <c r="F313" s="70" t="s">
        <v>181</v>
      </c>
      <c r="G313" s="70" t="s">
        <v>1574</v>
      </c>
      <c r="H313" s="70" t="s">
        <v>1575</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1973</v>
      </c>
      <c r="B314" s="70">
        <v>437</v>
      </c>
      <c r="C314" s="70">
        <v>12</v>
      </c>
      <c r="D314" s="70">
        <v>26</v>
      </c>
      <c r="E314" s="70">
        <v>2015</v>
      </c>
      <c r="F314" s="70" t="s">
        <v>182</v>
      </c>
      <c r="G314" s="70" t="s">
        <v>1574</v>
      </c>
      <c r="H314" s="70" t="s">
        <v>1575</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1974</v>
      </c>
      <c r="B315" s="70">
        <v>438</v>
      </c>
      <c r="C315" s="70">
        <v>13</v>
      </c>
      <c r="D315" s="70">
        <v>26</v>
      </c>
      <c r="E315" s="70">
        <v>2016</v>
      </c>
      <c r="F315" s="70" t="s">
        <v>155</v>
      </c>
      <c r="G315" s="70" t="s">
        <v>1574</v>
      </c>
      <c r="H315" s="70" t="s">
        <v>1575</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1975</v>
      </c>
      <c r="B316" s="70">
        <v>439</v>
      </c>
      <c r="C316" s="70">
        <v>14</v>
      </c>
      <c r="D316" s="70">
        <v>26</v>
      </c>
      <c r="E316" s="70">
        <v>2017</v>
      </c>
      <c r="F316" s="70" t="s">
        <v>156</v>
      </c>
      <c r="G316" s="70" t="s">
        <v>1574</v>
      </c>
      <c r="H316" s="70" t="s">
        <v>1575</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1976</v>
      </c>
      <c r="B317" s="70">
        <v>440</v>
      </c>
      <c r="C317" s="70">
        <v>15</v>
      </c>
      <c r="D317" s="70">
        <v>26</v>
      </c>
      <c r="E317" s="70">
        <v>2018</v>
      </c>
      <c r="F317" s="70" t="s">
        <v>183</v>
      </c>
      <c r="G317" s="70" t="s">
        <v>1574</v>
      </c>
      <c r="H317" s="70" t="s">
        <v>1575</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1977</v>
      </c>
      <c r="B318" s="70">
        <v>441</v>
      </c>
      <c r="C318" s="70">
        <v>16</v>
      </c>
      <c r="D318" s="70">
        <v>26</v>
      </c>
      <c r="E318" s="70">
        <v>2019</v>
      </c>
      <c r="F318" s="70" t="s">
        <v>158</v>
      </c>
      <c r="G318" s="70" t="s">
        <v>1574</v>
      </c>
      <c r="H318" s="70" t="s">
        <v>1575</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1978</v>
      </c>
      <c r="B319" s="70">
        <v>442</v>
      </c>
      <c r="C319" s="70">
        <v>17</v>
      </c>
      <c r="D319" s="70">
        <v>26</v>
      </c>
      <c r="E319" s="70">
        <v>2020</v>
      </c>
      <c r="F319" s="70" t="s">
        <v>159</v>
      </c>
      <c r="G319" s="70" t="s">
        <v>1574</v>
      </c>
      <c r="H319" s="70" t="s">
        <v>1575</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1979</v>
      </c>
      <c r="B320" s="70">
        <v>442</v>
      </c>
      <c r="C320" s="70">
        <v>18</v>
      </c>
      <c r="D320" s="70">
        <v>26</v>
      </c>
      <c r="E320" s="70">
        <v>2021</v>
      </c>
      <c r="F320" s="70" t="s">
        <v>160</v>
      </c>
      <c r="G320" s="70" t="s">
        <v>1574</v>
      </c>
      <c r="H320" s="70" t="s">
        <v>1575</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1578</v>
      </c>
      <c r="B321" s="70">
        <v>442</v>
      </c>
      <c r="C321" s="70">
        <v>19</v>
      </c>
      <c r="D321" s="70">
        <v>26</v>
      </c>
      <c r="E321" s="70">
        <v>2022</v>
      </c>
      <c r="F321" s="70" t="s">
        <v>161</v>
      </c>
      <c r="G321" s="70" t="s">
        <v>1574</v>
      </c>
      <c r="H321" s="70" t="s">
        <v>1575</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1980</v>
      </c>
      <c r="B322" s="70">
        <v>442</v>
      </c>
      <c r="C322" s="70">
        <v>20</v>
      </c>
      <c r="D322" s="70">
        <v>26</v>
      </c>
      <c r="E322" s="70">
        <v>2023</v>
      </c>
      <c r="F322" s="70" t="s">
        <v>1539</v>
      </c>
      <c r="G322" s="70" t="s">
        <v>1574</v>
      </c>
      <c r="H322" s="70" t="s">
        <v>1575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1573</v>
      </c>
      <c r="B323" s="70">
        <v>442</v>
      </c>
      <c r="C323" s="70">
        <v>21</v>
      </c>
      <c r="D323" s="70">
        <v>26</v>
      </c>
      <c r="E323" s="70">
        <v>2024</v>
      </c>
      <c r="F323" s="70" t="s">
        <v>1554</v>
      </c>
      <c r="G323" s="70" t="s">
        <v>1574</v>
      </c>
      <c r="H323" s="70" t="s">
        <v>1575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290</v>
      </c>
      <c r="C324" s="70">
        <v>1</v>
      </c>
      <c r="D324" s="70">
        <v>18</v>
      </c>
      <c r="E324" s="70">
        <v>1990</v>
      </c>
      <c r="F324" s="70" t="s">
        <v>787</v>
      </c>
      <c r="G324" s="70" t="s">
        <v>1982</v>
      </c>
      <c r="H324" s="70" t="s">
        <v>1983</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291</v>
      </c>
      <c r="C325" s="70">
        <v>2</v>
      </c>
      <c r="D325" s="70">
        <v>18</v>
      </c>
      <c r="E325" s="70">
        <v>2005</v>
      </c>
      <c r="F325" s="70" t="s">
        <v>789</v>
      </c>
      <c r="G325" s="70" t="s">
        <v>1982</v>
      </c>
      <c r="H325" s="70" t="s">
        <v>1983</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292</v>
      </c>
      <c r="C326" s="70">
        <v>3</v>
      </c>
      <c r="D326" s="70">
        <v>18</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293</v>
      </c>
      <c r="C327" s="70">
        <v>4</v>
      </c>
      <c r="D327" s="70">
        <v>18</v>
      </c>
      <c r="E327" s="70">
        <v>2007</v>
      </c>
      <c r="F327" s="70" t="s">
        <v>791</v>
      </c>
      <c r="G327" s="70" t="s">
        <v>1982</v>
      </c>
      <c r="H327" s="70" t="s">
        <v>1983</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294</v>
      </c>
      <c r="C328" s="70">
        <v>5</v>
      </c>
      <c r="D328" s="70">
        <v>18</v>
      </c>
      <c r="E328" s="70">
        <v>2008</v>
      </c>
      <c r="F328" s="70" t="s">
        <v>792</v>
      </c>
      <c r="G328" s="70" t="s">
        <v>1982</v>
      </c>
      <c r="H328" s="70" t="s">
        <v>1983</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295</v>
      </c>
      <c r="C329" s="70">
        <v>6</v>
      </c>
      <c r="D329" s="70">
        <v>18</v>
      </c>
      <c r="E329" s="70">
        <v>2009</v>
      </c>
      <c r="F329" s="70" t="s">
        <v>176</v>
      </c>
      <c r="G329" s="1064" t="s">
        <v>1982</v>
      </c>
      <c r="H329" s="70" t="s">
        <v>1983</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1989</v>
      </c>
      <c r="B330" s="70">
        <v>296</v>
      </c>
      <c r="C330" s="70">
        <v>7</v>
      </c>
      <c r="D330" s="70">
        <v>18</v>
      </c>
      <c r="E330" s="70">
        <v>2010</v>
      </c>
      <c r="F330" s="70" t="s">
        <v>177</v>
      </c>
      <c r="G330" s="1064" t="s">
        <v>1982</v>
      </c>
      <c r="H330" s="70" t="s">
        <v>1983</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1990</v>
      </c>
      <c r="B331" s="70">
        <v>297</v>
      </c>
      <c r="C331" s="70">
        <v>8</v>
      </c>
      <c r="D331" s="70">
        <v>18</v>
      </c>
      <c r="E331" s="70">
        <v>2011</v>
      </c>
      <c r="F331" s="70" t="s">
        <v>178</v>
      </c>
      <c r="G331" s="70" t="s">
        <v>1982</v>
      </c>
      <c r="H331" s="70" t="s">
        <v>1983</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1991</v>
      </c>
      <c r="B332" s="70">
        <v>298</v>
      </c>
      <c r="C332" s="70">
        <v>9</v>
      </c>
      <c r="D332" s="70">
        <v>18</v>
      </c>
      <c r="E332" s="70">
        <v>2012</v>
      </c>
      <c r="F332" s="70" t="s">
        <v>179</v>
      </c>
      <c r="G332" s="70" t="s">
        <v>1982</v>
      </c>
      <c r="H332" s="70" t="s">
        <v>1983</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1992</v>
      </c>
      <c r="B333" s="70">
        <v>299</v>
      </c>
      <c r="C333" s="70">
        <v>10</v>
      </c>
      <c r="D333" s="70">
        <v>18</v>
      </c>
      <c r="E333" s="70">
        <v>2013</v>
      </c>
      <c r="F333" s="70" t="s">
        <v>180</v>
      </c>
      <c r="G333" s="70" t="s">
        <v>1982</v>
      </c>
      <c r="H333" s="70" t="s">
        <v>1983</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1993</v>
      </c>
      <c r="B334" s="70">
        <v>300</v>
      </c>
      <c r="C334" s="70">
        <v>11</v>
      </c>
      <c r="D334" s="70">
        <v>18</v>
      </c>
      <c r="E334" s="70">
        <v>2014</v>
      </c>
      <c r="F334" s="70" t="s">
        <v>181</v>
      </c>
      <c r="G334" s="70" t="s">
        <v>1982</v>
      </c>
      <c r="H334" s="70" t="s">
        <v>1983</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1994</v>
      </c>
      <c r="B335" s="70">
        <v>301</v>
      </c>
      <c r="C335" s="70">
        <v>12</v>
      </c>
      <c r="D335" s="70">
        <v>18</v>
      </c>
      <c r="E335" s="70">
        <v>2015</v>
      </c>
      <c r="F335" s="70" t="s">
        <v>182</v>
      </c>
      <c r="G335" s="70" t="s">
        <v>1982</v>
      </c>
      <c r="H335" s="70" t="s">
        <v>1983</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1995</v>
      </c>
      <c r="B336" s="70">
        <v>302</v>
      </c>
      <c r="C336" s="70">
        <v>13</v>
      </c>
      <c r="D336" s="70">
        <v>18</v>
      </c>
      <c r="E336" s="70">
        <v>2016</v>
      </c>
      <c r="F336" s="70" t="s">
        <v>155</v>
      </c>
      <c r="G336" s="70" t="s">
        <v>1982</v>
      </c>
      <c r="H336" s="70" t="s">
        <v>1983</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1996</v>
      </c>
      <c r="B337" s="70">
        <v>303</v>
      </c>
      <c r="C337" s="70">
        <v>14</v>
      </c>
      <c r="D337" s="70">
        <v>18</v>
      </c>
      <c r="E337" s="70">
        <v>2017</v>
      </c>
      <c r="F337" s="70" t="s">
        <v>156</v>
      </c>
      <c r="G337" s="70" t="s">
        <v>1982</v>
      </c>
      <c r="H337" s="70" t="s">
        <v>1983</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1997</v>
      </c>
      <c r="B338" s="70">
        <v>304</v>
      </c>
      <c r="C338" s="70">
        <v>15</v>
      </c>
      <c r="D338" s="70">
        <v>18</v>
      </c>
      <c r="E338" s="70">
        <v>2018</v>
      </c>
      <c r="F338" s="70" t="s">
        <v>183</v>
      </c>
      <c r="G338" s="70" t="s">
        <v>1982</v>
      </c>
      <c r="H338" s="70" t="s">
        <v>1983</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1998</v>
      </c>
      <c r="B339" s="70">
        <v>305</v>
      </c>
      <c r="C339" s="70">
        <v>16</v>
      </c>
      <c r="D339" s="70">
        <v>18</v>
      </c>
      <c r="E339" s="70">
        <v>2019</v>
      </c>
      <c r="F339" s="70" t="s">
        <v>158</v>
      </c>
      <c r="G339" s="70" t="s">
        <v>1982</v>
      </c>
      <c r="H339" s="70" t="s">
        <v>1983</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1999</v>
      </c>
      <c r="B340" s="70">
        <v>306</v>
      </c>
      <c r="C340" s="70">
        <v>17</v>
      </c>
      <c r="D340" s="70">
        <v>18</v>
      </c>
      <c r="E340" s="70">
        <v>2020</v>
      </c>
      <c r="F340" s="70" t="s">
        <v>159</v>
      </c>
      <c r="G340" s="70" t="s">
        <v>1982</v>
      </c>
      <c r="H340" s="70" t="s">
        <v>1983</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2000</v>
      </c>
      <c r="B341" s="70">
        <v>306</v>
      </c>
      <c r="C341" s="70">
        <v>18</v>
      </c>
      <c r="D341" s="70">
        <v>18</v>
      </c>
      <c r="E341" s="70">
        <v>2021</v>
      </c>
      <c r="F341" s="70" t="s">
        <v>160</v>
      </c>
      <c r="G341" s="70" t="s">
        <v>1982</v>
      </c>
      <c r="H341" s="70" t="s">
        <v>1983</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2001</v>
      </c>
      <c r="B342" s="70">
        <v>306</v>
      </c>
      <c r="C342" s="70">
        <v>19</v>
      </c>
      <c r="D342" s="70">
        <v>18</v>
      </c>
      <c r="E342" s="70">
        <v>2022</v>
      </c>
      <c r="F342" s="70" t="s">
        <v>161</v>
      </c>
      <c r="G342" s="70" t="s">
        <v>1982</v>
      </c>
      <c r="H342" s="70" t="s">
        <v>1983</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306</v>
      </c>
      <c r="C343" s="70">
        <v>20</v>
      </c>
      <c r="D343" s="70">
        <v>18</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306</v>
      </c>
      <c r="C344" s="70">
        <v>21</v>
      </c>
      <c r="D344" s="70">
        <v>18</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205</v>
      </c>
      <c r="C345" s="70">
        <v>1</v>
      </c>
      <c r="D345" s="70">
        <v>13</v>
      </c>
      <c r="E345" s="70">
        <v>1990</v>
      </c>
      <c r="F345" s="70" t="s">
        <v>787</v>
      </c>
      <c r="G345" s="70" t="s">
        <v>2005</v>
      </c>
      <c r="H345" s="70" t="s">
        <v>2006</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206</v>
      </c>
      <c r="C346" s="70">
        <v>2</v>
      </c>
      <c r="D346" s="70">
        <v>13</v>
      </c>
      <c r="E346" s="70">
        <v>2005</v>
      </c>
      <c r="F346" s="70" t="s">
        <v>789</v>
      </c>
      <c r="G346" s="70" t="s">
        <v>2005</v>
      </c>
      <c r="H346" s="70" t="s">
        <v>2006</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207</v>
      </c>
      <c r="C347" s="70">
        <v>3</v>
      </c>
      <c r="D347" s="70">
        <v>13</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208</v>
      </c>
      <c r="C348" s="70">
        <v>4</v>
      </c>
      <c r="D348" s="70">
        <v>13</v>
      </c>
      <c r="E348" s="70">
        <v>2007</v>
      </c>
      <c r="F348" s="70" t="s">
        <v>791</v>
      </c>
      <c r="G348" s="70" t="s">
        <v>2005</v>
      </c>
      <c r="H348" s="70" t="s">
        <v>2006</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209</v>
      </c>
      <c r="C349" s="70">
        <v>5</v>
      </c>
      <c r="D349" s="70">
        <v>13</v>
      </c>
      <c r="E349" s="70">
        <v>2008</v>
      </c>
      <c r="F349" s="70" t="s">
        <v>792</v>
      </c>
      <c r="G349" s="1064" t="s">
        <v>2005</v>
      </c>
      <c r="H349" s="70" t="s">
        <v>2006</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210</v>
      </c>
      <c r="C350" s="70">
        <v>6</v>
      </c>
      <c r="D350" s="70">
        <v>13</v>
      </c>
      <c r="E350" s="70">
        <v>2009</v>
      </c>
      <c r="F350" s="70" t="s">
        <v>176</v>
      </c>
      <c r="G350" s="1064" t="s">
        <v>2005</v>
      </c>
      <c r="H350" s="70" t="s">
        <v>2006</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2012</v>
      </c>
      <c r="B351" s="70">
        <v>211</v>
      </c>
      <c r="C351" s="70">
        <v>7</v>
      </c>
      <c r="D351" s="70">
        <v>13</v>
      </c>
      <c r="E351" s="70">
        <v>2010</v>
      </c>
      <c r="F351" s="70" t="s">
        <v>177</v>
      </c>
      <c r="G351" s="70" t="s">
        <v>2005</v>
      </c>
      <c r="H351" s="70" t="s">
        <v>2006</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2013</v>
      </c>
      <c r="B352" s="70">
        <v>212</v>
      </c>
      <c r="C352" s="70">
        <v>8</v>
      </c>
      <c r="D352" s="70">
        <v>13</v>
      </c>
      <c r="E352" s="70">
        <v>2011</v>
      </c>
      <c r="F352" s="70" t="s">
        <v>178</v>
      </c>
      <c r="G352" s="70" t="s">
        <v>2005</v>
      </c>
      <c r="H352" s="70" t="s">
        <v>2006</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2014</v>
      </c>
      <c r="B353" s="70">
        <v>213</v>
      </c>
      <c r="C353" s="70">
        <v>9</v>
      </c>
      <c r="D353" s="70">
        <v>13</v>
      </c>
      <c r="E353" s="70">
        <v>2012</v>
      </c>
      <c r="F353" s="70" t="s">
        <v>179</v>
      </c>
      <c r="G353" s="70" t="s">
        <v>2005</v>
      </c>
      <c r="H353" s="70" t="s">
        <v>2006</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2015</v>
      </c>
      <c r="B354" s="70">
        <v>214</v>
      </c>
      <c r="C354" s="70">
        <v>10</v>
      </c>
      <c r="D354" s="70">
        <v>13</v>
      </c>
      <c r="E354" s="70">
        <v>2013</v>
      </c>
      <c r="F354" s="70" t="s">
        <v>180</v>
      </c>
      <c r="G354" s="70" t="s">
        <v>2005</v>
      </c>
      <c r="H354" s="70" t="s">
        <v>2006</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2016</v>
      </c>
      <c r="B355" s="70">
        <v>215</v>
      </c>
      <c r="C355" s="70">
        <v>11</v>
      </c>
      <c r="D355" s="70">
        <v>13</v>
      </c>
      <c r="E355" s="70">
        <v>2014</v>
      </c>
      <c r="F355" s="70" t="s">
        <v>181</v>
      </c>
      <c r="G355" s="70" t="s">
        <v>2005</v>
      </c>
      <c r="H355" s="70" t="s">
        <v>2006</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2017</v>
      </c>
      <c r="B356" s="70">
        <v>216</v>
      </c>
      <c r="C356" s="70">
        <v>12</v>
      </c>
      <c r="D356" s="70">
        <v>13</v>
      </c>
      <c r="E356" s="70">
        <v>2015</v>
      </c>
      <c r="F356" s="70" t="s">
        <v>182</v>
      </c>
      <c r="G356" s="70" t="s">
        <v>2005</v>
      </c>
      <c r="H356" s="70" t="s">
        <v>2006</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2018</v>
      </c>
      <c r="B357" s="70">
        <v>217</v>
      </c>
      <c r="C357" s="70">
        <v>13</v>
      </c>
      <c r="D357" s="70">
        <v>13</v>
      </c>
      <c r="E357" s="70">
        <v>2016</v>
      </c>
      <c r="F357" s="70" t="s">
        <v>155</v>
      </c>
      <c r="G357" s="70" t="s">
        <v>2005</v>
      </c>
      <c r="H357" s="70" t="s">
        <v>2006</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2019</v>
      </c>
      <c r="B358" s="70">
        <v>218</v>
      </c>
      <c r="C358" s="70">
        <v>14</v>
      </c>
      <c r="D358" s="70">
        <v>13</v>
      </c>
      <c r="E358" s="70">
        <v>2017</v>
      </c>
      <c r="F358" s="70" t="s">
        <v>156</v>
      </c>
      <c r="G358" s="70" t="s">
        <v>2005</v>
      </c>
      <c r="H358" s="70" t="s">
        <v>2006</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2020</v>
      </c>
      <c r="B359" s="70">
        <v>219</v>
      </c>
      <c r="C359" s="70">
        <v>15</v>
      </c>
      <c r="D359" s="70">
        <v>13</v>
      </c>
      <c r="E359" s="70">
        <v>2018</v>
      </c>
      <c r="F359" s="70" t="s">
        <v>183</v>
      </c>
      <c r="G359" s="70" t="s">
        <v>2005</v>
      </c>
      <c r="H359" s="70" t="s">
        <v>2006</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2021</v>
      </c>
      <c r="B360" s="70">
        <v>220</v>
      </c>
      <c r="C360" s="70">
        <v>16</v>
      </c>
      <c r="D360" s="70">
        <v>13</v>
      </c>
      <c r="E360" s="70">
        <v>2019</v>
      </c>
      <c r="F360" s="70" t="s">
        <v>158</v>
      </c>
      <c r="G360" s="70" t="s">
        <v>2005</v>
      </c>
      <c r="H360" s="70" t="s">
        <v>2006</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2022</v>
      </c>
      <c r="B361" s="70">
        <v>221</v>
      </c>
      <c r="C361" s="70">
        <v>17</v>
      </c>
      <c r="D361" s="70">
        <v>13</v>
      </c>
      <c r="E361" s="70">
        <v>2020</v>
      </c>
      <c r="F361" s="70" t="s">
        <v>159</v>
      </c>
      <c r="G361" s="70" t="s">
        <v>2005</v>
      </c>
      <c r="H361" s="70" t="s">
        <v>2006</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2023</v>
      </c>
      <c r="B362" s="70">
        <v>221</v>
      </c>
      <c r="C362" s="70">
        <v>18</v>
      </c>
      <c r="D362" s="70">
        <v>13</v>
      </c>
      <c r="E362" s="70">
        <v>2021</v>
      </c>
      <c r="F362" s="70" t="s">
        <v>160</v>
      </c>
      <c r="G362" s="70" t="s">
        <v>2005</v>
      </c>
      <c r="H362" s="70" t="s">
        <v>2006</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2024</v>
      </c>
      <c r="B363" s="70">
        <v>221</v>
      </c>
      <c r="C363" s="70">
        <v>19</v>
      </c>
      <c r="D363" s="70">
        <v>13</v>
      </c>
      <c r="E363" s="70">
        <v>2022</v>
      </c>
      <c r="F363" s="70" t="s">
        <v>161</v>
      </c>
      <c r="G363" s="70" t="s">
        <v>2005</v>
      </c>
      <c r="H363" s="70" t="s">
        <v>2006</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221</v>
      </c>
      <c r="C364" s="70">
        <v>20</v>
      </c>
      <c r="D364" s="70">
        <v>13</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221</v>
      </c>
      <c r="C365" s="70">
        <v>21</v>
      </c>
      <c r="D365" s="70">
        <v>13</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171</v>
      </c>
      <c r="C366" s="70">
        <v>1</v>
      </c>
      <c r="D366" s="70">
        <v>11</v>
      </c>
      <c r="E366" s="70">
        <v>1990</v>
      </c>
      <c r="F366" s="70" t="s">
        <v>787</v>
      </c>
      <c r="G366" s="70" t="s">
        <v>2028</v>
      </c>
      <c r="H366" s="70" t="s">
        <v>2029</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172</v>
      </c>
      <c r="C367" s="70">
        <v>2</v>
      </c>
      <c r="D367" s="70">
        <v>11</v>
      </c>
      <c r="E367" s="70">
        <v>2005</v>
      </c>
      <c r="F367" s="70" t="s">
        <v>789</v>
      </c>
      <c r="G367" s="70" t="s">
        <v>2028</v>
      </c>
      <c r="H367" s="70" t="s">
        <v>2029</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173</v>
      </c>
      <c r="C368" s="70">
        <v>3</v>
      </c>
      <c r="D368" s="70">
        <v>11</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174</v>
      </c>
      <c r="C369" s="70">
        <v>4</v>
      </c>
      <c r="D369" s="70">
        <v>11</v>
      </c>
      <c r="E369" s="70">
        <v>2007</v>
      </c>
      <c r="F369" s="70" t="s">
        <v>791</v>
      </c>
      <c r="G369" s="1064" t="s">
        <v>2028</v>
      </c>
      <c r="H369" s="70" t="s">
        <v>2029</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175</v>
      </c>
      <c r="C370" s="70">
        <v>5</v>
      </c>
      <c r="D370" s="70">
        <v>11</v>
      </c>
      <c r="E370" s="70">
        <v>2008</v>
      </c>
      <c r="F370" s="70" t="s">
        <v>792</v>
      </c>
      <c r="G370" s="70" t="s">
        <v>2028</v>
      </c>
      <c r="H370" s="70" t="s">
        <v>2029</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176</v>
      </c>
      <c r="C371" s="70">
        <v>6</v>
      </c>
      <c r="D371" s="70">
        <v>11</v>
      </c>
      <c r="E371" s="70">
        <v>2009</v>
      </c>
      <c r="F371" s="70" t="s">
        <v>176</v>
      </c>
      <c r="G371" s="70" t="s">
        <v>2028</v>
      </c>
      <c r="H371" s="70" t="s">
        <v>2029</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2035</v>
      </c>
      <c r="B372" s="70">
        <v>177</v>
      </c>
      <c r="C372" s="70">
        <v>7</v>
      </c>
      <c r="D372" s="70">
        <v>11</v>
      </c>
      <c r="E372" s="70">
        <v>2010</v>
      </c>
      <c r="F372" s="70" t="s">
        <v>177</v>
      </c>
      <c r="G372" s="70" t="s">
        <v>2028</v>
      </c>
      <c r="H372" s="70" t="s">
        <v>2029</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2036</v>
      </c>
      <c r="B373" s="70">
        <v>178</v>
      </c>
      <c r="C373" s="70">
        <v>8</v>
      </c>
      <c r="D373" s="70">
        <v>11</v>
      </c>
      <c r="E373" s="70">
        <v>2011</v>
      </c>
      <c r="F373" s="70" t="s">
        <v>178</v>
      </c>
      <c r="G373" s="70" t="s">
        <v>2028</v>
      </c>
      <c r="H373" s="70" t="s">
        <v>2029</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2037</v>
      </c>
      <c r="B374" s="70">
        <v>179</v>
      </c>
      <c r="C374" s="70">
        <v>9</v>
      </c>
      <c r="D374" s="70">
        <v>11</v>
      </c>
      <c r="E374" s="70">
        <v>2012</v>
      </c>
      <c r="F374" s="70" t="s">
        <v>179</v>
      </c>
      <c r="G374" s="70" t="s">
        <v>2028</v>
      </c>
      <c r="H374" s="70" t="s">
        <v>2029</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2038</v>
      </c>
      <c r="B375" s="70">
        <v>180</v>
      </c>
      <c r="C375" s="70">
        <v>10</v>
      </c>
      <c r="D375" s="70">
        <v>11</v>
      </c>
      <c r="E375" s="70">
        <v>2013</v>
      </c>
      <c r="F375" s="70" t="s">
        <v>180</v>
      </c>
      <c r="G375" s="70" t="s">
        <v>2028</v>
      </c>
      <c r="H375" s="70" t="s">
        <v>2029</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2039</v>
      </c>
      <c r="B376" s="70">
        <v>181</v>
      </c>
      <c r="C376" s="70">
        <v>11</v>
      </c>
      <c r="D376" s="70">
        <v>11</v>
      </c>
      <c r="E376" s="70">
        <v>2014</v>
      </c>
      <c r="F376" s="70" t="s">
        <v>181</v>
      </c>
      <c r="G376" s="70" t="s">
        <v>2028</v>
      </c>
      <c r="H376" s="70" t="s">
        <v>2029</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2040</v>
      </c>
      <c r="B377" s="70">
        <v>182</v>
      </c>
      <c r="C377" s="70">
        <v>12</v>
      </c>
      <c r="D377" s="70">
        <v>11</v>
      </c>
      <c r="E377" s="70">
        <v>2015</v>
      </c>
      <c r="F377" s="70" t="s">
        <v>182</v>
      </c>
      <c r="G377" s="70" t="s">
        <v>2028</v>
      </c>
      <c r="H377" s="70" t="s">
        <v>2029</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2041</v>
      </c>
      <c r="B378" s="70">
        <v>183</v>
      </c>
      <c r="C378" s="70">
        <v>13</v>
      </c>
      <c r="D378" s="70">
        <v>11</v>
      </c>
      <c r="E378" s="70">
        <v>2016</v>
      </c>
      <c r="F378" s="70" t="s">
        <v>155</v>
      </c>
      <c r="G378" s="70" t="s">
        <v>2028</v>
      </c>
      <c r="H378" s="70" t="s">
        <v>2029</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2042</v>
      </c>
      <c r="B379" s="70">
        <v>184</v>
      </c>
      <c r="C379" s="70">
        <v>14</v>
      </c>
      <c r="D379" s="70">
        <v>11</v>
      </c>
      <c r="E379" s="70">
        <v>2017</v>
      </c>
      <c r="F379" s="70" t="s">
        <v>156</v>
      </c>
      <c r="G379" s="70" t="s">
        <v>2028</v>
      </c>
      <c r="H379" s="70" t="s">
        <v>2029</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2043</v>
      </c>
      <c r="B380" s="70">
        <v>185</v>
      </c>
      <c r="C380" s="70">
        <v>15</v>
      </c>
      <c r="D380" s="70">
        <v>11</v>
      </c>
      <c r="E380" s="70">
        <v>2018</v>
      </c>
      <c r="F380" s="70" t="s">
        <v>183</v>
      </c>
      <c r="G380" s="70" t="s">
        <v>2028</v>
      </c>
      <c r="H380" s="70" t="s">
        <v>2029</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2044</v>
      </c>
      <c r="B381" s="70">
        <v>186</v>
      </c>
      <c r="C381" s="70">
        <v>16</v>
      </c>
      <c r="D381" s="70">
        <v>11</v>
      </c>
      <c r="E381" s="70">
        <v>2019</v>
      </c>
      <c r="F381" s="70" t="s">
        <v>158</v>
      </c>
      <c r="G381" s="70" t="s">
        <v>2028</v>
      </c>
      <c r="H381" s="70" t="s">
        <v>2029</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2045</v>
      </c>
      <c r="B382" s="70">
        <v>187</v>
      </c>
      <c r="C382" s="70">
        <v>17</v>
      </c>
      <c r="D382" s="70">
        <v>11</v>
      </c>
      <c r="E382" s="70">
        <v>2020</v>
      </c>
      <c r="F382" s="70" t="s">
        <v>159</v>
      </c>
      <c r="G382" s="70" t="s">
        <v>2028</v>
      </c>
      <c r="H382" s="70" t="s">
        <v>2029</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2046</v>
      </c>
      <c r="B383" s="70">
        <v>187</v>
      </c>
      <c r="C383" s="70">
        <v>18</v>
      </c>
      <c r="D383" s="70">
        <v>11</v>
      </c>
      <c r="E383" s="70">
        <v>2021</v>
      </c>
      <c r="F383" s="70" t="s">
        <v>160</v>
      </c>
      <c r="G383" s="70" t="s">
        <v>2028</v>
      </c>
      <c r="H383" s="70" t="s">
        <v>2029</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2047</v>
      </c>
      <c r="B384" s="70">
        <v>187</v>
      </c>
      <c r="C384" s="70">
        <v>19</v>
      </c>
      <c r="D384" s="70">
        <v>11</v>
      </c>
      <c r="E384" s="70">
        <v>2022</v>
      </c>
      <c r="F384" s="70" t="s">
        <v>161</v>
      </c>
      <c r="G384" s="70" t="s">
        <v>2028</v>
      </c>
      <c r="H384" s="70" t="s">
        <v>2029</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187</v>
      </c>
      <c r="C385" s="70">
        <v>20</v>
      </c>
      <c r="D385" s="70">
        <v>11</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187</v>
      </c>
      <c r="C386" s="70">
        <v>21</v>
      </c>
      <c r="D386" s="70">
        <v>11</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443</v>
      </c>
      <c r="C387" s="70">
        <v>1</v>
      </c>
      <c r="D387" s="70">
        <v>27</v>
      </c>
      <c r="E387" s="70">
        <v>1990</v>
      </c>
      <c r="F387" s="70" t="s">
        <v>787</v>
      </c>
      <c r="G387" s="1064" t="s">
        <v>2051</v>
      </c>
      <c r="H387" s="70" t="s">
        <v>2052</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444</v>
      </c>
      <c r="C388" s="70">
        <v>2</v>
      </c>
      <c r="D388" s="70">
        <v>27</v>
      </c>
      <c r="E388" s="70">
        <v>2005</v>
      </c>
      <c r="F388" s="70" t="s">
        <v>789</v>
      </c>
      <c r="G388" s="70" t="s">
        <v>2051</v>
      </c>
      <c r="H388" s="70" t="s">
        <v>2052</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445</v>
      </c>
      <c r="C389" s="70">
        <v>3</v>
      </c>
      <c r="D389" s="70">
        <v>27</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446</v>
      </c>
      <c r="C390" s="70">
        <v>4</v>
      </c>
      <c r="D390" s="70">
        <v>27</v>
      </c>
      <c r="E390" s="70">
        <v>2007</v>
      </c>
      <c r="F390" s="70" t="s">
        <v>791</v>
      </c>
      <c r="G390" s="70" t="s">
        <v>2051</v>
      </c>
      <c r="H390" s="70" t="s">
        <v>2052</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447</v>
      </c>
      <c r="C391" s="70">
        <v>5</v>
      </c>
      <c r="D391" s="70">
        <v>27</v>
      </c>
      <c r="E391" s="70">
        <v>2008</v>
      </c>
      <c r="F391" s="70" t="s">
        <v>792</v>
      </c>
      <c r="G391" s="70" t="s">
        <v>2051</v>
      </c>
      <c r="H391" s="70" t="s">
        <v>2052</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448</v>
      </c>
      <c r="C392" s="70">
        <v>6</v>
      </c>
      <c r="D392" s="70">
        <v>27</v>
      </c>
      <c r="E392" s="70">
        <v>2009</v>
      </c>
      <c r="F392" s="70" t="s">
        <v>176</v>
      </c>
      <c r="G392" s="70" t="s">
        <v>2051</v>
      </c>
      <c r="H392" s="70" t="s">
        <v>2052</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2058</v>
      </c>
      <c r="B393" s="70">
        <v>449</v>
      </c>
      <c r="C393" s="70">
        <v>7</v>
      </c>
      <c r="D393" s="70">
        <v>27</v>
      </c>
      <c r="E393" s="70">
        <v>2010</v>
      </c>
      <c r="F393" s="70" t="s">
        <v>177</v>
      </c>
      <c r="G393" s="70" t="s">
        <v>2051</v>
      </c>
      <c r="H393" s="70" t="s">
        <v>2052</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2059</v>
      </c>
      <c r="B394" s="70">
        <v>450</v>
      </c>
      <c r="C394" s="70">
        <v>8</v>
      </c>
      <c r="D394" s="70">
        <v>27</v>
      </c>
      <c r="E394" s="70">
        <v>2011</v>
      </c>
      <c r="F394" s="70" t="s">
        <v>178</v>
      </c>
      <c r="G394" s="70" t="s">
        <v>2051</v>
      </c>
      <c r="H394" s="70" t="s">
        <v>2052</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2060</v>
      </c>
      <c r="B395" s="70">
        <v>451</v>
      </c>
      <c r="C395" s="70">
        <v>9</v>
      </c>
      <c r="D395" s="70">
        <v>27</v>
      </c>
      <c r="E395" s="70">
        <v>2012</v>
      </c>
      <c r="F395" s="70" t="s">
        <v>179</v>
      </c>
      <c r="G395" s="70" t="s">
        <v>2051</v>
      </c>
      <c r="H395" s="70" t="s">
        <v>2052</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2061</v>
      </c>
      <c r="B396" s="70">
        <v>452</v>
      </c>
      <c r="C396" s="70">
        <v>10</v>
      </c>
      <c r="D396" s="70">
        <v>27</v>
      </c>
      <c r="E396" s="70">
        <v>2013</v>
      </c>
      <c r="F396" s="70" t="s">
        <v>180</v>
      </c>
      <c r="G396" s="70" t="s">
        <v>2051</v>
      </c>
      <c r="H396" s="70" t="s">
        <v>2052</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2062</v>
      </c>
      <c r="B397" s="70">
        <v>453</v>
      </c>
      <c r="C397" s="70">
        <v>11</v>
      </c>
      <c r="D397" s="70">
        <v>27</v>
      </c>
      <c r="E397" s="70">
        <v>2014</v>
      </c>
      <c r="F397" s="70" t="s">
        <v>181</v>
      </c>
      <c r="G397" s="70" t="s">
        <v>2051</v>
      </c>
      <c r="H397" s="70" t="s">
        <v>2052</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2063</v>
      </c>
      <c r="B398" s="70">
        <v>454</v>
      </c>
      <c r="C398" s="70">
        <v>12</v>
      </c>
      <c r="D398" s="70">
        <v>27</v>
      </c>
      <c r="E398" s="70">
        <v>2015</v>
      </c>
      <c r="F398" s="70" t="s">
        <v>182</v>
      </c>
      <c r="G398" s="70" t="s">
        <v>2051</v>
      </c>
      <c r="H398" s="70" t="s">
        <v>2052</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2064</v>
      </c>
      <c r="B399" s="70">
        <v>455</v>
      </c>
      <c r="C399" s="70">
        <v>13</v>
      </c>
      <c r="D399" s="70">
        <v>27</v>
      </c>
      <c r="E399" s="70">
        <v>2016</v>
      </c>
      <c r="F399" s="70" t="s">
        <v>155</v>
      </c>
      <c r="G399" s="70" t="s">
        <v>2051</v>
      </c>
      <c r="H399" s="70" t="s">
        <v>2052</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2065</v>
      </c>
      <c r="B400" s="70">
        <v>456</v>
      </c>
      <c r="C400" s="70">
        <v>14</v>
      </c>
      <c r="D400" s="70">
        <v>27</v>
      </c>
      <c r="E400" s="70">
        <v>2017</v>
      </c>
      <c r="F400" s="70" t="s">
        <v>156</v>
      </c>
      <c r="G400" s="70" t="s">
        <v>2051</v>
      </c>
      <c r="H400" s="70" t="s">
        <v>2052</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2066</v>
      </c>
      <c r="B401" s="70">
        <v>457</v>
      </c>
      <c r="C401" s="70">
        <v>15</v>
      </c>
      <c r="D401" s="70">
        <v>27</v>
      </c>
      <c r="E401" s="70">
        <v>2018</v>
      </c>
      <c r="F401" s="70" t="s">
        <v>183</v>
      </c>
      <c r="G401" s="70" t="s">
        <v>2051</v>
      </c>
      <c r="H401" s="70" t="s">
        <v>2052</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2067</v>
      </c>
      <c r="B402" s="70">
        <v>458</v>
      </c>
      <c r="C402" s="70">
        <v>16</v>
      </c>
      <c r="D402" s="70">
        <v>27</v>
      </c>
      <c r="E402" s="70">
        <v>2019</v>
      </c>
      <c r="F402" s="70" t="s">
        <v>158</v>
      </c>
      <c r="G402" s="70" t="s">
        <v>2051</v>
      </c>
      <c r="H402" s="70" t="s">
        <v>2052</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2068</v>
      </c>
      <c r="B403" s="70">
        <v>459</v>
      </c>
      <c r="C403" s="70">
        <v>17</v>
      </c>
      <c r="D403" s="70">
        <v>27</v>
      </c>
      <c r="E403" s="70">
        <v>2020</v>
      </c>
      <c r="F403" s="70" t="s">
        <v>159</v>
      </c>
      <c r="G403" s="70" t="s">
        <v>2051</v>
      </c>
      <c r="H403" s="70" t="s">
        <v>2052</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2069</v>
      </c>
      <c r="B404" s="70">
        <v>459</v>
      </c>
      <c r="C404" s="70">
        <v>18</v>
      </c>
      <c r="D404" s="70">
        <v>27</v>
      </c>
      <c r="E404" s="70">
        <v>2021</v>
      </c>
      <c r="F404" s="70" t="s">
        <v>160</v>
      </c>
      <c r="G404" s="70" t="s">
        <v>2051</v>
      </c>
      <c r="H404" s="70" t="s">
        <v>2052</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2070</v>
      </c>
      <c r="B405" s="70">
        <v>459</v>
      </c>
      <c r="C405" s="70">
        <v>19</v>
      </c>
      <c r="D405" s="70">
        <v>27</v>
      </c>
      <c r="E405" s="70">
        <v>2022</v>
      </c>
      <c r="F405" s="70" t="s">
        <v>161</v>
      </c>
      <c r="G405" s="70" t="s">
        <v>2051</v>
      </c>
      <c r="H405" s="70" t="s">
        <v>2052</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459</v>
      </c>
      <c r="C406" s="70">
        <v>20</v>
      </c>
      <c r="D406" s="70">
        <v>27</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459</v>
      </c>
      <c r="C407" s="70">
        <v>21</v>
      </c>
      <c r="D407" s="70">
        <v>27</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103</v>
      </c>
      <c r="C408" s="70">
        <v>1</v>
      </c>
      <c r="D408" s="70">
        <v>7</v>
      </c>
      <c r="E408" s="70">
        <v>1990</v>
      </c>
      <c r="F408" s="70" t="s">
        <v>787</v>
      </c>
      <c r="G408" s="70" t="s">
        <v>2074</v>
      </c>
      <c r="H408" s="70" t="s">
        <v>2075</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104</v>
      </c>
      <c r="C409" s="70">
        <v>2</v>
      </c>
      <c r="D409" s="70">
        <v>7</v>
      </c>
      <c r="E409" s="70">
        <v>2005</v>
      </c>
      <c r="F409" s="70" t="s">
        <v>789</v>
      </c>
      <c r="G409" s="70" t="s">
        <v>2074</v>
      </c>
      <c r="H409" s="70" t="s">
        <v>2075</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105</v>
      </c>
      <c r="C410" s="70">
        <v>3</v>
      </c>
      <c r="D410" s="70">
        <v>7</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106</v>
      </c>
      <c r="C411" s="70">
        <v>4</v>
      </c>
      <c r="D411" s="70">
        <v>7</v>
      </c>
      <c r="E411" s="70">
        <v>2007</v>
      </c>
      <c r="F411" s="70" t="s">
        <v>791</v>
      </c>
      <c r="G411" s="70" t="s">
        <v>2074</v>
      </c>
      <c r="H411" s="70" t="s">
        <v>2075</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107</v>
      </c>
      <c r="C412" s="70">
        <v>5</v>
      </c>
      <c r="D412" s="70">
        <v>7</v>
      </c>
      <c r="E412" s="70">
        <v>2008</v>
      </c>
      <c r="F412" s="70" t="s">
        <v>792</v>
      </c>
      <c r="G412" s="70" t="s">
        <v>2074</v>
      </c>
      <c r="H412" s="70" t="s">
        <v>2075</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108</v>
      </c>
      <c r="C413" s="70">
        <v>6</v>
      </c>
      <c r="D413" s="70">
        <v>7</v>
      </c>
      <c r="E413" s="70">
        <v>2009</v>
      </c>
      <c r="F413" s="70" t="s">
        <v>176</v>
      </c>
      <c r="G413" s="70" t="s">
        <v>2074</v>
      </c>
      <c r="H413" s="70" t="s">
        <v>2075</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2081</v>
      </c>
      <c r="B414" s="70">
        <v>109</v>
      </c>
      <c r="C414" s="70">
        <v>7</v>
      </c>
      <c r="D414" s="70">
        <v>7</v>
      </c>
      <c r="E414" s="70">
        <v>2010</v>
      </c>
      <c r="F414" s="70" t="s">
        <v>177</v>
      </c>
      <c r="G414" s="70" t="s">
        <v>2074</v>
      </c>
      <c r="H414" s="70" t="s">
        <v>2075</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2082</v>
      </c>
      <c r="B415" s="70">
        <v>110</v>
      </c>
      <c r="C415" s="70">
        <v>8</v>
      </c>
      <c r="D415" s="70">
        <v>7</v>
      </c>
      <c r="E415" s="70">
        <v>2011</v>
      </c>
      <c r="F415" s="70" t="s">
        <v>178</v>
      </c>
      <c r="G415" s="70" t="s">
        <v>2074</v>
      </c>
      <c r="H415" s="70" t="s">
        <v>2075</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2083</v>
      </c>
      <c r="B416" s="70">
        <v>111</v>
      </c>
      <c r="C416" s="70">
        <v>9</v>
      </c>
      <c r="D416" s="70">
        <v>7</v>
      </c>
      <c r="E416" s="70">
        <v>2012</v>
      </c>
      <c r="F416" s="70" t="s">
        <v>179</v>
      </c>
      <c r="G416" s="70" t="s">
        <v>2074</v>
      </c>
      <c r="H416" s="70" t="s">
        <v>2075</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2084</v>
      </c>
      <c r="B417" s="70">
        <v>112</v>
      </c>
      <c r="C417" s="70">
        <v>10</v>
      </c>
      <c r="D417" s="70">
        <v>7</v>
      </c>
      <c r="E417" s="70">
        <v>2013</v>
      </c>
      <c r="F417" s="70" t="s">
        <v>180</v>
      </c>
      <c r="G417" s="70" t="s">
        <v>2074</v>
      </c>
      <c r="H417" s="70" t="s">
        <v>2075</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2085</v>
      </c>
      <c r="B418" s="70">
        <v>113</v>
      </c>
      <c r="C418" s="70">
        <v>11</v>
      </c>
      <c r="D418" s="70">
        <v>7</v>
      </c>
      <c r="E418" s="70">
        <v>2014</v>
      </c>
      <c r="F418" s="70" t="s">
        <v>181</v>
      </c>
      <c r="G418" s="70" t="s">
        <v>2074</v>
      </c>
      <c r="H418" s="70" t="s">
        <v>2075</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2086</v>
      </c>
      <c r="B419" s="70">
        <v>114</v>
      </c>
      <c r="C419" s="70">
        <v>12</v>
      </c>
      <c r="D419" s="70">
        <v>7</v>
      </c>
      <c r="E419" s="70">
        <v>2015</v>
      </c>
      <c r="F419" s="70" t="s">
        <v>182</v>
      </c>
      <c r="G419" s="70" t="s">
        <v>2074</v>
      </c>
      <c r="H419" s="70" t="s">
        <v>2075</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2087</v>
      </c>
      <c r="B420" s="70">
        <v>115</v>
      </c>
      <c r="C420" s="70">
        <v>13</v>
      </c>
      <c r="D420" s="70">
        <v>7</v>
      </c>
      <c r="E420" s="70">
        <v>2016</v>
      </c>
      <c r="F420" s="70" t="s">
        <v>155</v>
      </c>
      <c r="G420" s="70" t="s">
        <v>2074</v>
      </c>
      <c r="H420" s="70" t="s">
        <v>2075</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2088</v>
      </c>
      <c r="B421" s="70">
        <v>116</v>
      </c>
      <c r="C421" s="70">
        <v>14</v>
      </c>
      <c r="D421" s="70">
        <v>7</v>
      </c>
      <c r="E421" s="70">
        <v>2017</v>
      </c>
      <c r="F421" s="70" t="s">
        <v>156</v>
      </c>
      <c r="G421" s="70" t="s">
        <v>2074</v>
      </c>
      <c r="H421" s="70" t="s">
        <v>2075</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2089</v>
      </c>
      <c r="B422" s="70">
        <v>117</v>
      </c>
      <c r="C422" s="70">
        <v>15</v>
      </c>
      <c r="D422" s="70">
        <v>7</v>
      </c>
      <c r="E422" s="70">
        <v>2018</v>
      </c>
      <c r="F422" s="70" t="s">
        <v>183</v>
      </c>
      <c r="G422" s="70" t="s">
        <v>2074</v>
      </c>
      <c r="H422" s="70" t="s">
        <v>2075</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2090</v>
      </c>
      <c r="B423" s="70">
        <v>118</v>
      </c>
      <c r="C423" s="70">
        <v>16</v>
      </c>
      <c r="D423" s="70">
        <v>7</v>
      </c>
      <c r="E423" s="70">
        <v>2019</v>
      </c>
      <c r="F423" s="70" t="s">
        <v>158</v>
      </c>
      <c r="G423" s="70" t="s">
        <v>2074</v>
      </c>
      <c r="H423" s="70" t="s">
        <v>2075</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2091</v>
      </c>
      <c r="B424" s="70">
        <v>119</v>
      </c>
      <c r="C424" s="70">
        <v>17</v>
      </c>
      <c r="D424" s="70">
        <v>7</v>
      </c>
      <c r="E424" s="70">
        <v>2020</v>
      </c>
      <c r="F424" s="70" t="s">
        <v>159</v>
      </c>
      <c r="G424" s="70" t="s">
        <v>2074</v>
      </c>
      <c r="H424" s="70" t="s">
        <v>2075</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2092</v>
      </c>
      <c r="B425" s="70">
        <v>119</v>
      </c>
      <c r="C425" s="70">
        <v>18</v>
      </c>
      <c r="D425" s="70">
        <v>7</v>
      </c>
      <c r="E425" s="70">
        <v>2021</v>
      </c>
      <c r="F425" s="70" t="s">
        <v>160</v>
      </c>
      <c r="G425" s="1064" t="s">
        <v>2074</v>
      </c>
      <c r="H425" s="70" t="s">
        <v>2075</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2093</v>
      </c>
      <c r="B426" s="70">
        <v>119</v>
      </c>
      <c r="C426" s="70">
        <v>19</v>
      </c>
      <c r="D426" s="70">
        <v>7</v>
      </c>
      <c r="E426" s="70">
        <v>2022</v>
      </c>
      <c r="F426" s="70" t="s">
        <v>161</v>
      </c>
      <c r="G426" s="1064" t="s">
        <v>2074</v>
      </c>
      <c r="H426" s="70" t="s">
        <v>2075</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119</v>
      </c>
      <c r="C427" s="70">
        <v>20</v>
      </c>
      <c r="D427" s="70">
        <v>7</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119</v>
      </c>
      <c r="C428" s="70">
        <v>21</v>
      </c>
      <c r="D428" s="70">
        <v>7</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154</v>
      </c>
      <c r="C429" s="70">
        <v>1</v>
      </c>
      <c r="D429" s="70">
        <v>10</v>
      </c>
      <c r="E429" s="70">
        <v>1990</v>
      </c>
      <c r="F429" s="70" t="s">
        <v>787</v>
      </c>
      <c r="G429" s="70" t="s">
        <v>2097</v>
      </c>
      <c r="H429" s="70" t="s">
        <v>2098</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155</v>
      </c>
      <c r="C430" s="70">
        <v>2</v>
      </c>
      <c r="D430" s="70">
        <v>10</v>
      </c>
      <c r="E430" s="70">
        <v>2005</v>
      </c>
      <c r="F430" s="70" t="s">
        <v>789</v>
      </c>
      <c r="G430" s="70" t="s">
        <v>2097</v>
      </c>
      <c r="H430" s="70" t="s">
        <v>2098</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156</v>
      </c>
      <c r="C431" s="70">
        <v>3</v>
      </c>
      <c r="D431" s="70">
        <v>10</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157</v>
      </c>
      <c r="C432" s="70">
        <v>4</v>
      </c>
      <c r="D432" s="70">
        <v>10</v>
      </c>
      <c r="E432" s="70">
        <v>2007</v>
      </c>
      <c r="F432" s="70" t="s">
        <v>791</v>
      </c>
      <c r="G432" s="70" t="s">
        <v>2097</v>
      </c>
      <c r="H432" s="70" t="s">
        <v>2098</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158</v>
      </c>
      <c r="C433" s="70">
        <v>5</v>
      </c>
      <c r="D433" s="70">
        <v>10</v>
      </c>
      <c r="E433" s="70">
        <v>2008</v>
      </c>
      <c r="F433" s="70" t="s">
        <v>792</v>
      </c>
      <c r="G433" s="70" t="s">
        <v>2097</v>
      </c>
      <c r="H433" s="70" t="s">
        <v>2098</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159</v>
      </c>
      <c r="C434" s="70">
        <v>6</v>
      </c>
      <c r="D434" s="70">
        <v>10</v>
      </c>
      <c r="E434" s="70">
        <v>2009</v>
      </c>
      <c r="F434" s="70" t="s">
        <v>176</v>
      </c>
      <c r="G434" s="70" t="s">
        <v>2097</v>
      </c>
      <c r="H434" s="70" t="s">
        <v>2098</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2104</v>
      </c>
      <c r="B435" s="70">
        <v>160</v>
      </c>
      <c r="C435" s="70">
        <v>7</v>
      </c>
      <c r="D435" s="70">
        <v>10</v>
      </c>
      <c r="E435" s="70">
        <v>2010</v>
      </c>
      <c r="F435" s="70" t="s">
        <v>177</v>
      </c>
      <c r="G435" s="70" t="s">
        <v>2097</v>
      </c>
      <c r="H435" s="70" t="s">
        <v>2098</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2105</v>
      </c>
      <c r="B436" s="70">
        <v>161</v>
      </c>
      <c r="C436" s="70">
        <v>8</v>
      </c>
      <c r="D436" s="70">
        <v>10</v>
      </c>
      <c r="E436" s="70">
        <v>2011</v>
      </c>
      <c r="F436" s="70" t="s">
        <v>178</v>
      </c>
      <c r="G436" s="70" t="s">
        <v>2097</v>
      </c>
      <c r="H436" s="70" t="s">
        <v>2098</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2106</v>
      </c>
      <c r="B437" s="70">
        <v>162</v>
      </c>
      <c r="C437" s="70">
        <v>9</v>
      </c>
      <c r="D437" s="70">
        <v>10</v>
      </c>
      <c r="E437" s="70">
        <v>2012</v>
      </c>
      <c r="F437" s="70" t="s">
        <v>179</v>
      </c>
      <c r="G437" s="70" t="s">
        <v>2097</v>
      </c>
      <c r="H437" s="70" t="s">
        <v>2098</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2107</v>
      </c>
      <c r="B438" s="70">
        <v>163</v>
      </c>
      <c r="C438" s="70">
        <v>10</v>
      </c>
      <c r="D438" s="70">
        <v>10</v>
      </c>
      <c r="E438" s="70">
        <v>2013</v>
      </c>
      <c r="F438" s="70" t="s">
        <v>180</v>
      </c>
      <c r="G438" s="70" t="s">
        <v>2097</v>
      </c>
      <c r="H438" s="70" t="s">
        <v>2098</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2108</v>
      </c>
      <c r="B439" s="70">
        <v>164</v>
      </c>
      <c r="C439" s="70">
        <v>11</v>
      </c>
      <c r="D439" s="70">
        <v>10</v>
      </c>
      <c r="E439" s="70">
        <v>2014</v>
      </c>
      <c r="F439" s="70" t="s">
        <v>181</v>
      </c>
      <c r="G439" s="70" t="s">
        <v>2097</v>
      </c>
      <c r="H439" s="70" t="s">
        <v>2098</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2109</v>
      </c>
      <c r="B440" s="70">
        <v>165</v>
      </c>
      <c r="C440" s="70">
        <v>12</v>
      </c>
      <c r="D440" s="70">
        <v>10</v>
      </c>
      <c r="E440" s="70">
        <v>2015</v>
      </c>
      <c r="F440" s="70" t="s">
        <v>182</v>
      </c>
      <c r="G440" s="70" t="s">
        <v>2097</v>
      </c>
      <c r="H440" s="70" t="s">
        <v>2098</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2110</v>
      </c>
      <c r="B441" s="70">
        <v>166</v>
      </c>
      <c r="C441" s="70">
        <v>13</v>
      </c>
      <c r="D441" s="70">
        <v>10</v>
      </c>
      <c r="E441" s="70">
        <v>2016</v>
      </c>
      <c r="F441" s="70" t="s">
        <v>155</v>
      </c>
      <c r="G441" s="70" t="s">
        <v>2097</v>
      </c>
      <c r="H441" s="70" t="s">
        <v>2098</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2111</v>
      </c>
      <c r="B442" s="70">
        <v>167</v>
      </c>
      <c r="C442" s="70">
        <v>14</v>
      </c>
      <c r="D442" s="70">
        <v>10</v>
      </c>
      <c r="E442" s="70">
        <v>2017</v>
      </c>
      <c r="F442" s="70" t="s">
        <v>156</v>
      </c>
      <c r="G442" s="70" t="s">
        <v>2097</v>
      </c>
      <c r="H442" s="70" t="s">
        <v>2098</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2112</v>
      </c>
      <c r="B443" s="70">
        <v>168</v>
      </c>
      <c r="C443" s="70">
        <v>15</v>
      </c>
      <c r="D443" s="70">
        <v>10</v>
      </c>
      <c r="E443" s="70">
        <v>2018</v>
      </c>
      <c r="F443" s="70" t="s">
        <v>183</v>
      </c>
      <c r="G443" s="70" t="s">
        <v>2097</v>
      </c>
      <c r="H443" s="70" t="s">
        <v>2098</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2113</v>
      </c>
      <c r="B444" s="70">
        <v>169</v>
      </c>
      <c r="C444" s="70">
        <v>16</v>
      </c>
      <c r="D444" s="70">
        <v>10</v>
      </c>
      <c r="E444" s="70">
        <v>2019</v>
      </c>
      <c r="F444" s="70" t="s">
        <v>158</v>
      </c>
      <c r="G444" s="1064" t="s">
        <v>2097</v>
      </c>
      <c r="H444" s="70" t="s">
        <v>2098</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2114</v>
      </c>
      <c r="B445" s="70">
        <v>170</v>
      </c>
      <c r="C445" s="70">
        <v>17</v>
      </c>
      <c r="D445" s="70">
        <v>10</v>
      </c>
      <c r="E445" s="70">
        <v>2020</v>
      </c>
      <c r="F445" s="70" t="s">
        <v>159</v>
      </c>
      <c r="G445" s="1064" t="s">
        <v>2097</v>
      </c>
      <c r="H445" s="70" t="s">
        <v>2098</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2115</v>
      </c>
      <c r="B446" s="70">
        <v>170</v>
      </c>
      <c r="C446" s="70">
        <v>18</v>
      </c>
      <c r="D446" s="70">
        <v>10</v>
      </c>
      <c r="E446" s="70">
        <v>2021</v>
      </c>
      <c r="F446" s="70" t="s">
        <v>160</v>
      </c>
      <c r="G446" s="70" t="s">
        <v>2097</v>
      </c>
      <c r="H446" s="70" t="s">
        <v>2098</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2116</v>
      </c>
      <c r="B447" s="70">
        <v>170</v>
      </c>
      <c r="C447" s="70">
        <v>19</v>
      </c>
      <c r="D447" s="70">
        <v>10</v>
      </c>
      <c r="E447" s="70">
        <v>2022</v>
      </c>
      <c r="F447" s="70" t="s">
        <v>161</v>
      </c>
      <c r="G447" s="70" t="s">
        <v>2097</v>
      </c>
      <c r="H447" s="70" t="s">
        <v>2098</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170</v>
      </c>
      <c r="C448" s="70">
        <v>20</v>
      </c>
      <c r="D448" s="70">
        <v>10</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170</v>
      </c>
      <c r="C449" s="70">
        <v>21</v>
      </c>
      <c r="D449" s="70">
        <v>10</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154</v>
      </c>
      <c r="C450" s="70">
        <v>1</v>
      </c>
      <c r="D450" s="70">
        <v>10</v>
      </c>
      <c r="E450" s="70">
        <v>1990</v>
      </c>
      <c r="F450" s="70" t="s">
        <v>787</v>
      </c>
      <c r="G450" s="70" t="s">
        <v>2120</v>
      </c>
      <c r="H450" s="70" t="s">
        <v>2121</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155</v>
      </c>
      <c r="C451" s="70">
        <v>2</v>
      </c>
      <c r="D451" s="70">
        <v>10</v>
      </c>
      <c r="E451" s="70">
        <v>2005</v>
      </c>
      <c r="F451" s="70" t="s">
        <v>789</v>
      </c>
      <c r="G451" s="70" t="s">
        <v>2120</v>
      </c>
      <c r="H451" s="70" t="s">
        <v>2121</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156</v>
      </c>
      <c r="C452" s="70">
        <v>3</v>
      </c>
      <c r="D452" s="70">
        <v>10</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157</v>
      </c>
      <c r="C453" s="70">
        <v>4</v>
      </c>
      <c r="D453" s="70">
        <v>10</v>
      </c>
      <c r="E453" s="70">
        <v>2007</v>
      </c>
      <c r="F453" s="70" t="s">
        <v>791</v>
      </c>
      <c r="G453" s="70" t="s">
        <v>2120</v>
      </c>
      <c r="H453" s="70" t="s">
        <v>2121</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158</v>
      </c>
      <c r="C454" s="70">
        <v>5</v>
      </c>
      <c r="D454" s="70">
        <v>10</v>
      </c>
      <c r="E454" s="70">
        <v>2008</v>
      </c>
      <c r="F454" s="70" t="s">
        <v>792</v>
      </c>
      <c r="G454" s="70" t="s">
        <v>2120</v>
      </c>
      <c r="H454" s="70" t="s">
        <v>2121</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159</v>
      </c>
      <c r="C455" s="70">
        <v>6</v>
      </c>
      <c r="D455" s="70">
        <v>10</v>
      </c>
      <c r="E455" s="70">
        <v>2009</v>
      </c>
      <c r="F455" s="70" t="s">
        <v>176</v>
      </c>
      <c r="G455" s="70" t="s">
        <v>2120</v>
      </c>
      <c r="H455" s="70" t="s">
        <v>2121</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2127</v>
      </c>
      <c r="B456" s="70">
        <v>160</v>
      </c>
      <c r="C456" s="70">
        <v>7</v>
      </c>
      <c r="D456" s="70">
        <v>10</v>
      </c>
      <c r="E456" s="70">
        <v>2010</v>
      </c>
      <c r="F456" s="70" t="s">
        <v>177</v>
      </c>
      <c r="G456" s="70" t="s">
        <v>2120</v>
      </c>
      <c r="H456" s="70" t="s">
        <v>2121</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2128</v>
      </c>
      <c r="B457" s="70">
        <v>161</v>
      </c>
      <c r="C457" s="70">
        <v>8</v>
      </c>
      <c r="D457" s="70">
        <v>10</v>
      </c>
      <c r="E457" s="70">
        <v>2011</v>
      </c>
      <c r="F457" s="70" t="s">
        <v>178</v>
      </c>
      <c r="G457" s="70" t="s">
        <v>2120</v>
      </c>
      <c r="H457" s="70" t="s">
        <v>2121</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2129</v>
      </c>
      <c r="B458" s="70">
        <v>162</v>
      </c>
      <c r="C458" s="70">
        <v>9</v>
      </c>
      <c r="D458" s="70">
        <v>10</v>
      </c>
      <c r="E458" s="70">
        <v>2012</v>
      </c>
      <c r="F458" s="70" t="s">
        <v>179</v>
      </c>
      <c r="G458" s="70" t="s">
        <v>2120</v>
      </c>
      <c r="H458" s="70" t="s">
        <v>2121</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2130</v>
      </c>
      <c r="B459" s="70">
        <v>163</v>
      </c>
      <c r="C459" s="70">
        <v>10</v>
      </c>
      <c r="D459" s="70">
        <v>10</v>
      </c>
      <c r="E459" s="70">
        <v>2013</v>
      </c>
      <c r="F459" s="70" t="s">
        <v>180</v>
      </c>
      <c r="G459" s="70" t="s">
        <v>2120</v>
      </c>
      <c r="H459" s="70" t="s">
        <v>2121</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2131</v>
      </c>
      <c r="B460" s="70">
        <v>164</v>
      </c>
      <c r="C460" s="70">
        <v>11</v>
      </c>
      <c r="D460" s="70">
        <v>10</v>
      </c>
      <c r="E460" s="70">
        <v>2014</v>
      </c>
      <c r="F460" s="70" t="s">
        <v>181</v>
      </c>
      <c r="G460" s="70" t="s">
        <v>2120</v>
      </c>
      <c r="H460" s="70" t="s">
        <v>2121</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2132</v>
      </c>
      <c r="B461" s="70">
        <v>165</v>
      </c>
      <c r="C461" s="70">
        <v>12</v>
      </c>
      <c r="D461" s="70">
        <v>10</v>
      </c>
      <c r="E461" s="70">
        <v>2015</v>
      </c>
      <c r="F461" s="70" t="s">
        <v>182</v>
      </c>
      <c r="G461" s="70" t="s">
        <v>2120</v>
      </c>
      <c r="H461" s="70" t="s">
        <v>2121</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2133</v>
      </c>
      <c r="B462" s="70">
        <v>166</v>
      </c>
      <c r="C462" s="70">
        <v>13</v>
      </c>
      <c r="D462" s="70">
        <v>10</v>
      </c>
      <c r="E462" s="70">
        <v>2016</v>
      </c>
      <c r="F462" s="70" t="s">
        <v>155</v>
      </c>
      <c r="G462" s="1064" t="s">
        <v>2120</v>
      </c>
      <c r="H462" s="70" t="s">
        <v>2121</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2134</v>
      </c>
      <c r="B463" s="70">
        <v>167</v>
      </c>
      <c r="C463" s="70">
        <v>14</v>
      </c>
      <c r="D463" s="70">
        <v>10</v>
      </c>
      <c r="E463" s="70">
        <v>2017</v>
      </c>
      <c r="F463" s="70" t="s">
        <v>156</v>
      </c>
      <c r="G463" s="1064" t="s">
        <v>2120</v>
      </c>
      <c r="H463" s="70" t="s">
        <v>2121</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2135</v>
      </c>
      <c r="B464" s="70">
        <v>168</v>
      </c>
      <c r="C464" s="70">
        <v>15</v>
      </c>
      <c r="D464" s="70">
        <v>10</v>
      </c>
      <c r="E464" s="70">
        <v>2018</v>
      </c>
      <c r="F464" s="70" t="s">
        <v>183</v>
      </c>
      <c r="G464" s="70" t="s">
        <v>2120</v>
      </c>
      <c r="H464" s="70" t="s">
        <v>2121</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2136</v>
      </c>
      <c r="B465" s="70">
        <v>169</v>
      </c>
      <c r="C465" s="70">
        <v>16</v>
      </c>
      <c r="D465" s="70">
        <v>10</v>
      </c>
      <c r="E465" s="70">
        <v>2019</v>
      </c>
      <c r="F465" s="70" t="s">
        <v>158</v>
      </c>
      <c r="G465" s="70" t="s">
        <v>2120</v>
      </c>
      <c r="H465" s="70" t="s">
        <v>2121</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2137</v>
      </c>
      <c r="B466" s="70">
        <v>170</v>
      </c>
      <c r="C466" s="70">
        <v>17</v>
      </c>
      <c r="D466" s="70">
        <v>10</v>
      </c>
      <c r="E466" s="70">
        <v>2020</v>
      </c>
      <c r="F466" s="70" t="s">
        <v>159</v>
      </c>
      <c r="G466" s="70" t="s">
        <v>2120</v>
      </c>
      <c r="H466" s="70" t="s">
        <v>2121</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2138</v>
      </c>
      <c r="B467" s="70">
        <v>170</v>
      </c>
      <c r="C467" s="70">
        <v>18</v>
      </c>
      <c r="D467" s="70">
        <v>10</v>
      </c>
      <c r="E467" s="70">
        <v>2021</v>
      </c>
      <c r="F467" s="70" t="s">
        <v>160</v>
      </c>
      <c r="G467" s="70" t="s">
        <v>2120</v>
      </c>
      <c r="H467" s="70" t="s">
        <v>2121</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2139</v>
      </c>
      <c r="B468" s="70">
        <v>170</v>
      </c>
      <c r="C468" s="70">
        <v>19</v>
      </c>
      <c r="D468" s="70">
        <v>10</v>
      </c>
      <c r="E468" s="70">
        <v>2022</v>
      </c>
      <c r="F468" s="70" t="s">
        <v>161</v>
      </c>
      <c r="G468" s="70" t="s">
        <v>2120</v>
      </c>
      <c r="H468" s="70" t="s">
        <v>2121</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170</v>
      </c>
      <c r="C469" s="70">
        <v>20</v>
      </c>
      <c r="D469" s="70">
        <v>10</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170</v>
      </c>
      <c r="C470" s="70">
        <v>21</v>
      </c>
      <c r="D470" s="70">
        <v>10</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35</v>
      </c>
      <c r="C471" s="70">
        <v>1</v>
      </c>
      <c r="D471" s="70">
        <v>3</v>
      </c>
      <c r="E471" s="70">
        <v>1990</v>
      </c>
      <c r="F471" s="70" t="s">
        <v>787</v>
      </c>
      <c r="G471" s="70" t="s">
        <v>2143</v>
      </c>
      <c r="H471" s="70" t="s">
        <v>2144</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36</v>
      </c>
      <c r="C472" s="70">
        <v>2</v>
      </c>
      <c r="D472" s="70">
        <v>3</v>
      </c>
      <c r="E472" s="70">
        <v>2005</v>
      </c>
      <c r="F472" s="70" t="s">
        <v>789</v>
      </c>
      <c r="G472" s="70" t="s">
        <v>2143</v>
      </c>
      <c r="H472" s="70" t="s">
        <v>2144</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37</v>
      </c>
      <c r="C473" s="70">
        <v>3</v>
      </c>
      <c r="D473" s="70">
        <v>3</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38</v>
      </c>
      <c r="C474" s="70">
        <v>4</v>
      </c>
      <c r="D474" s="70">
        <v>3</v>
      </c>
      <c r="E474" s="70">
        <v>2007</v>
      </c>
      <c r="F474" s="70" t="s">
        <v>791</v>
      </c>
      <c r="G474" s="70" t="s">
        <v>2143</v>
      </c>
      <c r="H474" s="70" t="s">
        <v>2144</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39</v>
      </c>
      <c r="C475" s="70">
        <v>5</v>
      </c>
      <c r="D475" s="70">
        <v>3</v>
      </c>
      <c r="E475" s="70">
        <v>2008</v>
      </c>
      <c r="F475" s="70" t="s">
        <v>792</v>
      </c>
      <c r="G475" s="70" t="s">
        <v>2143</v>
      </c>
      <c r="H475" s="70" t="s">
        <v>2144</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40</v>
      </c>
      <c r="C476" s="70">
        <v>6</v>
      </c>
      <c r="D476" s="70">
        <v>3</v>
      </c>
      <c r="E476" s="70">
        <v>2009</v>
      </c>
      <c r="F476" s="70" t="s">
        <v>176</v>
      </c>
      <c r="G476" s="70" t="s">
        <v>2143</v>
      </c>
      <c r="H476" s="70" t="s">
        <v>2144</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2150</v>
      </c>
      <c r="B477" s="70">
        <v>41</v>
      </c>
      <c r="C477" s="70">
        <v>7</v>
      </c>
      <c r="D477" s="70">
        <v>3</v>
      </c>
      <c r="E477" s="70">
        <v>2010</v>
      </c>
      <c r="F477" s="70" t="s">
        <v>177</v>
      </c>
      <c r="G477" s="70" t="s">
        <v>2143</v>
      </c>
      <c r="H477" s="70" t="s">
        <v>2144</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2151</v>
      </c>
      <c r="B478" s="70">
        <v>42</v>
      </c>
      <c r="C478" s="70">
        <v>8</v>
      </c>
      <c r="D478" s="70">
        <v>3</v>
      </c>
      <c r="E478" s="70">
        <v>2011</v>
      </c>
      <c r="F478" s="70" t="s">
        <v>178</v>
      </c>
      <c r="G478" s="70" t="s">
        <v>2143</v>
      </c>
      <c r="H478" s="70" t="s">
        <v>2144</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2152</v>
      </c>
      <c r="B479" s="70">
        <v>43</v>
      </c>
      <c r="C479" s="70">
        <v>9</v>
      </c>
      <c r="D479" s="70">
        <v>3</v>
      </c>
      <c r="E479" s="70">
        <v>2012</v>
      </c>
      <c r="F479" s="70" t="s">
        <v>179</v>
      </c>
      <c r="G479" s="70" t="s">
        <v>2143</v>
      </c>
      <c r="H479" s="70" t="s">
        <v>2144</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2153</v>
      </c>
      <c r="B480" s="70">
        <v>44</v>
      </c>
      <c r="C480" s="70">
        <v>10</v>
      </c>
      <c r="D480" s="70">
        <v>3</v>
      </c>
      <c r="E480" s="70">
        <v>2013</v>
      </c>
      <c r="F480" s="70" t="s">
        <v>180</v>
      </c>
      <c r="G480" s="70" t="s">
        <v>2143</v>
      </c>
      <c r="H480" s="70" t="s">
        <v>2144</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2154</v>
      </c>
      <c r="B481" s="70">
        <v>45</v>
      </c>
      <c r="C481" s="70">
        <v>11</v>
      </c>
      <c r="D481" s="70">
        <v>3</v>
      </c>
      <c r="E481" s="70">
        <v>2014</v>
      </c>
      <c r="F481" s="70" t="s">
        <v>181</v>
      </c>
      <c r="G481" s="70" t="s">
        <v>2143</v>
      </c>
      <c r="H481" s="70" t="s">
        <v>2144</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2155</v>
      </c>
      <c r="B482" s="70">
        <v>46</v>
      </c>
      <c r="C482" s="70">
        <v>12</v>
      </c>
      <c r="D482" s="70">
        <v>3</v>
      </c>
      <c r="E482" s="70">
        <v>2015</v>
      </c>
      <c r="F482" s="70" t="s">
        <v>182</v>
      </c>
      <c r="G482" s="1064" t="s">
        <v>2143</v>
      </c>
      <c r="H482" s="70" t="s">
        <v>2144</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2156</v>
      </c>
      <c r="B483" s="70">
        <v>47</v>
      </c>
      <c r="C483" s="70">
        <v>13</v>
      </c>
      <c r="D483" s="70">
        <v>3</v>
      </c>
      <c r="E483" s="70">
        <v>2016</v>
      </c>
      <c r="F483" s="70" t="s">
        <v>155</v>
      </c>
      <c r="G483" s="1064" t="s">
        <v>2143</v>
      </c>
      <c r="H483" s="70" t="s">
        <v>2144</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2157</v>
      </c>
      <c r="B484" s="70">
        <v>48</v>
      </c>
      <c r="C484" s="70">
        <v>14</v>
      </c>
      <c r="D484" s="70">
        <v>3</v>
      </c>
      <c r="E484" s="70">
        <v>2017</v>
      </c>
      <c r="F484" s="70" t="s">
        <v>156</v>
      </c>
      <c r="G484" s="70" t="s">
        <v>2143</v>
      </c>
      <c r="H484" s="70" t="s">
        <v>2144</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2158</v>
      </c>
      <c r="B485" s="70">
        <v>49</v>
      </c>
      <c r="C485" s="70">
        <v>15</v>
      </c>
      <c r="D485" s="70">
        <v>3</v>
      </c>
      <c r="E485" s="70">
        <v>2018</v>
      </c>
      <c r="F485" s="70" t="s">
        <v>183</v>
      </c>
      <c r="G485" s="70" t="s">
        <v>2143</v>
      </c>
      <c r="H485" s="70" t="s">
        <v>2144</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2159</v>
      </c>
      <c r="B486" s="70">
        <v>50</v>
      </c>
      <c r="C486" s="70">
        <v>16</v>
      </c>
      <c r="D486" s="70">
        <v>3</v>
      </c>
      <c r="E486" s="70">
        <v>2019</v>
      </c>
      <c r="F486" s="70" t="s">
        <v>158</v>
      </c>
      <c r="G486" s="70" t="s">
        <v>2143</v>
      </c>
      <c r="H486" s="70" t="s">
        <v>2144</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2160</v>
      </c>
      <c r="B487" s="70">
        <v>51</v>
      </c>
      <c r="C487" s="70">
        <v>17</v>
      </c>
      <c r="D487" s="70">
        <v>3</v>
      </c>
      <c r="E487" s="70">
        <v>2020</v>
      </c>
      <c r="F487" s="70" t="s">
        <v>159</v>
      </c>
      <c r="G487" s="70" t="s">
        <v>2143</v>
      </c>
      <c r="H487" s="70" t="s">
        <v>2144</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2161</v>
      </c>
      <c r="B488" s="70">
        <v>51</v>
      </c>
      <c r="C488" s="70">
        <v>18</v>
      </c>
      <c r="D488" s="70">
        <v>3</v>
      </c>
      <c r="E488" s="70">
        <v>2021</v>
      </c>
      <c r="F488" s="70" t="s">
        <v>160</v>
      </c>
      <c r="G488" s="70" t="s">
        <v>2143</v>
      </c>
      <c r="H488" s="70" t="s">
        <v>2144</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2162</v>
      </c>
      <c r="B489" s="70">
        <v>51</v>
      </c>
      <c r="C489" s="70">
        <v>19</v>
      </c>
      <c r="D489" s="70">
        <v>3</v>
      </c>
      <c r="E489" s="70">
        <v>2022</v>
      </c>
      <c r="F489" s="70" t="s">
        <v>161</v>
      </c>
      <c r="G489" s="70" t="s">
        <v>2143</v>
      </c>
      <c r="H489" s="70" t="s">
        <v>2144</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51</v>
      </c>
      <c r="C490" s="70">
        <v>20</v>
      </c>
      <c r="D490" s="70">
        <v>3</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51</v>
      </c>
      <c r="C491" s="70">
        <v>21</v>
      </c>
      <c r="D491" s="70">
        <v>3</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460</v>
      </c>
      <c r="C492" s="70">
        <v>1</v>
      </c>
      <c r="D492" s="70">
        <v>28</v>
      </c>
      <c r="E492" s="70">
        <v>1990</v>
      </c>
      <c r="F492" s="70" t="s">
        <v>787</v>
      </c>
      <c r="G492" s="70" t="s">
        <v>2166</v>
      </c>
      <c r="H492" s="70" t="s">
        <v>2167</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461</v>
      </c>
      <c r="C493" s="70">
        <v>2</v>
      </c>
      <c r="D493" s="70">
        <v>28</v>
      </c>
      <c r="E493" s="70">
        <v>2005</v>
      </c>
      <c r="F493" s="70" t="s">
        <v>789</v>
      </c>
      <c r="G493" s="70" t="s">
        <v>2166</v>
      </c>
      <c r="H493" s="70" t="s">
        <v>2167</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462</v>
      </c>
      <c r="C494" s="70">
        <v>3</v>
      </c>
      <c r="D494" s="70">
        <v>28</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463</v>
      </c>
      <c r="C495" s="70">
        <v>4</v>
      </c>
      <c r="D495" s="70">
        <v>28</v>
      </c>
      <c r="E495" s="70">
        <v>2007</v>
      </c>
      <c r="F495" s="70" t="s">
        <v>791</v>
      </c>
      <c r="G495" s="70" t="s">
        <v>2166</v>
      </c>
      <c r="H495" s="70" t="s">
        <v>2167</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464</v>
      </c>
      <c r="C496" s="70">
        <v>5</v>
      </c>
      <c r="D496" s="70">
        <v>28</v>
      </c>
      <c r="E496" s="70">
        <v>2008</v>
      </c>
      <c r="F496" s="70" t="s">
        <v>792</v>
      </c>
      <c r="G496" s="70" t="s">
        <v>2166</v>
      </c>
      <c r="H496" s="70" t="s">
        <v>2167</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465</v>
      </c>
      <c r="C497" s="70">
        <v>6</v>
      </c>
      <c r="D497" s="70">
        <v>28</v>
      </c>
      <c r="E497" s="70">
        <v>2009</v>
      </c>
      <c r="F497" s="70" t="s">
        <v>176</v>
      </c>
      <c r="G497" s="70" t="s">
        <v>2166</v>
      </c>
      <c r="H497" s="70" t="s">
        <v>2167</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2173</v>
      </c>
      <c r="B498" s="70">
        <v>466</v>
      </c>
      <c r="C498" s="70">
        <v>7</v>
      </c>
      <c r="D498" s="70">
        <v>28</v>
      </c>
      <c r="E498" s="70">
        <v>2010</v>
      </c>
      <c r="F498" s="70" t="s">
        <v>177</v>
      </c>
      <c r="G498" s="70" t="s">
        <v>2166</v>
      </c>
      <c r="H498" s="70" t="s">
        <v>2167</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2174</v>
      </c>
      <c r="B499" s="70">
        <v>467</v>
      </c>
      <c r="C499" s="70">
        <v>8</v>
      </c>
      <c r="D499" s="70">
        <v>28</v>
      </c>
      <c r="E499" s="70">
        <v>2011</v>
      </c>
      <c r="F499" s="70" t="s">
        <v>178</v>
      </c>
      <c r="G499" s="70" t="s">
        <v>2166</v>
      </c>
      <c r="H499" s="70" t="s">
        <v>2167</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2175</v>
      </c>
      <c r="B500" s="70">
        <v>468</v>
      </c>
      <c r="C500" s="70">
        <v>9</v>
      </c>
      <c r="D500" s="70">
        <v>28</v>
      </c>
      <c r="E500" s="70">
        <v>2012</v>
      </c>
      <c r="F500" s="70" t="s">
        <v>179</v>
      </c>
      <c r="G500" s="70" t="s">
        <v>2166</v>
      </c>
      <c r="H500" s="70" t="s">
        <v>2167</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2176</v>
      </c>
      <c r="B501" s="70">
        <v>469</v>
      </c>
      <c r="C501" s="70">
        <v>10</v>
      </c>
      <c r="D501" s="70">
        <v>28</v>
      </c>
      <c r="E501" s="70">
        <v>2013</v>
      </c>
      <c r="F501" s="70" t="s">
        <v>180</v>
      </c>
      <c r="G501" s="1064" t="s">
        <v>2166</v>
      </c>
      <c r="H501" s="70" t="s">
        <v>2167</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2177</v>
      </c>
      <c r="B502" s="70">
        <v>470</v>
      </c>
      <c r="C502" s="70">
        <v>11</v>
      </c>
      <c r="D502" s="70">
        <v>28</v>
      </c>
      <c r="E502" s="70">
        <v>2014</v>
      </c>
      <c r="F502" s="70" t="s">
        <v>181</v>
      </c>
      <c r="G502" s="1064" t="s">
        <v>2166</v>
      </c>
      <c r="H502" s="70" t="s">
        <v>2167</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2178</v>
      </c>
      <c r="B503" s="70">
        <v>471</v>
      </c>
      <c r="C503" s="70">
        <v>12</v>
      </c>
      <c r="D503" s="70">
        <v>28</v>
      </c>
      <c r="E503" s="70">
        <v>2015</v>
      </c>
      <c r="F503" s="70" t="s">
        <v>182</v>
      </c>
      <c r="G503" s="70" t="s">
        <v>2166</v>
      </c>
      <c r="H503" s="70" t="s">
        <v>2167</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2179</v>
      </c>
      <c r="B504" s="70">
        <v>472</v>
      </c>
      <c r="C504" s="70">
        <v>13</v>
      </c>
      <c r="D504" s="70">
        <v>28</v>
      </c>
      <c r="E504" s="70">
        <v>2016</v>
      </c>
      <c r="F504" s="70" t="s">
        <v>155</v>
      </c>
      <c r="G504" s="70" t="s">
        <v>2166</v>
      </c>
      <c r="H504" s="70" t="s">
        <v>2167</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2180</v>
      </c>
      <c r="B505" s="70">
        <v>473</v>
      </c>
      <c r="C505" s="70">
        <v>14</v>
      </c>
      <c r="D505" s="70">
        <v>28</v>
      </c>
      <c r="E505" s="70">
        <v>2017</v>
      </c>
      <c r="F505" s="70" t="s">
        <v>156</v>
      </c>
      <c r="G505" s="70" t="s">
        <v>2166</v>
      </c>
      <c r="H505" s="70" t="s">
        <v>2167</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2181</v>
      </c>
      <c r="B506" s="70">
        <v>474</v>
      </c>
      <c r="C506" s="70">
        <v>15</v>
      </c>
      <c r="D506" s="70">
        <v>28</v>
      </c>
      <c r="E506" s="70">
        <v>2018</v>
      </c>
      <c r="F506" s="70" t="s">
        <v>183</v>
      </c>
      <c r="G506" s="70" t="s">
        <v>2166</v>
      </c>
      <c r="H506" s="70" t="s">
        <v>2167</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2182</v>
      </c>
      <c r="B507" s="70">
        <v>475</v>
      </c>
      <c r="C507" s="70">
        <v>16</v>
      </c>
      <c r="D507" s="70">
        <v>28</v>
      </c>
      <c r="E507" s="70">
        <v>2019</v>
      </c>
      <c r="F507" s="70" t="s">
        <v>158</v>
      </c>
      <c r="G507" s="70" t="s">
        <v>2166</v>
      </c>
      <c r="H507" s="70" t="s">
        <v>2167</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2183</v>
      </c>
      <c r="B508" s="70">
        <v>476</v>
      </c>
      <c r="C508" s="70">
        <v>17</v>
      </c>
      <c r="D508" s="70">
        <v>28</v>
      </c>
      <c r="E508" s="70">
        <v>2020</v>
      </c>
      <c r="F508" s="70" t="s">
        <v>159</v>
      </c>
      <c r="G508" s="70" t="s">
        <v>2166</v>
      </c>
      <c r="H508" s="70" t="s">
        <v>2167</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2184</v>
      </c>
      <c r="B509" s="70">
        <v>476</v>
      </c>
      <c r="C509" s="70">
        <v>18</v>
      </c>
      <c r="D509" s="70">
        <v>28</v>
      </c>
      <c r="E509" s="70">
        <v>2021</v>
      </c>
      <c r="F509" s="70" t="s">
        <v>160</v>
      </c>
      <c r="G509" s="70" t="s">
        <v>2166</v>
      </c>
      <c r="H509" s="70" t="s">
        <v>2167</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2185</v>
      </c>
      <c r="B510" s="70">
        <v>476</v>
      </c>
      <c r="C510" s="70">
        <v>19</v>
      </c>
      <c r="D510" s="70">
        <v>28</v>
      </c>
      <c r="E510" s="70">
        <v>2022</v>
      </c>
      <c r="F510" s="70" t="s">
        <v>161</v>
      </c>
      <c r="G510" s="70" t="s">
        <v>2166</v>
      </c>
      <c r="H510" s="70" t="s">
        <v>2167</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476</v>
      </c>
      <c r="C511" s="70">
        <v>20</v>
      </c>
      <c r="D511" s="70">
        <v>28</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476</v>
      </c>
      <c r="C512" s="70">
        <v>21</v>
      </c>
      <c r="D512" s="70">
        <v>28</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409</v>
      </c>
      <c r="C513" s="70">
        <v>1</v>
      </c>
      <c r="D513" s="70">
        <v>25</v>
      </c>
      <c r="E513" s="70">
        <v>1990</v>
      </c>
      <c r="F513" s="70" t="s">
        <v>787</v>
      </c>
      <c r="G513" s="70" t="s">
        <v>2189</v>
      </c>
      <c r="H513" s="70" t="s">
        <v>2190</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410</v>
      </c>
      <c r="C514" s="70">
        <v>2</v>
      </c>
      <c r="D514" s="70">
        <v>25</v>
      </c>
      <c r="E514" s="70">
        <v>2005</v>
      </c>
      <c r="F514" s="70" t="s">
        <v>789</v>
      </c>
      <c r="G514" s="70" t="s">
        <v>2189</v>
      </c>
      <c r="H514" s="70" t="s">
        <v>2190</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411</v>
      </c>
      <c r="C515" s="70">
        <v>3</v>
      </c>
      <c r="D515" s="70">
        <v>25</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412</v>
      </c>
      <c r="C516" s="70">
        <v>4</v>
      </c>
      <c r="D516" s="70">
        <v>25</v>
      </c>
      <c r="E516" s="70">
        <v>2007</v>
      </c>
      <c r="F516" s="70" t="s">
        <v>791</v>
      </c>
      <c r="G516" s="70" t="s">
        <v>2189</v>
      </c>
      <c r="H516" s="70" t="s">
        <v>2190</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413</v>
      </c>
      <c r="C517" s="70">
        <v>5</v>
      </c>
      <c r="D517" s="70">
        <v>25</v>
      </c>
      <c r="E517" s="70">
        <v>2008</v>
      </c>
      <c r="F517" s="70" t="s">
        <v>792</v>
      </c>
      <c r="G517" s="70" t="s">
        <v>2189</v>
      </c>
      <c r="H517" s="70" t="s">
        <v>2190</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414</v>
      </c>
      <c r="C518" s="70">
        <v>6</v>
      </c>
      <c r="D518" s="70">
        <v>25</v>
      </c>
      <c r="E518" s="70">
        <v>2009</v>
      </c>
      <c r="F518" s="70" t="s">
        <v>176</v>
      </c>
      <c r="G518" s="70" t="s">
        <v>2189</v>
      </c>
      <c r="H518" s="70" t="s">
        <v>2190</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2196</v>
      </c>
      <c r="B519" s="70">
        <v>415</v>
      </c>
      <c r="C519" s="70">
        <v>7</v>
      </c>
      <c r="D519" s="70">
        <v>25</v>
      </c>
      <c r="E519" s="70">
        <v>2010</v>
      </c>
      <c r="F519" s="70" t="s">
        <v>177</v>
      </c>
      <c r="G519" s="70" t="s">
        <v>2189</v>
      </c>
      <c r="H519" s="70" t="s">
        <v>2190</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2197</v>
      </c>
      <c r="B520" s="70">
        <v>416</v>
      </c>
      <c r="C520" s="70">
        <v>8</v>
      </c>
      <c r="D520" s="70">
        <v>25</v>
      </c>
      <c r="E520" s="70">
        <v>2011</v>
      </c>
      <c r="F520" s="70" t="s">
        <v>178</v>
      </c>
      <c r="G520" s="1064" t="s">
        <v>2189</v>
      </c>
      <c r="H520" s="70" t="s">
        <v>2190</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2198</v>
      </c>
      <c r="B521" s="70">
        <v>417</v>
      </c>
      <c r="C521" s="70">
        <v>9</v>
      </c>
      <c r="D521" s="70">
        <v>25</v>
      </c>
      <c r="E521" s="70">
        <v>2012</v>
      </c>
      <c r="F521" s="70" t="s">
        <v>179</v>
      </c>
      <c r="G521" s="1064" t="s">
        <v>2189</v>
      </c>
      <c r="H521" s="70" t="s">
        <v>2190</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2199</v>
      </c>
      <c r="B522" s="70">
        <v>418</v>
      </c>
      <c r="C522" s="70">
        <v>10</v>
      </c>
      <c r="D522" s="70">
        <v>25</v>
      </c>
      <c r="E522" s="70">
        <v>2013</v>
      </c>
      <c r="F522" s="70" t="s">
        <v>180</v>
      </c>
      <c r="G522" s="70" t="s">
        <v>2189</v>
      </c>
      <c r="H522" s="70" t="s">
        <v>2190</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2200</v>
      </c>
      <c r="B523" s="70">
        <v>419</v>
      </c>
      <c r="C523" s="70">
        <v>11</v>
      </c>
      <c r="D523" s="70">
        <v>25</v>
      </c>
      <c r="E523" s="70">
        <v>2014</v>
      </c>
      <c r="F523" s="70" t="s">
        <v>181</v>
      </c>
      <c r="G523" s="70" t="s">
        <v>2189</v>
      </c>
      <c r="H523" s="70" t="s">
        <v>2190</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2201</v>
      </c>
      <c r="B524" s="70">
        <v>420</v>
      </c>
      <c r="C524" s="70">
        <v>12</v>
      </c>
      <c r="D524" s="70">
        <v>25</v>
      </c>
      <c r="E524" s="70">
        <v>2015</v>
      </c>
      <c r="F524" s="70" t="s">
        <v>182</v>
      </c>
      <c r="G524" s="70" t="s">
        <v>2189</v>
      </c>
      <c r="H524" s="70" t="s">
        <v>2190</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2202</v>
      </c>
      <c r="B525" s="70">
        <v>421</v>
      </c>
      <c r="C525" s="70">
        <v>13</v>
      </c>
      <c r="D525" s="70">
        <v>25</v>
      </c>
      <c r="E525" s="70">
        <v>2016</v>
      </c>
      <c r="F525" s="70" t="s">
        <v>155</v>
      </c>
      <c r="G525" s="70" t="s">
        <v>2189</v>
      </c>
      <c r="H525" s="70" t="s">
        <v>2190</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2203</v>
      </c>
      <c r="B526" s="70">
        <v>422</v>
      </c>
      <c r="C526" s="70">
        <v>14</v>
      </c>
      <c r="D526" s="70">
        <v>25</v>
      </c>
      <c r="E526" s="70">
        <v>2017</v>
      </c>
      <c r="F526" s="70" t="s">
        <v>156</v>
      </c>
      <c r="G526" s="70" t="s">
        <v>2189</v>
      </c>
      <c r="H526" s="70" t="s">
        <v>2190</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2204</v>
      </c>
      <c r="B527" s="70">
        <v>423</v>
      </c>
      <c r="C527" s="70">
        <v>15</v>
      </c>
      <c r="D527" s="70">
        <v>25</v>
      </c>
      <c r="E527" s="70">
        <v>2018</v>
      </c>
      <c r="F527" s="70" t="s">
        <v>183</v>
      </c>
      <c r="G527" s="70" t="s">
        <v>2189</v>
      </c>
      <c r="H527" s="70" t="s">
        <v>2190</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2205</v>
      </c>
      <c r="B528" s="70">
        <v>424</v>
      </c>
      <c r="C528" s="70">
        <v>16</v>
      </c>
      <c r="D528" s="70">
        <v>25</v>
      </c>
      <c r="E528" s="70">
        <v>2019</v>
      </c>
      <c r="F528" s="70" t="s">
        <v>158</v>
      </c>
      <c r="G528" s="70" t="s">
        <v>2189</v>
      </c>
      <c r="H528" s="70" t="s">
        <v>2190</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2206</v>
      </c>
      <c r="B529" s="70">
        <v>425</v>
      </c>
      <c r="C529" s="70">
        <v>17</v>
      </c>
      <c r="D529" s="70">
        <v>25</v>
      </c>
      <c r="E529" s="70">
        <v>2020</v>
      </c>
      <c r="F529" s="70" t="s">
        <v>159</v>
      </c>
      <c r="G529" s="70" t="s">
        <v>2189</v>
      </c>
      <c r="H529" s="70" t="s">
        <v>2190</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2207</v>
      </c>
      <c r="B530" s="70">
        <v>425</v>
      </c>
      <c r="C530" s="70">
        <v>18</v>
      </c>
      <c r="D530" s="70">
        <v>25</v>
      </c>
      <c r="E530" s="70">
        <v>2021</v>
      </c>
      <c r="F530" s="70" t="s">
        <v>160</v>
      </c>
      <c r="G530" s="70" t="s">
        <v>2189</v>
      </c>
      <c r="H530" s="70" t="s">
        <v>2190</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2208</v>
      </c>
      <c r="B531" s="70">
        <v>425</v>
      </c>
      <c r="C531" s="70">
        <v>19</v>
      </c>
      <c r="D531" s="70">
        <v>25</v>
      </c>
      <c r="E531" s="70">
        <v>2022</v>
      </c>
      <c r="F531" s="70" t="s">
        <v>161</v>
      </c>
      <c r="G531" s="70" t="s">
        <v>2189</v>
      </c>
      <c r="H531" s="70" t="s">
        <v>2190</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425</v>
      </c>
      <c r="C532" s="70">
        <v>20</v>
      </c>
      <c r="D532" s="70">
        <v>25</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425</v>
      </c>
      <c r="C533" s="70">
        <v>21</v>
      </c>
      <c r="D533" s="70">
        <v>25</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256</v>
      </c>
      <c r="C534" s="70">
        <v>1</v>
      </c>
      <c r="D534" s="70">
        <v>16</v>
      </c>
      <c r="E534" s="70">
        <v>1990</v>
      </c>
      <c r="F534" s="70" t="s">
        <v>787</v>
      </c>
      <c r="G534" s="70" t="s">
        <v>2212</v>
      </c>
      <c r="H534" s="70" t="s">
        <v>2213</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2214</v>
      </c>
      <c r="B535" s="70">
        <v>257</v>
      </c>
      <c r="C535" s="70">
        <v>2</v>
      </c>
      <c r="D535" s="70">
        <v>16</v>
      </c>
      <c r="E535" s="70">
        <v>2005</v>
      </c>
      <c r="F535" s="70" t="s">
        <v>789</v>
      </c>
      <c r="G535" s="70" t="s">
        <v>2212</v>
      </c>
      <c r="H535" s="70" t="s">
        <v>2213</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2215</v>
      </c>
      <c r="B536" s="70">
        <v>258</v>
      </c>
      <c r="C536" s="70">
        <v>3</v>
      </c>
      <c r="D536" s="70">
        <v>16</v>
      </c>
      <c r="E536" s="70">
        <v>2006</v>
      </c>
      <c r="F536" s="70" t="s">
        <v>790</v>
      </c>
      <c r="G536" s="70" t="s">
        <v>2212</v>
      </c>
      <c r="H536" s="70" t="s">
        <v>2213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2216</v>
      </c>
      <c r="B537" s="70">
        <v>259</v>
      </c>
      <c r="C537" s="70">
        <v>4</v>
      </c>
      <c r="D537" s="70">
        <v>16</v>
      </c>
      <c r="E537" s="70">
        <v>2007</v>
      </c>
      <c r="F537" s="70" t="s">
        <v>791</v>
      </c>
      <c r="G537" s="70" t="s">
        <v>2212</v>
      </c>
      <c r="H537" s="70" t="s">
        <v>2213</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2217</v>
      </c>
      <c r="B538" s="70">
        <v>260</v>
      </c>
      <c r="C538" s="70">
        <v>5</v>
      </c>
      <c r="D538" s="70">
        <v>16</v>
      </c>
      <c r="E538" s="70">
        <v>2008</v>
      </c>
      <c r="F538" s="70" t="s">
        <v>792</v>
      </c>
      <c r="G538" s="70" t="s">
        <v>2212</v>
      </c>
      <c r="H538" s="70" t="s">
        <v>2213</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2218</v>
      </c>
      <c r="B539" s="70">
        <v>261</v>
      </c>
      <c r="C539" s="70">
        <v>6</v>
      </c>
      <c r="D539" s="70">
        <v>16</v>
      </c>
      <c r="E539" s="70">
        <v>2009</v>
      </c>
      <c r="F539" s="70" t="s">
        <v>176</v>
      </c>
      <c r="G539" s="1064" t="s">
        <v>2212</v>
      </c>
      <c r="H539" s="70" t="s">
        <v>2213</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2219</v>
      </c>
      <c r="B540" s="70">
        <v>262</v>
      </c>
      <c r="C540" s="70">
        <v>7</v>
      </c>
      <c r="D540" s="70">
        <v>16</v>
      </c>
      <c r="E540" s="70">
        <v>2010</v>
      </c>
      <c r="F540" s="70" t="s">
        <v>177</v>
      </c>
      <c r="G540" s="1064" t="s">
        <v>2212</v>
      </c>
      <c r="H540" s="70" t="s">
        <v>2213</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2220</v>
      </c>
      <c r="B541" s="70">
        <v>263</v>
      </c>
      <c r="C541" s="70">
        <v>8</v>
      </c>
      <c r="D541" s="70">
        <v>16</v>
      </c>
      <c r="E541" s="70">
        <v>2011</v>
      </c>
      <c r="F541" s="70" t="s">
        <v>178</v>
      </c>
      <c r="G541" s="70" t="s">
        <v>2212</v>
      </c>
      <c r="H541" s="70" t="s">
        <v>2213</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2221</v>
      </c>
      <c r="B542" s="70">
        <v>264</v>
      </c>
      <c r="C542" s="70">
        <v>9</v>
      </c>
      <c r="D542" s="70">
        <v>16</v>
      </c>
      <c r="E542" s="70">
        <v>2012</v>
      </c>
      <c r="F542" s="70" t="s">
        <v>179</v>
      </c>
      <c r="G542" s="70" t="s">
        <v>2212</v>
      </c>
      <c r="H542" s="70" t="s">
        <v>2213</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2222</v>
      </c>
      <c r="B543" s="70">
        <v>265</v>
      </c>
      <c r="C543" s="70">
        <v>10</v>
      </c>
      <c r="D543" s="70">
        <v>16</v>
      </c>
      <c r="E543" s="70">
        <v>2013</v>
      </c>
      <c r="F543" s="70" t="s">
        <v>180</v>
      </c>
      <c r="G543" s="70" t="s">
        <v>2212</v>
      </c>
      <c r="H543" s="70" t="s">
        <v>2213</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2223</v>
      </c>
      <c r="B544" s="70">
        <v>266</v>
      </c>
      <c r="C544" s="70">
        <v>11</v>
      </c>
      <c r="D544" s="70">
        <v>16</v>
      </c>
      <c r="E544" s="70">
        <v>2014</v>
      </c>
      <c r="F544" s="70" t="s">
        <v>181</v>
      </c>
      <c r="G544" s="70" t="s">
        <v>2212</v>
      </c>
      <c r="H544" s="70" t="s">
        <v>2213</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2224</v>
      </c>
      <c r="B545" s="70">
        <v>267</v>
      </c>
      <c r="C545" s="70">
        <v>12</v>
      </c>
      <c r="D545" s="70">
        <v>16</v>
      </c>
      <c r="E545" s="70">
        <v>2015</v>
      </c>
      <c r="F545" s="70" t="s">
        <v>182</v>
      </c>
      <c r="G545" s="70" t="s">
        <v>2212</v>
      </c>
      <c r="H545" s="70" t="s">
        <v>2213</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2225</v>
      </c>
      <c r="B546" s="70">
        <v>268</v>
      </c>
      <c r="C546" s="70">
        <v>13</v>
      </c>
      <c r="D546" s="70">
        <v>16</v>
      </c>
      <c r="E546" s="70">
        <v>2016</v>
      </c>
      <c r="F546" s="70" t="s">
        <v>155</v>
      </c>
      <c r="G546" s="70" t="s">
        <v>2212</v>
      </c>
      <c r="H546" s="70" t="s">
        <v>2213</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2226</v>
      </c>
      <c r="B547" s="70">
        <v>269</v>
      </c>
      <c r="C547" s="70">
        <v>14</v>
      </c>
      <c r="D547" s="70">
        <v>16</v>
      </c>
      <c r="E547" s="70">
        <v>2017</v>
      </c>
      <c r="F547" s="70" t="s">
        <v>156</v>
      </c>
      <c r="G547" s="70" t="s">
        <v>2212</v>
      </c>
      <c r="H547" s="70" t="s">
        <v>2213</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2227</v>
      </c>
      <c r="B548" s="70">
        <v>270</v>
      </c>
      <c r="C548" s="70">
        <v>15</v>
      </c>
      <c r="D548" s="70">
        <v>16</v>
      </c>
      <c r="E548" s="70">
        <v>2018</v>
      </c>
      <c r="F548" s="70" t="s">
        <v>183</v>
      </c>
      <c r="G548" s="70" t="s">
        <v>2212</v>
      </c>
      <c r="H548" s="70" t="s">
        <v>2213</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2228</v>
      </c>
      <c r="B549" s="70">
        <v>271</v>
      </c>
      <c r="C549" s="70">
        <v>16</v>
      </c>
      <c r="D549" s="70">
        <v>16</v>
      </c>
      <c r="E549" s="70">
        <v>2019</v>
      </c>
      <c r="F549" s="70" t="s">
        <v>158</v>
      </c>
      <c r="G549" s="70" t="s">
        <v>2212</v>
      </c>
      <c r="H549" s="70" t="s">
        <v>2213</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2229</v>
      </c>
      <c r="B550" s="70">
        <v>272</v>
      </c>
      <c r="C550" s="70">
        <v>17</v>
      </c>
      <c r="D550" s="70">
        <v>16</v>
      </c>
      <c r="E550" s="70">
        <v>2020</v>
      </c>
      <c r="F550" s="70" t="s">
        <v>159</v>
      </c>
      <c r="G550" s="70" t="s">
        <v>2212</v>
      </c>
      <c r="H550" s="70" t="s">
        <v>2213</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2230</v>
      </c>
      <c r="B551" s="70">
        <v>272</v>
      </c>
      <c r="C551" s="70">
        <v>18</v>
      </c>
      <c r="D551" s="70">
        <v>16</v>
      </c>
      <c r="E551" s="70">
        <v>2021</v>
      </c>
      <c r="F551" s="70" t="s">
        <v>160</v>
      </c>
      <c r="G551" s="70" t="s">
        <v>2212</v>
      </c>
      <c r="H551" s="70" t="s">
        <v>2213</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2231</v>
      </c>
      <c r="B552" s="70">
        <v>272</v>
      </c>
      <c r="C552" s="70">
        <v>19</v>
      </c>
      <c r="D552" s="70">
        <v>16</v>
      </c>
      <c r="E552" s="70">
        <v>2022</v>
      </c>
      <c r="F552" s="70" t="s">
        <v>161</v>
      </c>
      <c r="G552" s="70" t="s">
        <v>2212</v>
      </c>
      <c r="H552" s="70" t="s">
        <v>2213</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2232</v>
      </c>
      <c r="B553" s="70">
        <v>272</v>
      </c>
      <c r="C553" s="70">
        <v>20</v>
      </c>
      <c r="D553" s="70">
        <v>16</v>
      </c>
      <c r="E553" s="70">
        <v>2023</v>
      </c>
      <c r="F553" s="70" t="s">
        <v>1539</v>
      </c>
      <c r="G553" s="70" t="s">
        <v>2212</v>
      </c>
      <c r="H553" s="70" t="s">
        <v>2213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2233</v>
      </c>
      <c r="B554" s="70">
        <v>272</v>
      </c>
      <c r="C554" s="70">
        <v>21</v>
      </c>
      <c r="D554" s="70">
        <v>16</v>
      </c>
      <c r="E554" s="70">
        <v>2024</v>
      </c>
      <c r="F554" s="70" t="s">
        <v>1554</v>
      </c>
      <c r="G554" s="70" t="s">
        <v>2212</v>
      </c>
      <c r="H554" s="70" t="s">
        <v>2213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392</v>
      </c>
      <c r="C555" s="70">
        <v>1</v>
      </c>
      <c r="D555" s="70">
        <v>24</v>
      </c>
      <c r="E555" s="70">
        <v>1990</v>
      </c>
      <c r="F555" s="70" t="s">
        <v>787</v>
      </c>
      <c r="G555" s="70" t="s">
        <v>2235</v>
      </c>
      <c r="H555" s="70" t="s">
        <v>2236</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393</v>
      </c>
      <c r="C556" s="70">
        <v>2</v>
      </c>
      <c r="D556" s="70">
        <v>24</v>
      </c>
      <c r="E556" s="70">
        <v>2005</v>
      </c>
      <c r="F556" s="70" t="s">
        <v>789</v>
      </c>
      <c r="G556" s="70" t="s">
        <v>2235</v>
      </c>
      <c r="H556" s="70" t="s">
        <v>2236</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394</v>
      </c>
      <c r="C557" s="70">
        <v>3</v>
      </c>
      <c r="D557" s="70">
        <v>24</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395</v>
      </c>
      <c r="C558" s="70">
        <v>4</v>
      </c>
      <c r="D558" s="70">
        <v>24</v>
      </c>
      <c r="E558" s="70">
        <v>2007</v>
      </c>
      <c r="F558" s="70" t="s">
        <v>791</v>
      </c>
      <c r="G558" s="1064" t="s">
        <v>2235</v>
      </c>
      <c r="H558" s="70" t="s">
        <v>2236</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396</v>
      </c>
      <c r="C559" s="70">
        <v>5</v>
      </c>
      <c r="D559" s="70">
        <v>24</v>
      </c>
      <c r="E559" s="70">
        <v>2008</v>
      </c>
      <c r="F559" s="70" t="s">
        <v>792</v>
      </c>
      <c r="G559" s="1064" t="s">
        <v>2235</v>
      </c>
      <c r="H559" s="70" t="s">
        <v>2236</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397</v>
      </c>
      <c r="C560" s="70">
        <v>6</v>
      </c>
      <c r="D560" s="70">
        <v>24</v>
      </c>
      <c r="E560" s="70">
        <v>2009</v>
      </c>
      <c r="F560" s="70" t="s">
        <v>176</v>
      </c>
      <c r="G560" s="70" t="s">
        <v>2235</v>
      </c>
      <c r="H560" s="70" t="s">
        <v>2236</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2242</v>
      </c>
      <c r="B561" s="70">
        <v>398</v>
      </c>
      <c r="C561" s="70">
        <v>7</v>
      </c>
      <c r="D561" s="70">
        <v>24</v>
      </c>
      <c r="E561" s="70">
        <v>2010</v>
      </c>
      <c r="F561" s="70" t="s">
        <v>177</v>
      </c>
      <c r="G561" s="70" t="s">
        <v>2235</v>
      </c>
      <c r="H561" s="70" t="s">
        <v>2236</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2243</v>
      </c>
      <c r="B562" s="70">
        <v>399</v>
      </c>
      <c r="C562" s="70">
        <v>8</v>
      </c>
      <c r="D562" s="70">
        <v>24</v>
      </c>
      <c r="E562" s="70">
        <v>2011</v>
      </c>
      <c r="F562" s="70" t="s">
        <v>178</v>
      </c>
      <c r="G562" s="70" t="s">
        <v>2235</v>
      </c>
      <c r="H562" s="70" t="s">
        <v>2236</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2244</v>
      </c>
      <c r="B563" s="70">
        <v>400</v>
      </c>
      <c r="C563" s="70">
        <v>9</v>
      </c>
      <c r="D563" s="70">
        <v>24</v>
      </c>
      <c r="E563" s="70">
        <v>2012</v>
      </c>
      <c r="F563" s="70" t="s">
        <v>179</v>
      </c>
      <c r="G563" s="70" t="s">
        <v>2235</v>
      </c>
      <c r="H563" s="70" t="s">
        <v>2236</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2245</v>
      </c>
      <c r="B564" s="70">
        <v>401</v>
      </c>
      <c r="C564" s="70">
        <v>10</v>
      </c>
      <c r="D564" s="70">
        <v>24</v>
      </c>
      <c r="E564" s="70">
        <v>2013</v>
      </c>
      <c r="F564" s="70" t="s">
        <v>180</v>
      </c>
      <c r="G564" s="70" t="s">
        <v>2235</v>
      </c>
      <c r="H564" s="70" t="s">
        <v>2236</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2246</v>
      </c>
      <c r="B565" s="70">
        <v>402</v>
      </c>
      <c r="C565" s="70">
        <v>11</v>
      </c>
      <c r="D565" s="70">
        <v>24</v>
      </c>
      <c r="E565" s="70">
        <v>2014</v>
      </c>
      <c r="F565" s="70" t="s">
        <v>181</v>
      </c>
      <c r="G565" s="70" t="s">
        <v>2235</v>
      </c>
      <c r="H565" s="70" t="s">
        <v>2236</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2247</v>
      </c>
      <c r="B566" s="70">
        <v>403</v>
      </c>
      <c r="C566" s="70">
        <v>12</v>
      </c>
      <c r="D566" s="70">
        <v>24</v>
      </c>
      <c r="E566" s="70">
        <v>2015</v>
      </c>
      <c r="F566" s="70" t="s">
        <v>182</v>
      </c>
      <c r="G566" s="70" t="s">
        <v>2235</v>
      </c>
      <c r="H566" s="70" t="s">
        <v>2236</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2248</v>
      </c>
      <c r="B567" s="70">
        <v>404</v>
      </c>
      <c r="C567" s="70">
        <v>13</v>
      </c>
      <c r="D567" s="70">
        <v>24</v>
      </c>
      <c r="E567" s="70">
        <v>2016</v>
      </c>
      <c r="F567" s="70" t="s">
        <v>155</v>
      </c>
      <c r="G567" s="70" t="s">
        <v>2235</v>
      </c>
      <c r="H567" s="70" t="s">
        <v>2236</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2249</v>
      </c>
      <c r="B568" s="70">
        <v>405</v>
      </c>
      <c r="C568" s="70">
        <v>14</v>
      </c>
      <c r="D568" s="70">
        <v>24</v>
      </c>
      <c r="E568" s="70">
        <v>2017</v>
      </c>
      <c r="F568" s="70" t="s">
        <v>156</v>
      </c>
      <c r="G568" s="70" t="s">
        <v>2235</v>
      </c>
      <c r="H568" s="70" t="s">
        <v>2236</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2250</v>
      </c>
      <c r="B569" s="70">
        <v>406</v>
      </c>
      <c r="C569" s="70">
        <v>15</v>
      </c>
      <c r="D569" s="70">
        <v>24</v>
      </c>
      <c r="E569" s="70">
        <v>2018</v>
      </c>
      <c r="F569" s="70" t="s">
        <v>183</v>
      </c>
      <c r="G569" s="70" t="s">
        <v>2235</v>
      </c>
      <c r="H569" s="70" t="s">
        <v>2236</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2251</v>
      </c>
      <c r="B570" s="70">
        <v>407</v>
      </c>
      <c r="C570" s="70">
        <v>16</v>
      </c>
      <c r="D570" s="70">
        <v>24</v>
      </c>
      <c r="E570" s="70">
        <v>2019</v>
      </c>
      <c r="F570" s="70" t="s">
        <v>158</v>
      </c>
      <c r="G570" s="70" t="s">
        <v>2235</v>
      </c>
      <c r="H570" s="70" t="s">
        <v>2236</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2252</v>
      </c>
      <c r="B571" s="70">
        <v>408</v>
      </c>
      <c r="C571" s="70">
        <v>17</v>
      </c>
      <c r="D571" s="70">
        <v>24</v>
      </c>
      <c r="E571" s="70">
        <v>2020</v>
      </c>
      <c r="F571" s="70" t="s">
        <v>159</v>
      </c>
      <c r="G571" s="70" t="s">
        <v>2235</v>
      </c>
      <c r="H571" s="70" t="s">
        <v>2236</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2253</v>
      </c>
      <c r="B572" s="70">
        <v>408</v>
      </c>
      <c r="C572" s="70">
        <v>18</v>
      </c>
      <c r="D572" s="70">
        <v>24</v>
      </c>
      <c r="E572" s="70">
        <v>2021</v>
      </c>
      <c r="F572" s="70" t="s">
        <v>160</v>
      </c>
      <c r="G572" s="70" t="s">
        <v>2235</v>
      </c>
      <c r="H572" s="70" t="s">
        <v>2236</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2254</v>
      </c>
      <c r="B573" s="70">
        <v>408</v>
      </c>
      <c r="C573" s="70">
        <v>19</v>
      </c>
      <c r="D573" s="70">
        <v>24</v>
      </c>
      <c r="E573" s="70">
        <v>2022</v>
      </c>
      <c r="F573" s="70" t="s">
        <v>161</v>
      </c>
      <c r="G573" s="70" t="s">
        <v>2235</v>
      </c>
      <c r="H573" s="70" t="s">
        <v>2236</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408</v>
      </c>
      <c r="C574" s="70">
        <v>20</v>
      </c>
      <c r="D574" s="70">
        <v>24</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408</v>
      </c>
      <c r="C575" s="70">
        <v>21</v>
      </c>
      <c r="D575" s="70">
        <v>24</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1</v>
      </c>
      <c r="C576" s="70">
        <v>1</v>
      </c>
      <c r="D576" s="70">
        <v>1</v>
      </c>
      <c r="E576" s="70">
        <v>1990</v>
      </c>
      <c r="F576" s="70" t="s">
        <v>787</v>
      </c>
      <c r="G576" s="70" t="s">
        <v>2258</v>
      </c>
      <c r="H576" s="70" t="s">
        <v>2259</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2</v>
      </c>
      <c r="C577" s="70">
        <v>2</v>
      </c>
      <c r="D577" s="70">
        <v>1</v>
      </c>
      <c r="E577" s="70">
        <v>2005</v>
      </c>
      <c r="F577" s="70" t="s">
        <v>789</v>
      </c>
      <c r="G577" s="1064" t="s">
        <v>2258</v>
      </c>
      <c r="H577" s="70" t="s">
        <v>2259</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3</v>
      </c>
      <c r="C578" s="70">
        <v>3</v>
      </c>
      <c r="D578" s="70">
        <v>1</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4</v>
      </c>
      <c r="C579" s="70">
        <v>4</v>
      </c>
      <c r="D579" s="70">
        <v>1</v>
      </c>
      <c r="E579" s="70">
        <v>2007</v>
      </c>
      <c r="F579" s="70" t="s">
        <v>791</v>
      </c>
      <c r="G579" s="70" t="s">
        <v>2258</v>
      </c>
      <c r="H579" s="70" t="s">
        <v>2259</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5</v>
      </c>
      <c r="C580" s="70">
        <v>5</v>
      </c>
      <c r="D580" s="70">
        <v>1</v>
      </c>
      <c r="E580" s="70">
        <v>2008</v>
      </c>
      <c r="F580" s="70" t="s">
        <v>792</v>
      </c>
      <c r="G580" s="70" t="s">
        <v>2258</v>
      </c>
      <c r="H580" s="70" t="s">
        <v>2259</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6</v>
      </c>
      <c r="C581" s="70">
        <v>6</v>
      </c>
      <c r="D581" s="70">
        <v>1</v>
      </c>
      <c r="E581" s="70">
        <v>2009</v>
      </c>
      <c r="F581" s="70" t="s">
        <v>176</v>
      </c>
      <c r="G581" s="70" t="s">
        <v>2258</v>
      </c>
      <c r="H581" s="70" t="s">
        <v>2259</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2265</v>
      </c>
      <c r="B582" s="70">
        <v>7</v>
      </c>
      <c r="C582" s="70">
        <v>7</v>
      </c>
      <c r="D582" s="70">
        <v>1</v>
      </c>
      <c r="E582" s="70">
        <v>2010</v>
      </c>
      <c r="F582" s="70" t="s">
        <v>177</v>
      </c>
      <c r="G582" s="70" t="s">
        <v>2258</v>
      </c>
      <c r="H582" s="70" t="s">
        <v>2259</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2266</v>
      </c>
      <c r="B583" s="70">
        <v>8</v>
      </c>
      <c r="C583" s="70">
        <v>8</v>
      </c>
      <c r="D583" s="70">
        <v>1</v>
      </c>
      <c r="E583" s="70">
        <v>2011</v>
      </c>
      <c r="F583" s="70" t="s">
        <v>178</v>
      </c>
      <c r="G583" s="70" t="s">
        <v>2258</v>
      </c>
      <c r="H583" s="70" t="s">
        <v>2259</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2267</v>
      </c>
      <c r="B584" s="70">
        <v>9</v>
      </c>
      <c r="C584" s="70">
        <v>9</v>
      </c>
      <c r="D584" s="70">
        <v>1</v>
      </c>
      <c r="E584" s="70">
        <v>2012</v>
      </c>
      <c r="F584" s="70" t="s">
        <v>179</v>
      </c>
      <c r="G584" s="70" t="s">
        <v>2258</v>
      </c>
      <c r="H584" s="70" t="s">
        <v>2259</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2268</v>
      </c>
      <c r="B585" s="70">
        <v>10</v>
      </c>
      <c r="C585" s="70">
        <v>10</v>
      </c>
      <c r="D585" s="70">
        <v>1</v>
      </c>
      <c r="E585" s="70">
        <v>2013</v>
      </c>
      <c r="F585" s="70" t="s">
        <v>180</v>
      </c>
      <c r="G585" s="70" t="s">
        <v>2258</v>
      </c>
      <c r="H585" s="70" t="s">
        <v>2259</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2269</v>
      </c>
      <c r="B586" s="70">
        <v>11</v>
      </c>
      <c r="C586" s="70">
        <v>11</v>
      </c>
      <c r="D586" s="70">
        <v>1</v>
      </c>
      <c r="E586" s="70">
        <v>2014</v>
      </c>
      <c r="F586" s="70" t="s">
        <v>181</v>
      </c>
      <c r="G586" s="70" t="s">
        <v>2258</v>
      </c>
      <c r="H586" s="70" t="s">
        <v>2259</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2270</v>
      </c>
      <c r="B587" s="70">
        <v>12</v>
      </c>
      <c r="C587" s="70">
        <v>12</v>
      </c>
      <c r="D587" s="70">
        <v>1</v>
      </c>
      <c r="E587" s="70">
        <v>2015</v>
      </c>
      <c r="F587" s="70" t="s">
        <v>182</v>
      </c>
      <c r="G587" s="70" t="s">
        <v>2258</v>
      </c>
      <c r="H587" s="70" t="s">
        <v>2259</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2271</v>
      </c>
      <c r="B588" s="70">
        <v>13</v>
      </c>
      <c r="C588" s="70">
        <v>13</v>
      </c>
      <c r="D588" s="70">
        <v>1</v>
      </c>
      <c r="E588" s="70">
        <v>2016</v>
      </c>
      <c r="F588" s="70" t="s">
        <v>155</v>
      </c>
      <c r="G588" s="70" t="s">
        <v>2258</v>
      </c>
      <c r="H588" s="70" t="s">
        <v>2259</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2272</v>
      </c>
      <c r="B589" s="70">
        <v>14</v>
      </c>
      <c r="C589" s="70">
        <v>14</v>
      </c>
      <c r="D589" s="70">
        <v>1</v>
      </c>
      <c r="E589" s="70">
        <v>2017</v>
      </c>
      <c r="F589" s="70" t="s">
        <v>156</v>
      </c>
      <c r="G589" s="70" t="s">
        <v>2258</v>
      </c>
      <c r="H589" s="70" t="s">
        <v>2259</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2273</v>
      </c>
      <c r="B590" s="70">
        <v>15</v>
      </c>
      <c r="C590" s="70">
        <v>15</v>
      </c>
      <c r="D590" s="70">
        <v>1</v>
      </c>
      <c r="E590" s="70">
        <v>2018</v>
      </c>
      <c r="F590" s="70" t="s">
        <v>183</v>
      </c>
      <c r="G590" s="70" t="s">
        <v>2258</v>
      </c>
      <c r="H590" s="70" t="s">
        <v>2259</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2274</v>
      </c>
      <c r="B591" s="70">
        <v>16</v>
      </c>
      <c r="C591" s="70">
        <v>16</v>
      </c>
      <c r="D591" s="70">
        <v>1</v>
      </c>
      <c r="E591" s="70">
        <v>2019</v>
      </c>
      <c r="F591" s="70" t="s">
        <v>158</v>
      </c>
      <c r="G591" s="70" t="s">
        <v>2258</v>
      </c>
      <c r="H591" s="70" t="s">
        <v>2259</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2275</v>
      </c>
      <c r="B592" s="70">
        <v>17</v>
      </c>
      <c r="C592" s="70">
        <v>17</v>
      </c>
      <c r="D592" s="70">
        <v>1</v>
      </c>
      <c r="E592" s="70">
        <v>2020</v>
      </c>
      <c r="F592" s="70" t="s">
        <v>159</v>
      </c>
      <c r="G592" s="70" t="s">
        <v>2258</v>
      </c>
      <c r="H592" s="70" t="s">
        <v>2259</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2276</v>
      </c>
      <c r="B593" s="70">
        <v>17</v>
      </c>
      <c r="C593" s="70">
        <v>18</v>
      </c>
      <c r="D593" s="70">
        <v>1</v>
      </c>
      <c r="E593" s="70">
        <v>2021</v>
      </c>
      <c r="F593" s="70" t="s">
        <v>160</v>
      </c>
      <c r="G593" s="70" t="s">
        <v>2258</v>
      </c>
      <c r="H593" s="70" t="s">
        <v>2259</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2277</v>
      </c>
      <c r="B594" s="70">
        <v>17</v>
      </c>
      <c r="C594" s="70">
        <v>19</v>
      </c>
      <c r="D594" s="70">
        <v>1</v>
      </c>
      <c r="E594" s="70">
        <v>2022</v>
      </c>
      <c r="F594" s="70" t="s">
        <v>161</v>
      </c>
      <c r="G594" s="70" t="s">
        <v>2258</v>
      </c>
      <c r="H594" s="70" t="s">
        <v>2259</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17</v>
      </c>
      <c r="C595" s="70">
        <v>20</v>
      </c>
      <c r="D595" s="70">
        <v>1</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17</v>
      </c>
      <c r="C596" s="70">
        <v>21</v>
      </c>
      <c r="D596" s="70">
        <v>1</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86</v>
      </c>
      <c r="C597" s="70">
        <v>1</v>
      </c>
      <c r="D597" s="70">
        <v>6</v>
      </c>
      <c r="E597" s="70">
        <v>1990</v>
      </c>
      <c r="F597" s="70" t="s">
        <v>787</v>
      </c>
      <c r="G597" s="1064" t="s">
        <v>2281</v>
      </c>
      <c r="H597" s="70" t="s">
        <v>2282</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87</v>
      </c>
      <c r="C598" s="70">
        <v>2</v>
      </c>
      <c r="D598" s="70">
        <v>6</v>
      </c>
      <c r="E598" s="70">
        <v>2005</v>
      </c>
      <c r="F598" s="70" t="s">
        <v>789</v>
      </c>
      <c r="G598" s="70" t="s">
        <v>2281</v>
      </c>
      <c r="H598" s="70" t="s">
        <v>2282</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88</v>
      </c>
      <c r="C599" s="70">
        <v>3</v>
      </c>
      <c r="D599" s="70">
        <v>6</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89</v>
      </c>
      <c r="C600" s="70">
        <v>4</v>
      </c>
      <c r="D600" s="70">
        <v>6</v>
      </c>
      <c r="E600" s="70">
        <v>2007</v>
      </c>
      <c r="F600" s="70" t="s">
        <v>791</v>
      </c>
      <c r="G600" s="70" t="s">
        <v>2281</v>
      </c>
      <c r="H600" s="70" t="s">
        <v>2282</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90</v>
      </c>
      <c r="C601" s="70">
        <v>5</v>
      </c>
      <c r="D601" s="70">
        <v>6</v>
      </c>
      <c r="E601" s="70">
        <v>2008</v>
      </c>
      <c r="F601" s="70" t="s">
        <v>792</v>
      </c>
      <c r="G601" s="70" t="s">
        <v>2281</v>
      </c>
      <c r="H601" s="70" t="s">
        <v>2282</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91</v>
      </c>
      <c r="C602" s="70">
        <v>6</v>
      </c>
      <c r="D602" s="70">
        <v>6</v>
      </c>
      <c r="E602" s="70">
        <v>2009</v>
      </c>
      <c r="F602" s="70" t="s">
        <v>176</v>
      </c>
      <c r="G602" s="70" t="s">
        <v>2281</v>
      </c>
      <c r="H602" s="70" t="s">
        <v>2282</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2288</v>
      </c>
      <c r="B603" s="70">
        <v>92</v>
      </c>
      <c r="C603" s="70">
        <v>7</v>
      </c>
      <c r="D603" s="70">
        <v>6</v>
      </c>
      <c r="E603" s="70">
        <v>2010</v>
      </c>
      <c r="F603" s="70" t="s">
        <v>177</v>
      </c>
      <c r="G603" s="70" t="s">
        <v>2281</v>
      </c>
      <c r="H603" s="70" t="s">
        <v>2282</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2289</v>
      </c>
      <c r="B604" s="70">
        <v>93</v>
      </c>
      <c r="C604" s="70">
        <v>8</v>
      </c>
      <c r="D604" s="70">
        <v>6</v>
      </c>
      <c r="E604" s="70">
        <v>2011</v>
      </c>
      <c r="F604" s="70" t="s">
        <v>178</v>
      </c>
      <c r="G604" s="70" t="s">
        <v>2281</v>
      </c>
      <c r="H604" s="70" t="s">
        <v>2282</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2290</v>
      </c>
      <c r="B605" s="70">
        <v>94</v>
      </c>
      <c r="C605" s="70">
        <v>9</v>
      </c>
      <c r="D605" s="70">
        <v>6</v>
      </c>
      <c r="E605" s="70">
        <v>2012</v>
      </c>
      <c r="F605" s="70" t="s">
        <v>179</v>
      </c>
      <c r="G605" s="70" t="s">
        <v>2281</v>
      </c>
      <c r="H605" s="70" t="s">
        <v>2282</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2291</v>
      </c>
      <c r="B606" s="70">
        <v>95</v>
      </c>
      <c r="C606" s="70">
        <v>10</v>
      </c>
      <c r="D606" s="70">
        <v>6</v>
      </c>
      <c r="E606" s="70">
        <v>2013</v>
      </c>
      <c r="F606" s="70" t="s">
        <v>180</v>
      </c>
      <c r="G606" s="70" t="s">
        <v>2281</v>
      </c>
      <c r="H606" s="70" t="s">
        <v>2282</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2292</v>
      </c>
      <c r="B607" s="70">
        <v>96</v>
      </c>
      <c r="C607" s="70">
        <v>11</v>
      </c>
      <c r="D607" s="70">
        <v>6</v>
      </c>
      <c r="E607" s="70">
        <v>2014</v>
      </c>
      <c r="F607" s="70" t="s">
        <v>181</v>
      </c>
      <c r="G607" s="70" t="s">
        <v>2281</v>
      </c>
      <c r="H607" s="70" t="s">
        <v>2282</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2293</v>
      </c>
      <c r="B608" s="70">
        <v>97</v>
      </c>
      <c r="C608" s="70">
        <v>12</v>
      </c>
      <c r="D608" s="70">
        <v>6</v>
      </c>
      <c r="E608" s="70">
        <v>2015</v>
      </c>
      <c r="F608" s="70" t="s">
        <v>182</v>
      </c>
      <c r="G608" s="70" t="s">
        <v>2281</v>
      </c>
      <c r="H608" s="70" t="s">
        <v>2282</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2294</v>
      </c>
      <c r="B609" s="70">
        <v>98</v>
      </c>
      <c r="C609" s="70">
        <v>13</v>
      </c>
      <c r="D609" s="70">
        <v>6</v>
      </c>
      <c r="E609" s="70">
        <v>2016</v>
      </c>
      <c r="F609" s="70" t="s">
        <v>155</v>
      </c>
      <c r="G609" s="70" t="s">
        <v>2281</v>
      </c>
      <c r="H609" s="70" t="s">
        <v>2282</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2295</v>
      </c>
      <c r="B610" s="70">
        <v>99</v>
      </c>
      <c r="C610" s="70">
        <v>14</v>
      </c>
      <c r="D610" s="70">
        <v>6</v>
      </c>
      <c r="E610" s="70">
        <v>2017</v>
      </c>
      <c r="F610" s="70" t="s">
        <v>156</v>
      </c>
      <c r="G610" s="70" t="s">
        <v>2281</v>
      </c>
      <c r="H610" s="70" t="s">
        <v>2282</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2296</v>
      </c>
      <c r="B611" s="70">
        <v>100</v>
      </c>
      <c r="C611" s="70">
        <v>15</v>
      </c>
      <c r="D611" s="70">
        <v>6</v>
      </c>
      <c r="E611" s="70">
        <v>2018</v>
      </c>
      <c r="F611" s="70" t="s">
        <v>183</v>
      </c>
      <c r="G611" s="70" t="s">
        <v>2281</v>
      </c>
      <c r="H611" s="70" t="s">
        <v>2282</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2297</v>
      </c>
      <c r="B612" s="70">
        <v>101</v>
      </c>
      <c r="C612" s="70">
        <v>16</v>
      </c>
      <c r="D612" s="70">
        <v>6</v>
      </c>
      <c r="E612" s="70">
        <v>2019</v>
      </c>
      <c r="F612" s="70" t="s">
        <v>158</v>
      </c>
      <c r="G612" s="70" t="s">
        <v>2281</v>
      </c>
      <c r="H612" s="70" t="s">
        <v>2282</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2298</v>
      </c>
      <c r="B613" s="70">
        <v>102</v>
      </c>
      <c r="C613" s="70">
        <v>17</v>
      </c>
      <c r="D613" s="70">
        <v>6</v>
      </c>
      <c r="E613" s="70">
        <v>2020</v>
      </c>
      <c r="F613" s="70" t="s">
        <v>159</v>
      </c>
      <c r="G613" s="70" t="s">
        <v>2281</v>
      </c>
      <c r="H613" s="70" t="s">
        <v>2282</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2299</v>
      </c>
      <c r="B614" s="70">
        <v>102</v>
      </c>
      <c r="C614" s="70">
        <v>18</v>
      </c>
      <c r="D614" s="70">
        <v>6</v>
      </c>
      <c r="E614" s="70">
        <v>2021</v>
      </c>
      <c r="F614" s="70" t="s">
        <v>160</v>
      </c>
      <c r="G614" s="70" t="s">
        <v>2281</v>
      </c>
      <c r="H614" s="70" t="s">
        <v>2282</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2300</v>
      </c>
      <c r="B615" s="70">
        <v>102</v>
      </c>
      <c r="C615" s="70">
        <v>19</v>
      </c>
      <c r="D615" s="70">
        <v>6</v>
      </c>
      <c r="E615" s="70">
        <v>2022</v>
      </c>
      <c r="F615" s="70" t="s">
        <v>161</v>
      </c>
      <c r="G615" s="1064" t="s">
        <v>2281</v>
      </c>
      <c r="H615" s="70" t="s">
        <v>2282</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102</v>
      </c>
      <c r="C616" s="70">
        <v>20</v>
      </c>
      <c r="D616" s="70">
        <v>6</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102</v>
      </c>
      <c r="C617" s="70">
        <v>21</v>
      </c>
      <c r="D617" s="70">
        <v>6</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2407</v>
      </c>
      <c r="B618" s="70">
        <v>511</v>
      </c>
      <c r="C618" s="70">
        <v>1</v>
      </c>
      <c r="D618" s="70">
        <v>31</v>
      </c>
      <c r="E618" s="70">
        <v>1990</v>
      </c>
      <c r="F618" s="70" t="s">
        <v>787</v>
      </c>
      <c r="G618" s="70" t="s">
        <v>2408</v>
      </c>
      <c r="H618" s="70" t="s">
        <v>2409</v>
      </c>
      <c r="I618" s="148"/>
      <c r="J618" s="71">
        <v>6347.1756013695394</v>
      </c>
      <c r="K618" s="71">
        <v>873.02607323857308</v>
      </c>
      <c r="L618" s="71">
        <v>561.32538079249218</v>
      </c>
      <c r="M618" s="71">
        <v>1801.2421632882499</v>
      </c>
      <c r="N618" s="71">
        <v>2756.026028398559</v>
      </c>
      <c r="O618" s="71">
        <v>1694.8995387362079</v>
      </c>
      <c r="P618" s="71">
        <v>2459.842306202353</v>
      </c>
      <c r="Q618" s="71">
        <v>152.40763323530601</v>
      </c>
      <c r="R618" s="71">
        <v>390.47509344712711</v>
      </c>
      <c r="S618" s="71">
        <v>183.29080999999999</v>
      </c>
      <c r="T618" s="72"/>
      <c r="U618" s="71">
        <v>483564334</v>
      </c>
      <c r="V618" s="71">
        <v>154387</v>
      </c>
      <c r="W618" s="71">
        <v>6097</v>
      </c>
      <c r="X618" s="71">
        <v>724072</v>
      </c>
      <c r="Y618" s="71">
        <v>707779</v>
      </c>
      <c r="Z618" s="71">
        <v>697132</v>
      </c>
      <c r="AA618" s="71">
        <v>597277</v>
      </c>
      <c r="AB618" s="71">
        <v>2474583</v>
      </c>
      <c r="AC618" s="71">
        <v>67630989</v>
      </c>
      <c r="AD618" s="71">
        <v>183.29080999999991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2410</v>
      </c>
      <c r="B619" s="70">
        <v>512</v>
      </c>
      <c r="C619" s="70">
        <v>2</v>
      </c>
      <c r="D619" s="70">
        <v>31</v>
      </c>
      <c r="E619" s="70">
        <v>2005</v>
      </c>
      <c r="F619" s="70" t="s">
        <v>789</v>
      </c>
      <c r="G619" s="70" t="s">
        <v>2408</v>
      </c>
      <c r="H619" s="70" t="s">
        <v>2409</v>
      </c>
      <c r="I619" s="148"/>
      <c r="J619" s="71">
        <v>7504.8647865279581</v>
      </c>
      <c r="K619" s="71">
        <v>629.10499138369619</v>
      </c>
      <c r="L619" s="71">
        <v>758.91868019510423</v>
      </c>
      <c r="M619" s="71">
        <v>3820.8885779143238</v>
      </c>
      <c r="N619" s="71">
        <v>4166.0858028512621</v>
      </c>
      <c r="O619" s="71">
        <v>2742.170345009913</v>
      </c>
      <c r="P619" s="71">
        <v>2255.451127960001</v>
      </c>
      <c r="Q619" s="71">
        <v>143.661501401648</v>
      </c>
      <c r="R619" s="71">
        <v>535.87954119548749</v>
      </c>
      <c r="S619" s="71">
        <v>253.38657113065801</v>
      </c>
      <c r="T619" s="72"/>
      <c r="U619" s="71">
        <v>463778516</v>
      </c>
      <c r="V619" s="71">
        <v>129753</v>
      </c>
      <c r="W619" s="71">
        <v>8938</v>
      </c>
      <c r="X619" s="71">
        <v>643676</v>
      </c>
      <c r="Y619" s="71">
        <v>824873</v>
      </c>
      <c r="Z619" s="71">
        <v>1305180</v>
      </c>
      <c r="AA619" s="71">
        <v>448519</v>
      </c>
      <c r="AB619" s="71">
        <v>2438482</v>
      </c>
      <c r="AC619" s="71">
        <v>94759201</v>
      </c>
      <c r="AD619" s="71">
        <v>253.38657113065801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2411</v>
      </c>
      <c r="B620" s="70">
        <v>513</v>
      </c>
      <c r="C620" s="70">
        <v>3</v>
      </c>
      <c r="D620" s="70">
        <v>31</v>
      </c>
      <c r="E620" s="70">
        <v>2006</v>
      </c>
      <c r="F620" s="70" t="s">
        <v>790</v>
      </c>
      <c r="G620" s="70" t="s">
        <v>2408</v>
      </c>
      <c r="H620" s="70" t="s">
        <v>2409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2412</v>
      </c>
      <c r="B621" s="70">
        <v>514</v>
      </c>
      <c r="C621" s="70">
        <v>4</v>
      </c>
      <c r="D621" s="70">
        <v>31</v>
      </c>
      <c r="E621" s="70">
        <v>2007</v>
      </c>
      <c r="F621" s="70" t="s">
        <v>791</v>
      </c>
      <c r="G621" s="70" t="s">
        <v>2408</v>
      </c>
      <c r="H621" s="70" t="s">
        <v>2409</v>
      </c>
      <c r="I621" s="148"/>
      <c r="J621" s="71">
        <v>6827.1207596484901</v>
      </c>
      <c r="K621" s="71">
        <v>416.36952416479022</v>
      </c>
      <c r="L621" s="71">
        <v>654.12829915209568</v>
      </c>
      <c r="M621" s="71">
        <v>3648.1583388657118</v>
      </c>
      <c r="N621" s="71">
        <v>3825.640594683724</v>
      </c>
      <c r="O621" s="71">
        <v>2681.700453983824</v>
      </c>
      <c r="P621" s="71">
        <v>2226.6490879883099</v>
      </c>
      <c r="Q621" s="71">
        <v>150.103755634479</v>
      </c>
      <c r="R621" s="71">
        <v>306.71293322179048</v>
      </c>
      <c r="S621" s="71">
        <v>270.16337110410308</v>
      </c>
      <c r="T621" s="72"/>
      <c r="U621" s="71">
        <v>520924410</v>
      </c>
      <c r="V621" s="71">
        <v>125506</v>
      </c>
      <c r="W621" s="71">
        <v>9639</v>
      </c>
      <c r="X621" s="71">
        <v>774162</v>
      </c>
      <c r="Y621" s="71">
        <v>837457</v>
      </c>
      <c r="Z621" s="71">
        <v>1326882</v>
      </c>
      <c r="AA621" s="71">
        <v>436042</v>
      </c>
      <c r="AB621" s="71">
        <v>2413103</v>
      </c>
      <c r="AC621" s="71">
        <v>55791997</v>
      </c>
      <c r="AD621" s="71">
        <v>270.16337110410308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2413</v>
      </c>
      <c r="B622" s="70">
        <v>515</v>
      </c>
      <c r="C622" s="70">
        <v>5</v>
      </c>
      <c r="D622" s="70">
        <v>31</v>
      </c>
      <c r="E622" s="70">
        <v>2008</v>
      </c>
      <c r="F622" s="70" t="s">
        <v>792</v>
      </c>
      <c r="G622" s="70" t="s">
        <v>2408</v>
      </c>
      <c r="H622" s="70" t="s">
        <v>2409</v>
      </c>
      <c r="I622" s="148"/>
      <c r="J622" s="71">
        <v>6273.7645918083854</v>
      </c>
      <c r="K622" s="71">
        <v>398.10467784036501</v>
      </c>
      <c r="L622" s="71">
        <v>583.52882769777227</v>
      </c>
      <c r="M622" s="71">
        <v>3749.2724060111018</v>
      </c>
      <c r="N622" s="71">
        <v>3737.5365387895449</v>
      </c>
      <c r="O622" s="71">
        <v>2608.511588226002</v>
      </c>
      <c r="P622" s="71">
        <v>2172.0896381228431</v>
      </c>
      <c r="Q622" s="71">
        <v>146.983292944878</v>
      </c>
      <c r="R622" s="71">
        <v>269.57168899916968</v>
      </c>
      <c r="S622" s="71">
        <v>258.84861956761989</v>
      </c>
      <c r="T622" s="72"/>
      <c r="U622" s="71">
        <v>519538972</v>
      </c>
      <c r="V622" s="71">
        <v>125506</v>
      </c>
      <c r="W622" s="71">
        <v>9639</v>
      </c>
      <c r="X622" s="71">
        <v>774162</v>
      </c>
      <c r="Y622" s="71">
        <v>843516</v>
      </c>
      <c r="Z622" s="71">
        <v>1335969</v>
      </c>
      <c r="AA622" s="71">
        <v>425843</v>
      </c>
      <c r="AB622" s="71">
        <v>2401803</v>
      </c>
      <c r="AC622" s="71">
        <v>50918383</v>
      </c>
      <c r="AD622" s="71">
        <v>258.84861956761989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2414</v>
      </c>
      <c r="B623" s="70">
        <v>516</v>
      </c>
      <c r="C623" s="70">
        <v>6</v>
      </c>
      <c r="D623" s="70">
        <v>31</v>
      </c>
      <c r="E623" s="70">
        <v>2009</v>
      </c>
      <c r="F623" s="70" t="s">
        <v>176</v>
      </c>
      <c r="G623" s="70" t="s">
        <v>2408</v>
      </c>
      <c r="H623" s="70" t="s">
        <v>2409</v>
      </c>
      <c r="I623" s="148"/>
      <c r="J623" s="71">
        <v>5990.3532429010147</v>
      </c>
      <c r="K623" s="71">
        <v>316.97306112006481</v>
      </c>
      <c r="L623" s="71">
        <v>673.76814549603205</v>
      </c>
      <c r="M623" s="71">
        <v>3848.0117768356322</v>
      </c>
      <c r="N623" s="71">
        <v>3786.7265871018899</v>
      </c>
      <c r="O623" s="71">
        <v>2661.594447048908</v>
      </c>
      <c r="P623" s="71">
        <v>2067.310317154072</v>
      </c>
      <c r="Q623" s="71">
        <v>139.39428889022699</v>
      </c>
      <c r="R623" s="71">
        <v>263.13792128949842</v>
      </c>
      <c r="S623" s="71">
        <v>223.4321183774546</v>
      </c>
      <c r="T623" s="72"/>
      <c r="U623" s="71">
        <v>414479495</v>
      </c>
      <c r="V623" s="71">
        <v>119389</v>
      </c>
      <c r="W623" s="71">
        <v>16162</v>
      </c>
      <c r="X623" s="71">
        <v>821565</v>
      </c>
      <c r="Y623" s="71">
        <v>849247</v>
      </c>
      <c r="Z623" s="71">
        <v>1345501</v>
      </c>
      <c r="AA623" s="71">
        <v>416087</v>
      </c>
      <c r="AB623" s="71">
        <v>2391091</v>
      </c>
      <c r="AC623" s="71">
        <v>48489390</v>
      </c>
      <c r="AD623" s="71">
        <v>223.4321183774546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95.3</v>
      </c>
      <c r="BI623" s="71">
        <v>355.89400000000001</v>
      </c>
      <c r="BJ623" s="71">
        <v>6447.152</v>
      </c>
      <c r="BK623" s="71">
        <v>398.42200000000003</v>
      </c>
      <c r="BL623" s="71">
        <v>472.25578000000002</v>
      </c>
      <c r="BM623" s="71">
        <v>0</v>
      </c>
      <c r="BN623" s="72"/>
      <c r="BO623" s="71">
        <v>9</v>
      </c>
      <c r="BP623" s="71">
        <v>7</v>
      </c>
      <c r="BQ623" s="71">
        <v>153</v>
      </c>
      <c r="BR623" s="71">
        <v>13</v>
      </c>
      <c r="BS623" s="71">
        <v>66</v>
      </c>
      <c r="BT623" s="71">
        <v>0</v>
      </c>
      <c r="BU623"/>
      <c r="BV623" s="70">
        <v>5588.71378</v>
      </c>
      <c r="BW623" s="70">
        <v>148.047</v>
      </c>
      <c r="BX623" s="70">
        <v>1923.942</v>
      </c>
      <c r="BY623" s="70">
        <v>8.3650000000000002</v>
      </c>
      <c r="BZ623" s="70">
        <v>52.984000000000002</v>
      </c>
      <c r="CA623" s="70">
        <v>3.0960000000000001</v>
      </c>
      <c r="CB623" s="70">
        <v>34.143000000000001</v>
      </c>
      <c r="CC623" s="70">
        <v>9.7330000000000005</v>
      </c>
      <c r="CD623" s="70">
        <v>0</v>
      </c>
    </row>
    <row r="624" spans="1:82">
      <c r="A624" s="70" t="s">
        <v>2415</v>
      </c>
      <c r="B624" s="70">
        <v>517</v>
      </c>
      <c r="C624" s="70">
        <v>7</v>
      </c>
      <c r="D624" s="70">
        <v>31</v>
      </c>
      <c r="E624" s="70">
        <v>2010</v>
      </c>
      <c r="F624" s="70" t="s">
        <v>177</v>
      </c>
      <c r="G624" s="70" t="s">
        <v>2408</v>
      </c>
      <c r="H624" s="70" t="s">
        <v>2409</v>
      </c>
      <c r="I624" s="148"/>
      <c r="J624" s="71">
        <v>5901.8658489816207</v>
      </c>
      <c r="K624" s="71">
        <v>382.92548450066528</v>
      </c>
      <c r="L624" s="71">
        <v>637.65907992000427</v>
      </c>
      <c r="M624" s="71">
        <v>3753.2870190218591</v>
      </c>
      <c r="N624" s="71">
        <v>3836.0608813535309</v>
      </c>
      <c r="O624" s="71">
        <v>2663.104127293187</v>
      </c>
      <c r="P624" s="71">
        <v>2082.3081679660781</v>
      </c>
      <c r="Q624" s="71">
        <v>144.72695726423899</v>
      </c>
      <c r="R624" s="71">
        <v>264.66558757918699</v>
      </c>
      <c r="S624" s="71">
        <v>210.44342093716429</v>
      </c>
      <c r="T624" s="72"/>
      <c r="U624" s="71">
        <v>432804388</v>
      </c>
      <c r="V624" s="71">
        <v>119389</v>
      </c>
      <c r="W624" s="71">
        <v>16162</v>
      </c>
      <c r="X624" s="71">
        <v>821565</v>
      </c>
      <c r="Y624" s="71">
        <v>854420</v>
      </c>
      <c r="Z624" s="71">
        <v>1352520</v>
      </c>
      <c r="AA624" s="71">
        <v>408639</v>
      </c>
      <c r="AB624" s="71">
        <v>2378853</v>
      </c>
      <c r="AC624" s="71">
        <v>46218172</v>
      </c>
      <c r="AD624" s="71">
        <v>210.4434209371644</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112.57899999999999</v>
      </c>
      <c r="BI624" s="71">
        <v>319.36</v>
      </c>
      <c r="BJ624" s="71">
        <v>6679.71</v>
      </c>
      <c r="BK624" s="71">
        <v>410.75700000000001</v>
      </c>
      <c r="BL624" s="71">
        <v>496.32900000000001</v>
      </c>
      <c r="BM624" s="71">
        <v>0</v>
      </c>
      <c r="BN624" s="72"/>
      <c r="BO624" s="71">
        <v>10</v>
      </c>
      <c r="BP624" s="71">
        <v>8</v>
      </c>
      <c r="BQ624" s="71">
        <v>166</v>
      </c>
      <c r="BR624" s="71">
        <v>13</v>
      </c>
      <c r="BS624" s="71">
        <v>66</v>
      </c>
      <c r="BT624" s="71">
        <v>0</v>
      </c>
      <c r="BU624"/>
      <c r="BV624" s="70">
        <v>5926.1909999999998</v>
      </c>
      <c r="BW624" s="70">
        <v>174.381</v>
      </c>
      <c r="BX624" s="70">
        <v>1798.904</v>
      </c>
      <c r="BY624" s="70">
        <v>12.74</v>
      </c>
      <c r="BZ624" s="70">
        <v>55.786000000000001</v>
      </c>
      <c r="CA624" s="70">
        <v>0</v>
      </c>
      <c r="CB624" s="70">
        <v>34.744</v>
      </c>
      <c r="CC624" s="70">
        <v>15.989000000000001</v>
      </c>
      <c r="CD624" s="70">
        <v>0</v>
      </c>
    </row>
    <row r="625" spans="1:82">
      <c r="A625" s="70" t="s">
        <v>2416</v>
      </c>
      <c r="B625" s="70">
        <v>518</v>
      </c>
      <c r="C625" s="70">
        <v>8</v>
      </c>
      <c r="D625" s="70">
        <v>31</v>
      </c>
      <c r="E625" s="70">
        <v>2011</v>
      </c>
      <c r="F625" s="70" t="s">
        <v>178</v>
      </c>
      <c r="G625" s="70" t="s">
        <v>2408</v>
      </c>
      <c r="H625" s="70" t="s">
        <v>2409</v>
      </c>
      <c r="I625" s="148"/>
      <c r="J625" s="71">
        <v>6853.8341955636088</v>
      </c>
      <c r="K625" s="71">
        <v>503.14689649459768</v>
      </c>
      <c r="L625" s="71">
        <v>644.06706932356803</v>
      </c>
      <c r="M625" s="71">
        <v>4381.2812604017099</v>
      </c>
      <c r="N625" s="71">
        <v>4182.4060780413683</v>
      </c>
      <c r="O625" s="71">
        <v>2634.9786758402038</v>
      </c>
      <c r="P625" s="71">
        <v>2005.3872406914809</v>
      </c>
      <c r="Q625" s="71">
        <v>165.942878714237</v>
      </c>
      <c r="R625" s="71">
        <v>272.54751984567349</v>
      </c>
      <c r="S625" s="71">
        <v>218.49164786136609</v>
      </c>
      <c r="T625" s="72"/>
      <c r="U625" s="71">
        <v>434136630</v>
      </c>
      <c r="V625" s="71">
        <v>119389</v>
      </c>
      <c r="W625" s="71">
        <v>16162</v>
      </c>
      <c r="X625" s="71">
        <v>821565</v>
      </c>
      <c r="Y625" s="71">
        <v>859516</v>
      </c>
      <c r="Z625" s="71">
        <v>1367309</v>
      </c>
      <c r="AA625" s="71">
        <v>405255</v>
      </c>
      <c r="AB625" s="71">
        <v>2364632</v>
      </c>
      <c r="AC625" s="71">
        <v>47515867</v>
      </c>
      <c r="AD625" s="71">
        <v>218.491647861366</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114.021</v>
      </c>
      <c r="BI625" s="71">
        <v>335.55099999999999</v>
      </c>
      <c r="BJ625" s="71">
        <v>6807.87</v>
      </c>
      <c r="BK625" s="71">
        <v>471.286</v>
      </c>
      <c r="BL625" s="71">
        <v>467.577</v>
      </c>
      <c r="BM625" s="71">
        <v>0</v>
      </c>
      <c r="BN625" s="72"/>
      <c r="BO625" s="71">
        <v>11</v>
      </c>
      <c r="BP625" s="71">
        <v>7</v>
      </c>
      <c r="BQ625" s="71">
        <v>170</v>
      </c>
      <c r="BR625" s="71">
        <v>14</v>
      </c>
      <c r="BS625" s="71">
        <v>71</v>
      </c>
      <c r="BT625" s="71">
        <v>0</v>
      </c>
      <c r="BU625"/>
      <c r="BV625" s="70">
        <v>5825.2219999999998</v>
      </c>
      <c r="BW625" s="70">
        <v>187.005</v>
      </c>
      <c r="BX625" s="70">
        <v>2080.0160000000001</v>
      </c>
      <c r="BY625" s="70">
        <v>4.7699999999999996</v>
      </c>
      <c r="BZ625" s="70">
        <v>70.981999999999999</v>
      </c>
      <c r="CA625" s="70">
        <v>0</v>
      </c>
      <c r="CB625" s="70">
        <v>19.885000000000002</v>
      </c>
      <c r="CC625" s="70">
        <v>8.4250000000000007</v>
      </c>
      <c r="CD625" s="70">
        <v>0</v>
      </c>
    </row>
    <row r="626" spans="1:82">
      <c r="A626" s="70" t="s">
        <v>2417</v>
      </c>
      <c r="B626" s="70">
        <v>519</v>
      </c>
      <c r="C626" s="70">
        <v>9</v>
      </c>
      <c r="D626" s="70">
        <v>31</v>
      </c>
      <c r="E626" s="70">
        <v>2012</v>
      </c>
      <c r="F626" s="70" t="s">
        <v>179</v>
      </c>
      <c r="G626" s="70" t="s">
        <v>2408</v>
      </c>
      <c r="H626" s="70" t="s">
        <v>2409</v>
      </c>
      <c r="I626" s="148"/>
      <c r="J626" s="71">
        <v>6958.5314258904673</v>
      </c>
      <c r="K626" s="71">
        <v>506.23036257673442</v>
      </c>
      <c r="L626" s="71">
        <v>703.18688561376132</v>
      </c>
      <c r="M626" s="71">
        <v>4616.6637854488481</v>
      </c>
      <c r="N626" s="71">
        <v>4801.5600132636018</v>
      </c>
      <c r="O626" s="71">
        <v>2642.5177274127382</v>
      </c>
      <c r="P626" s="71">
        <v>1986.8675553823148</v>
      </c>
      <c r="Q626" s="71">
        <v>180.02680942522099</v>
      </c>
      <c r="R626" s="71">
        <v>271.30854687762411</v>
      </c>
      <c r="S626" s="71">
        <v>242.0563911568496</v>
      </c>
      <c r="T626" s="72"/>
      <c r="U626" s="71">
        <v>436645065</v>
      </c>
      <c r="V626" s="71">
        <v>119389</v>
      </c>
      <c r="W626" s="71">
        <v>16162</v>
      </c>
      <c r="X626" s="71">
        <v>821565</v>
      </c>
      <c r="Y626" s="71">
        <v>869721</v>
      </c>
      <c r="Z626" s="71">
        <v>1382097</v>
      </c>
      <c r="AA626" s="71">
        <v>399241</v>
      </c>
      <c r="AB626" s="71">
        <v>2361133</v>
      </c>
      <c r="AC626" s="71">
        <v>46074760</v>
      </c>
      <c r="AD626" s="71">
        <v>242.05639115684949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127.619</v>
      </c>
      <c r="BI626" s="71">
        <v>363.22500000000002</v>
      </c>
      <c r="BJ626" s="71">
        <v>7048.8310000000001</v>
      </c>
      <c r="BK626" s="71">
        <v>860.44600000000003</v>
      </c>
      <c r="BL626" s="71">
        <v>576.14299999999992</v>
      </c>
      <c r="BM626" s="71">
        <v>0</v>
      </c>
      <c r="BN626" s="72"/>
      <c r="BO626" s="71">
        <v>12</v>
      </c>
      <c r="BP626" s="71">
        <v>7</v>
      </c>
      <c r="BQ626" s="71">
        <v>172</v>
      </c>
      <c r="BR626" s="71">
        <v>14</v>
      </c>
      <c r="BS626" s="71">
        <v>73</v>
      </c>
      <c r="BT626" s="71">
        <v>0</v>
      </c>
      <c r="BU626"/>
      <c r="BV626" s="70">
        <v>6643.2529999999997</v>
      </c>
      <c r="BW626" s="70">
        <v>176.74700000000001</v>
      </c>
      <c r="BX626" s="70">
        <v>2046.172</v>
      </c>
      <c r="BY626" s="70">
        <v>7.4240000000000004</v>
      </c>
      <c r="BZ626" s="70">
        <v>71.070999999999998</v>
      </c>
      <c r="CA626" s="70">
        <v>0</v>
      </c>
      <c r="CB626" s="70">
        <v>20.498999999999999</v>
      </c>
      <c r="CC626" s="70">
        <v>11.098000000000001</v>
      </c>
      <c r="CD626" s="70">
        <v>0</v>
      </c>
    </row>
    <row r="627" spans="1:82">
      <c r="A627" s="70" t="s">
        <v>2418</v>
      </c>
      <c r="B627" s="70">
        <v>520</v>
      </c>
      <c r="C627" s="70">
        <v>10</v>
      </c>
      <c r="D627" s="70">
        <v>31</v>
      </c>
      <c r="E627" s="70">
        <v>2013</v>
      </c>
      <c r="F627" s="70" t="s">
        <v>180</v>
      </c>
      <c r="G627" s="70" t="s">
        <v>2408</v>
      </c>
      <c r="H627" s="70" t="s">
        <v>2409</v>
      </c>
      <c r="I627" s="148"/>
      <c r="J627" s="71">
        <v>7016.5777712594727</v>
      </c>
      <c r="K627" s="71">
        <v>436.04879100757847</v>
      </c>
      <c r="L627" s="71">
        <v>691.05766139852255</v>
      </c>
      <c r="M627" s="71">
        <v>4594.8842737675459</v>
      </c>
      <c r="N627" s="71">
        <v>4838.1803922928593</v>
      </c>
      <c r="O627" s="71">
        <v>2560.4530272297402</v>
      </c>
      <c r="P627" s="71">
        <v>1973.3136139091721</v>
      </c>
      <c r="Q627" s="71">
        <v>182.160873467887</v>
      </c>
      <c r="R627" s="71">
        <v>283.08799956473717</v>
      </c>
      <c r="S627" s="71">
        <v>220.47279442900711</v>
      </c>
      <c r="T627" s="72"/>
      <c r="U627" s="71">
        <v>440506520</v>
      </c>
      <c r="V627" s="71">
        <v>119389</v>
      </c>
      <c r="W627" s="71">
        <v>16162</v>
      </c>
      <c r="X627" s="71">
        <v>821565</v>
      </c>
      <c r="Y627" s="71">
        <v>874981</v>
      </c>
      <c r="Z627" s="71">
        <v>1398967</v>
      </c>
      <c r="AA627" s="71">
        <v>395029</v>
      </c>
      <c r="AB627" s="71">
        <v>2354872</v>
      </c>
      <c r="AC627" s="71">
        <v>46928010</v>
      </c>
      <c r="AD627" s="71">
        <v>220.47279442900711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130.43700000000001</v>
      </c>
      <c r="BI627" s="71">
        <v>359.20600000000002</v>
      </c>
      <c r="BJ627" s="71">
        <v>7290.2049999999999</v>
      </c>
      <c r="BK627" s="71">
        <v>932.46900000000005</v>
      </c>
      <c r="BL627" s="71">
        <v>570.60600000000011</v>
      </c>
      <c r="BM627" s="71">
        <v>0</v>
      </c>
      <c r="BN627" s="72"/>
      <c r="BO627" s="71">
        <v>11</v>
      </c>
      <c r="BP627" s="71">
        <v>8</v>
      </c>
      <c r="BQ627" s="71">
        <v>177</v>
      </c>
      <c r="BR627" s="71">
        <v>14</v>
      </c>
      <c r="BS627" s="71">
        <v>72</v>
      </c>
      <c r="BT627" s="71">
        <v>0</v>
      </c>
      <c r="BU627"/>
      <c r="BV627" s="70">
        <v>6893.9949999999999</v>
      </c>
      <c r="BW627" s="70">
        <v>188.27099999999999</v>
      </c>
      <c r="BX627" s="70">
        <v>2101.9430000000002</v>
      </c>
      <c r="BY627" s="70">
        <v>8.9339999999999993</v>
      </c>
      <c r="BZ627" s="70">
        <v>60.375</v>
      </c>
      <c r="CA627" s="70">
        <v>0</v>
      </c>
      <c r="CB627" s="70">
        <v>19.765999999999998</v>
      </c>
      <c r="CC627" s="70">
        <v>9.6389999999999993</v>
      </c>
      <c r="CD627" s="70">
        <v>0</v>
      </c>
    </row>
    <row r="628" spans="1:82">
      <c r="A628" s="70" t="s">
        <v>2419</v>
      </c>
      <c r="B628" s="70">
        <v>521</v>
      </c>
      <c r="C628" s="70">
        <v>11</v>
      </c>
      <c r="D628" s="70">
        <v>31</v>
      </c>
      <c r="E628" s="70">
        <v>2014</v>
      </c>
      <c r="F628" s="70" t="s">
        <v>181</v>
      </c>
      <c r="G628" s="70" t="s">
        <v>2408</v>
      </c>
      <c r="H628" s="70" t="s">
        <v>2409</v>
      </c>
      <c r="I628" s="148"/>
      <c r="J628" s="71">
        <v>6532.2661485804038</v>
      </c>
      <c r="K628" s="71">
        <v>411.69034938172513</v>
      </c>
      <c r="L628" s="71">
        <v>476.88891136119128</v>
      </c>
      <c r="M628" s="71">
        <v>4357.4779824772113</v>
      </c>
      <c r="N628" s="71">
        <v>4226.8763448048794</v>
      </c>
      <c r="O628" s="71">
        <v>2448.6498956298219</v>
      </c>
      <c r="P628" s="71">
        <v>1955.134810233071</v>
      </c>
      <c r="Q628" s="71">
        <v>173.48208982753499</v>
      </c>
      <c r="R628" s="71">
        <v>274.21509609388801</v>
      </c>
      <c r="S628" s="71">
        <v>217.3615177775927</v>
      </c>
      <c r="T628" s="72"/>
      <c r="U628" s="71">
        <v>464262422</v>
      </c>
      <c r="V628" s="71">
        <v>104152</v>
      </c>
      <c r="W628" s="71">
        <v>15220</v>
      </c>
      <c r="X628" s="71">
        <v>804996</v>
      </c>
      <c r="Y628" s="71">
        <v>880005</v>
      </c>
      <c r="Z628" s="71">
        <v>1409086</v>
      </c>
      <c r="AA628" s="71">
        <v>389366</v>
      </c>
      <c r="AB628" s="71">
        <v>2337485</v>
      </c>
      <c r="AC628" s="71">
        <v>45600067</v>
      </c>
      <c r="AD628" s="71">
        <v>217.3615177775927</v>
      </c>
      <c r="AE628" s="72"/>
      <c r="AF628" s="71"/>
      <c r="AG628" s="71"/>
      <c r="AH628" s="71"/>
      <c r="AI628" s="71"/>
      <c r="AJ628" s="71"/>
      <c r="AK628" s="71"/>
      <c r="AL628" s="71"/>
      <c r="AM628" s="71"/>
      <c r="AN628" s="71"/>
      <c r="AO628" s="71"/>
      <c r="AP628" s="71"/>
      <c r="AQ628" s="72"/>
      <c r="AR628" s="71">
        <v>12456</v>
      </c>
      <c r="AS628" s="71">
        <v>1450</v>
      </c>
      <c r="AT628" s="71">
        <v>11</v>
      </c>
      <c r="AU628" s="71">
        <v>8</v>
      </c>
      <c r="AV628" s="71">
        <v>0</v>
      </c>
      <c r="AW628" s="71">
        <v>6</v>
      </c>
      <c r="AX628" s="71"/>
      <c r="AY628" s="72"/>
      <c r="AZ628" s="71">
        <v>50612.7</v>
      </c>
      <c r="BA628" s="71">
        <v>100540.5</v>
      </c>
      <c r="BB628" s="71">
        <v>28275</v>
      </c>
      <c r="BC628" s="71">
        <v>33309.9</v>
      </c>
      <c r="BD628" s="71">
        <v>0</v>
      </c>
      <c r="BE628" s="71">
        <v>8218.5</v>
      </c>
      <c r="BF628" s="71"/>
      <c r="BG628" s="72"/>
      <c r="BH628" s="71">
        <v>111.098</v>
      </c>
      <c r="BI628" s="71">
        <v>336.96100000000001</v>
      </c>
      <c r="BJ628" s="71">
        <v>7121.8649999999998</v>
      </c>
      <c r="BK628" s="71">
        <v>847.12699999999995</v>
      </c>
      <c r="BL628" s="71">
        <v>547.28300000000013</v>
      </c>
      <c r="BM628" s="71">
        <v>0</v>
      </c>
      <c r="BN628" s="72"/>
      <c r="BO628" s="71">
        <v>11</v>
      </c>
      <c r="BP628" s="71">
        <v>9</v>
      </c>
      <c r="BQ628" s="71">
        <v>180</v>
      </c>
      <c r="BR628" s="71">
        <v>15</v>
      </c>
      <c r="BS628" s="71">
        <v>71</v>
      </c>
      <c r="BT628" s="71">
        <v>0</v>
      </c>
      <c r="BU628"/>
      <c r="BV628" s="70">
        <v>6597.8689999999997</v>
      </c>
      <c r="BW628" s="70">
        <v>207.93700000000001</v>
      </c>
      <c r="BX628" s="70">
        <v>2066.7600000000002</v>
      </c>
      <c r="BY628" s="70">
        <v>7.2510000000000003</v>
      </c>
      <c r="BZ628" s="70">
        <v>57.655000000000001</v>
      </c>
      <c r="CA628" s="70">
        <v>0</v>
      </c>
      <c r="CB628" s="70">
        <v>18.641999999999999</v>
      </c>
      <c r="CC628" s="70">
        <v>8.2200000000000006</v>
      </c>
      <c r="CD628" s="70">
        <v>0</v>
      </c>
    </row>
    <row r="629" spans="1:82">
      <c r="A629" s="70" t="s">
        <v>2420</v>
      </c>
      <c r="B629" s="70">
        <v>522</v>
      </c>
      <c r="C629" s="70">
        <v>12</v>
      </c>
      <c r="D629" s="70">
        <v>31</v>
      </c>
      <c r="E629" s="70">
        <v>2015</v>
      </c>
      <c r="F629" s="70" t="s">
        <v>182</v>
      </c>
      <c r="G629" s="70" t="s">
        <v>2408</v>
      </c>
      <c r="H629" s="70" t="s">
        <v>2409</v>
      </c>
      <c r="I629" s="148"/>
      <c r="J629" s="71">
        <v>6047.3568518612619</v>
      </c>
      <c r="K629" s="71">
        <v>416.19027789045339</v>
      </c>
      <c r="L629" s="71">
        <v>506.66759532515238</v>
      </c>
      <c r="M629" s="71">
        <v>3643.899701160869</v>
      </c>
      <c r="N629" s="71">
        <v>3974.1873601855409</v>
      </c>
      <c r="O629" s="71">
        <v>2434.7599957950765</v>
      </c>
      <c r="P629" s="71">
        <v>1927.0503345768345</v>
      </c>
      <c r="Q629" s="71">
        <v>168.51637936568599</v>
      </c>
      <c r="R629" s="71">
        <v>310.06820905456351</v>
      </c>
      <c r="S629" s="71">
        <v>228.9604386094025</v>
      </c>
      <c r="T629" s="72"/>
      <c r="U629" s="71">
        <v>477916847</v>
      </c>
      <c r="V629" s="71">
        <v>104152</v>
      </c>
      <c r="W629" s="71">
        <v>15220</v>
      </c>
      <c r="X629" s="71">
        <v>804996</v>
      </c>
      <c r="Y629" s="71">
        <v>885719</v>
      </c>
      <c r="Z629" s="71">
        <v>1414577</v>
      </c>
      <c r="AA629" s="71">
        <v>383470</v>
      </c>
      <c r="AB629" s="71">
        <v>2319435</v>
      </c>
      <c r="AC629" s="71">
        <v>53001101</v>
      </c>
      <c r="AD629" s="71">
        <v>228.9604386094025</v>
      </c>
      <c r="AE629" s="72"/>
      <c r="AF629" s="71">
        <v>5192571026.5313711</v>
      </c>
      <c r="AG629" s="71">
        <v>280426960.0642097</v>
      </c>
      <c r="AH629" s="71">
        <v>103033200.98931471</v>
      </c>
      <c r="AI629" s="71">
        <v>4848857900.4378185</v>
      </c>
      <c r="AJ629" s="71">
        <v>4855731803.7348328</v>
      </c>
      <c r="AK629" s="71"/>
      <c r="AL629" s="71"/>
      <c r="AM629" s="71">
        <v>317868837.0861147</v>
      </c>
      <c r="AN629" s="71"/>
      <c r="AO629" s="71"/>
      <c r="AP629" s="71">
        <v>15598489728.84366</v>
      </c>
      <c r="AQ629" s="72"/>
      <c r="AR629" s="71">
        <v>13789</v>
      </c>
      <c r="AS629" s="71">
        <v>2018</v>
      </c>
      <c r="AT629" s="71">
        <v>19</v>
      </c>
      <c r="AU629" s="71">
        <v>11</v>
      </c>
      <c r="AV629" s="71">
        <v>0</v>
      </c>
      <c r="AW629" s="71">
        <v>6</v>
      </c>
      <c r="AX629" s="71"/>
      <c r="AY629" s="72"/>
      <c r="AZ629" s="71">
        <v>57287.799999999981</v>
      </c>
      <c r="BA629" s="71">
        <v>159424</v>
      </c>
      <c r="BB629" s="71">
        <v>28382.1</v>
      </c>
      <c r="BC629" s="71">
        <v>33896.9</v>
      </c>
      <c r="BD629" s="71">
        <v>0</v>
      </c>
      <c r="BE629" s="71">
        <v>8218.5</v>
      </c>
      <c r="BF629" s="71"/>
      <c r="BG629" s="72"/>
      <c r="BH629" s="71">
        <v>113.46299999999999</v>
      </c>
      <c r="BI629" s="71">
        <v>352.61700000000002</v>
      </c>
      <c r="BJ629" s="71">
        <v>6686.0439999999999</v>
      </c>
      <c r="BK629" s="71">
        <v>828.42899999999997</v>
      </c>
      <c r="BL629" s="71">
        <v>611.10599999999999</v>
      </c>
      <c r="BM629" s="71">
        <v>0</v>
      </c>
      <c r="BN629" s="72"/>
      <c r="BO629" s="71">
        <v>11</v>
      </c>
      <c r="BP629" s="71">
        <v>8</v>
      </c>
      <c r="BQ629" s="71">
        <v>178</v>
      </c>
      <c r="BR629" s="71">
        <v>15</v>
      </c>
      <c r="BS629" s="71">
        <v>75</v>
      </c>
      <c r="BT629" s="71">
        <v>0</v>
      </c>
      <c r="BU629"/>
      <c r="BV629" s="70">
        <v>6344.2330000000002</v>
      </c>
      <c r="BW629" s="70">
        <v>202.006</v>
      </c>
      <c r="BX629" s="70">
        <v>1945.454</v>
      </c>
      <c r="BY629" s="70">
        <v>4.6520000000000001</v>
      </c>
      <c r="BZ629" s="70">
        <v>65.555999999999997</v>
      </c>
      <c r="CA629" s="70">
        <v>3.3450000000000002</v>
      </c>
      <c r="CB629" s="70">
        <v>20.523</v>
      </c>
      <c r="CC629" s="70">
        <v>5.89</v>
      </c>
      <c r="CD629" s="70">
        <v>0</v>
      </c>
    </row>
    <row r="630" spans="1:82">
      <c r="A630" s="70" t="s">
        <v>2421</v>
      </c>
      <c r="B630" s="70">
        <v>523</v>
      </c>
      <c r="C630" s="70">
        <v>13</v>
      </c>
      <c r="D630" s="70">
        <v>31</v>
      </c>
      <c r="E630" s="70">
        <v>2016</v>
      </c>
      <c r="F630" s="70" t="s">
        <v>155</v>
      </c>
      <c r="G630" s="70" t="s">
        <v>2408</v>
      </c>
      <c r="H630" s="70" t="s">
        <v>2409</v>
      </c>
      <c r="I630" s="148"/>
      <c r="J630" s="71">
        <v>6089.1098718298126</v>
      </c>
      <c r="K630" s="71">
        <v>354.94296718040823</v>
      </c>
      <c r="L630" s="71">
        <v>652.10067069321792</v>
      </c>
      <c r="M630" s="71">
        <v>3543.9579593679573</v>
      </c>
      <c r="N630" s="71">
        <v>3742.9261984561449</v>
      </c>
      <c r="O630" s="71">
        <v>2418.1293529546265</v>
      </c>
      <c r="P630" s="71">
        <v>1912.091712486387</v>
      </c>
      <c r="Q630" s="71">
        <v>162.51885741971071</v>
      </c>
      <c r="R630" s="71">
        <v>319.79648083867119</v>
      </c>
      <c r="S630" s="71">
        <v>211.47808142163757</v>
      </c>
      <c r="T630" s="72"/>
      <c r="U630" s="71">
        <v>469345139</v>
      </c>
      <c r="V630" s="71">
        <v>104152</v>
      </c>
      <c r="W630" s="71">
        <v>15220</v>
      </c>
      <c r="X630" s="71">
        <v>804996</v>
      </c>
      <c r="Y630" s="71">
        <v>890293</v>
      </c>
      <c r="Z630" s="71">
        <v>1422185</v>
      </c>
      <c r="AA630" s="71">
        <v>393538</v>
      </c>
      <c r="AB630" s="71">
        <v>2300923</v>
      </c>
      <c r="AC630" s="71">
        <v>54618091.016966671</v>
      </c>
      <c r="AD630" s="71">
        <v>211.4780814216376</v>
      </c>
      <c r="AE630" s="72"/>
      <c r="AF630" s="71">
        <v>5258679371.1621151</v>
      </c>
      <c r="AG630" s="71">
        <v>228751958.50197169</v>
      </c>
      <c r="AH630" s="71">
        <v>102709142.2072558</v>
      </c>
      <c r="AI630" s="71">
        <v>4968832526.9658079</v>
      </c>
      <c r="AJ630" s="71">
        <v>4397479696.6918192</v>
      </c>
      <c r="AK630" s="71"/>
      <c r="AL630" s="71"/>
      <c r="AM630" s="71">
        <v>315576827.04462522</v>
      </c>
      <c r="AN630" s="71"/>
      <c r="AO630" s="71"/>
      <c r="AP630" s="71">
        <v>15272029522.573593</v>
      </c>
      <c r="AQ630" s="72"/>
      <c r="AR630" s="71">
        <v>15049</v>
      </c>
      <c r="AS630" s="71">
        <v>2261</v>
      </c>
      <c r="AT630" s="71">
        <v>21</v>
      </c>
      <c r="AU630" s="71">
        <v>14</v>
      </c>
      <c r="AV630" s="71">
        <v>0</v>
      </c>
      <c r="AW630" s="71">
        <v>8</v>
      </c>
      <c r="AX630" s="71"/>
      <c r="AY630" s="72"/>
      <c r="AZ630" s="71">
        <v>63855.8</v>
      </c>
      <c r="BA630" s="71">
        <v>183849.4</v>
      </c>
      <c r="BB630" s="71">
        <v>27708.2</v>
      </c>
      <c r="BC630" s="71">
        <v>35009.300000000003</v>
      </c>
      <c r="BD630" s="71">
        <v>0</v>
      </c>
      <c r="BE630" s="71">
        <v>14017.5</v>
      </c>
      <c r="BF630" s="71"/>
      <c r="BG630" s="72"/>
      <c r="BH630" s="71">
        <v>113.614</v>
      </c>
      <c r="BI630" s="71">
        <v>378.73700000000002</v>
      </c>
      <c r="BJ630" s="71">
        <v>6325.0569999999998</v>
      </c>
      <c r="BK630" s="71">
        <v>848.42700000000002</v>
      </c>
      <c r="BL630" s="71">
        <v>557.67899999999997</v>
      </c>
      <c r="BM630" s="71">
        <v>0</v>
      </c>
      <c r="BN630" s="72"/>
      <c r="BO630" s="71">
        <v>11</v>
      </c>
      <c r="BP630" s="71">
        <v>9</v>
      </c>
      <c r="BQ630" s="71">
        <v>180</v>
      </c>
      <c r="BR630" s="71">
        <v>18</v>
      </c>
      <c r="BS630" s="71">
        <v>75</v>
      </c>
      <c r="BT630" s="71">
        <v>0</v>
      </c>
      <c r="BU630"/>
      <c r="BV630" s="70">
        <v>6077.9759999999997</v>
      </c>
      <c r="BW630" s="70">
        <v>110.901</v>
      </c>
      <c r="BX630" s="70">
        <v>1992.693</v>
      </c>
      <c r="BY630" s="70">
        <v>6.7329999999999997</v>
      </c>
      <c r="BZ630" s="70">
        <v>11.202</v>
      </c>
      <c r="CA630" s="70">
        <v>0</v>
      </c>
      <c r="CB630" s="70">
        <v>19.408000000000001</v>
      </c>
      <c r="CC630" s="70">
        <v>4.601</v>
      </c>
      <c r="CD630" s="70">
        <v>0</v>
      </c>
    </row>
    <row r="631" spans="1:82">
      <c r="A631" s="70" t="s">
        <v>2422</v>
      </c>
      <c r="B631" s="70">
        <v>524</v>
      </c>
      <c r="C631" s="70">
        <v>14</v>
      </c>
      <c r="D631" s="70">
        <v>31</v>
      </c>
      <c r="E631" s="70">
        <v>2017</v>
      </c>
      <c r="F631" s="70" t="s">
        <v>156</v>
      </c>
      <c r="G631" s="70" t="s">
        <v>2408</v>
      </c>
      <c r="H631" s="70" t="s">
        <v>2409</v>
      </c>
      <c r="I631" s="148"/>
      <c r="J631" s="71">
        <v>5911.469475822717</v>
      </c>
      <c r="K631" s="71">
        <v>363.14119303276539</v>
      </c>
      <c r="L631" s="71">
        <v>587.46302697071008</v>
      </c>
      <c r="M631" s="71">
        <v>3414.8071123326013</v>
      </c>
      <c r="N631" s="71">
        <v>3990.0692157683134</v>
      </c>
      <c r="O631" s="71">
        <v>2388.1997439101274</v>
      </c>
      <c r="P631" s="71">
        <v>1879.4508778049503</v>
      </c>
      <c r="Q631" s="71">
        <v>155.818433178291</v>
      </c>
      <c r="R631" s="71">
        <v>271.02376305598597</v>
      </c>
      <c r="S631" s="71">
        <v>238.03261729840875</v>
      </c>
      <c r="T631" s="72"/>
      <c r="U631" s="71">
        <v>486582702</v>
      </c>
      <c r="V631" s="71">
        <v>104152</v>
      </c>
      <c r="W631" s="71">
        <v>15220</v>
      </c>
      <c r="X631" s="71">
        <v>804996</v>
      </c>
      <c r="Y631" s="71">
        <v>895463</v>
      </c>
      <c r="Z631" s="71">
        <v>1427882</v>
      </c>
      <c r="AA631" s="71">
        <v>389286</v>
      </c>
      <c r="AB631" s="71">
        <v>2281291</v>
      </c>
      <c r="AC631" s="71">
        <v>47206644.999999993</v>
      </c>
      <c r="AD631" s="71">
        <v>238.03261729840881</v>
      </c>
      <c r="AE631" s="72"/>
      <c r="AF631" s="71">
        <v>5281188669.7103271</v>
      </c>
      <c r="AG631" s="71">
        <v>260419217.83788499</v>
      </c>
      <c r="AH631" s="71">
        <v>124361982.2031347</v>
      </c>
      <c r="AI631" s="71">
        <v>5107854098.5131788</v>
      </c>
      <c r="AJ631" s="71">
        <v>4720157176.483284</v>
      </c>
      <c r="AK631" s="71"/>
      <c r="AL631" s="71"/>
      <c r="AM631" s="71">
        <v>313373832.00486672</v>
      </c>
      <c r="AN631" s="71"/>
      <c r="AO631" s="71"/>
      <c r="AP631" s="71">
        <v>15807354976.752678</v>
      </c>
      <c r="AQ631" s="72"/>
      <c r="AR631" s="71">
        <v>16123</v>
      </c>
      <c r="AS631" s="71">
        <v>2465</v>
      </c>
      <c r="AT631" s="71">
        <v>20</v>
      </c>
      <c r="AU631" s="71">
        <v>15</v>
      </c>
      <c r="AV631" s="71">
        <v>0</v>
      </c>
      <c r="AW631" s="71">
        <v>10</v>
      </c>
      <c r="AX631" s="71"/>
      <c r="AY631" s="72"/>
      <c r="AZ631" s="71">
        <v>69458.10000000002</v>
      </c>
      <c r="BA631" s="71">
        <v>197417.7</v>
      </c>
      <c r="BB631" s="71">
        <v>27688.400000000001</v>
      </c>
      <c r="BC631" s="71">
        <v>35193.300000000003</v>
      </c>
      <c r="BD631" s="71">
        <v>0</v>
      </c>
      <c r="BE631" s="71">
        <v>23412.5</v>
      </c>
      <c r="BF631" s="71"/>
      <c r="BG631" s="72"/>
      <c r="BH631" s="71">
        <v>108.86499999999999</v>
      </c>
      <c r="BI631" s="71">
        <v>416.68599999999998</v>
      </c>
      <c r="BJ631" s="71">
        <v>6939.8950000000004</v>
      </c>
      <c r="BK631" s="71">
        <v>877.31299999999999</v>
      </c>
      <c r="BL631" s="71">
        <v>547.65499999999997</v>
      </c>
      <c r="BM631" s="71">
        <v>0</v>
      </c>
      <c r="BN631" s="72"/>
      <c r="BO631" s="71">
        <v>9</v>
      </c>
      <c r="BP631" s="71">
        <v>8</v>
      </c>
      <c r="BQ631" s="71">
        <v>179</v>
      </c>
      <c r="BR631" s="71">
        <v>18</v>
      </c>
      <c r="BS631" s="71">
        <v>75</v>
      </c>
      <c r="BT631" s="71">
        <v>0</v>
      </c>
      <c r="BU631"/>
      <c r="BV631" s="70">
        <v>6441.4319999999998</v>
      </c>
      <c r="BW631" s="70">
        <v>164.18299999999999</v>
      </c>
      <c r="BX631" s="70">
        <v>2169.3719999999998</v>
      </c>
      <c r="BY631" s="70">
        <v>12.782</v>
      </c>
      <c r="BZ631" s="70">
        <v>61.265999999999998</v>
      </c>
      <c r="CA631" s="70">
        <v>0</v>
      </c>
      <c r="CB631" s="70">
        <v>29.31</v>
      </c>
      <c r="CC631" s="70">
        <v>12.069000000000001</v>
      </c>
      <c r="CD631" s="70">
        <v>0</v>
      </c>
    </row>
    <row r="632" spans="1:82">
      <c r="A632" s="70" t="s">
        <v>2423</v>
      </c>
      <c r="B632" s="70">
        <v>525</v>
      </c>
      <c r="C632" s="70">
        <v>15</v>
      </c>
      <c r="D632" s="70">
        <v>31</v>
      </c>
      <c r="E632" s="70">
        <v>2018</v>
      </c>
      <c r="F632" s="70" t="s">
        <v>183</v>
      </c>
      <c r="G632" s="70" t="s">
        <v>2408</v>
      </c>
      <c r="H632" s="70" t="s">
        <v>2409</v>
      </c>
      <c r="I632" s="148"/>
      <c r="J632" s="71">
        <v>6140.6963751315234</v>
      </c>
      <c r="K632" s="71">
        <v>332.52150729070348</v>
      </c>
      <c r="L632" s="71">
        <v>547.3669174004973</v>
      </c>
      <c r="M632" s="71">
        <v>3332.1831614880862</v>
      </c>
      <c r="N632" s="71">
        <v>3756.4752017031064</v>
      </c>
      <c r="O632" s="71">
        <v>2346.1977255598381</v>
      </c>
      <c r="P632" s="71">
        <v>1851.4741803251191</v>
      </c>
      <c r="Q632" s="71">
        <v>143.196887283384</v>
      </c>
      <c r="R632" s="71">
        <v>266.62156913435319</v>
      </c>
      <c r="S632" s="71">
        <v>245.31119614082172</v>
      </c>
      <c r="T632" s="72"/>
      <c r="U632" s="71">
        <v>506744750</v>
      </c>
      <c r="V632" s="71">
        <v>104152</v>
      </c>
      <c r="W632" s="71">
        <v>15220</v>
      </c>
      <c r="X632" s="71">
        <v>804996</v>
      </c>
      <c r="Y632" s="71">
        <v>899853</v>
      </c>
      <c r="Z632" s="71">
        <v>1429629</v>
      </c>
      <c r="AA632" s="71">
        <v>387347</v>
      </c>
      <c r="AB632" s="71">
        <v>2259309</v>
      </c>
      <c r="AC632" s="71">
        <v>46257871</v>
      </c>
      <c r="AD632" s="71">
        <v>245.31119614082169</v>
      </c>
      <c r="AE632" s="72"/>
      <c r="AF632" s="71">
        <v>5478257324.3508606</v>
      </c>
      <c r="AG632" s="71">
        <v>228370707.45971611</v>
      </c>
      <c r="AH632" s="71">
        <v>117596003.5900383</v>
      </c>
      <c r="AI632" s="71">
        <v>4829739154.5298204</v>
      </c>
      <c r="AJ632" s="71">
        <v>4667354000.6198769</v>
      </c>
      <c r="AK632" s="71"/>
      <c r="AL632" s="71"/>
      <c r="AM632" s="71">
        <v>310996393.29082471</v>
      </c>
      <c r="AN632" s="71"/>
      <c r="AO632" s="71"/>
      <c r="AP632" s="71">
        <v>15632313583.841137</v>
      </c>
      <c r="AQ632" s="72"/>
      <c r="AR632" s="71">
        <v>17321</v>
      </c>
      <c r="AS632" s="71">
        <v>2677</v>
      </c>
      <c r="AT632" s="71">
        <v>20</v>
      </c>
      <c r="AU632" s="71">
        <v>15</v>
      </c>
      <c r="AV632" s="71">
        <v>0</v>
      </c>
      <c r="AW632" s="71">
        <v>10</v>
      </c>
      <c r="AX632" s="71"/>
      <c r="AY632" s="72"/>
      <c r="AZ632" s="71">
        <v>75735.800000000047</v>
      </c>
      <c r="BA632" s="71">
        <v>249853.7</v>
      </c>
      <c r="BB632" s="71">
        <v>27688</v>
      </c>
      <c r="BC632" s="71">
        <v>35192.9</v>
      </c>
      <c r="BD632" s="71">
        <v>0</v>
      </c>
      <c r="BE632" s="71">
        <v>23412.5</v>
      </c>
      <c r="BF632" s="71"/>
      <c r="BG632" s="72"/>
      <c r="BH632" s="71">
        <v>102.752</v>
      </c>
      <c r="BI632" s="71">
        <v>417.74700000000001</v>
      </c>
      <c r="BJ632" s="71">
        <v>6665.558</v>
      </c>
      <c r="BK632" s="71">
        <v>860.32100000000003</v>
      </c>
      <c r="BL632" s="71">
        <v>524.65600000000006</v>
      </c>
      <c r="BM632" s="71">
        <v>0</v>
      </c>
      <c r="BN632" s="72"/>
      <c r="BO632" s="71">
        <v>10</v>
      </c>
      <c r="BP632" s="71">
        <v>8</v>
      </c>
      <c r="BQ632" s="71">
        <v>179</v>
      </c>
      <c r="BR632" s="71">
        <v>19</v>
      </c>
      <c r="BS632" s="71">
        <v>71</v>
      </c>
      <c r="BT632" s="71">
        <v>0</v>
      </c>
      <c r="BU632"/>
      <c r="BV632" s="70">
        <v>6227.05</v>
      </c>
      <c r="BW632" s="70">
        <v>185.328</v>
      </c>
      <c r="BX632" s="70">
        <v>2012.8309999999999</v>
      </c>
      <c r="BY632" s="70">
        <v>45.13</v>
      </c>
      <c r="BZ632" s="70">
        <v>60.04</v>
      </c>
      <c r="CA632" s="70">
        <v>4.1260000000000003</v>
      </c>
      <c r="CB632" s="70">
        <v>26.652000000000001</v>
      </c>
      <c r="CC632" s="70">
        <v>9.8770000000000007</v>
      </c>
      <c r="CD632" s="70">
        <v>0</v>
      </c>
    </row>
    <row r="633" spans="1:82">
      <c r="A633" s="70" t="s">
        <v>2424</v>
      </c>
      <c r="B633" s="70">
        <v>526</v>
      </c>
      <c r="C633" s="70">
        <v>16</v>
      </c>
      <c r="D633" s="70">
        <v>31</v>
      </c>
      <c r="E633" s="70">
        <v>2019</v>
      </c>
      <c r="F633" s="70" t="s">
        <v>158</v>
      </c>
      <c r="G633" s="70" t="s">
        <v>2408</v>
      </c>
      <c r="H633" s="70" t="s">
        <v>2409</v>
      </c>
      <c r="I633" s="148"/>
      <c r="J633" s="71">
        <v>5654.7753233903431</v>
      </c>
      <c r="K633" s="71">
        <v>374.55419641016709</v>
      </c>
      <c r="L633" s="71">
        <v>552.51449239548458</v>
      </c>
      <c r="M633" s="71">
        <v>3380.684053936156</v>
      </c>
      <c r="N633" s="71">
        <v>3634.6900082140814</v>
      </c>
      <c r="O633" s="71">
        <v>2281.923447631109</v>
      </c>
      <c r="P633" s="71">
        <v>1771.7142403194584</v>
      </c>
      <c r="Q633" s="71">
        <v>137.98664272954699</v>
      </c>
      <c r="R633" s="71">
        <v>272.82484434860959</v>
      </c>
      <c r="S633" s="71">
        <v>241.9432146720448</v>
      </c>
      <c r="T633" s="72"/>
      <c r="U633" s="71">
        <v>495889882</v>
      </c>
      <c r="V633" s="71">
        <v>104152</v>
      </c>
      <c r="W633" s="71">
        <v>15220</v>
      </c>
      <c r="X633" s="71">
        <v>804996</v>
      </c>
      <c r="Y633" s="71">
        <v>903798</v>
      </c>
      <c r="Z633" s="71">
        <v>1428637</v>
      </c>
      <c r="AA633" s="71">
        <v>367886</v>
      </c>
      <c r="AB633" s="71">
        <v>2236042</v>
      </c>
      <c r="AC633" s="71">
        <v>48109393</v>
      </c>
      <c r="AD633" s="71">
        <v>241.9432146720448</v>
      </c>
      <c r="AE633" s="72"/>
      <c r="AF633" s="71">
        <v>4934417403.8217649</v>
      </c>
      <c r="AG633" s="71">
        <v>222535742.87878498</v>
      </c>
      <c r="AH633" s="71">
        <v>124371766.0943646</v>
      </c>
      <c r="AI633" s="71">
        <v>4987824792.436574</v>
      </c>
      <c r="AJ633" s="71">
        <v>4534146223.0680094</v>
      </c>
      <c r="AK633" s="71">
        <v>0</v>
      </c>
      <c r="AL633" s="71">
        <v>0</v>
      </c>
      <c r="AM633" s="71">
        <v>304532087.48483634</v>
      </c>
      <c r="AN633" s="71">
        <v>0</v>
      </c>
      <c r="AO633" s="71">
        <v>0</v>
      </c>
      <c r="AP633" s="71">
        <v>15107828015.784332</v>
      </c>
      <c r="AQ633" s="72"/>
      <c r="AR633" s="71">
        <v>18430</v>
      </c>
      <c r="AS633" s="71">
        <v>2889</v>
      </c>
      <c r="AT633" s="71">
        <v>21</v>
      </c>
      <c r="AU633" s="71">
        <v>19</v>
      </c>
      <c r="AV633" s="71">
        <v>0</v>
      </c>
      <c r="AW633" s="71">
        <v>11</v>
      </c>
      <c r="AX633" s="71"/>
      <c r="AY633" s="72"/>
      <c r="AZ633" s="71">
        <v>81353.800000000017</v>
      </c>
      <c r="BA633" s="71">
        <v>258738.49999999991</v>
      </c>
      <c r="BB633" s="71">
        <v>27502.400000000001</v>
      </c>
      <c r="BC633" s="71">
        <v>63540.4</v>
      </c>
      <c r="BD633" s="71">
        <v>0</v>
      </c>
      <c r="BE633" s="71">
        <v>24552.5</v>
      </c>
      <c r="BF633" s="71"/>
      <c r="BG633" s="72"/>
      <c r="BH633" s="71">
        <v>102.262</v>
      </c>
      <c r="BI633" s="71">
        <v>376.26799999999997</v>
      </c>
      <c r="BJ633" s="71">
        <v>6603.9620000000004</v>
      </c>
      <c r="BK633" s="71">
        <v>980.17499999999995</v>
      </c>
      <c r="BL633" s="71">
        <v>520.48199999999997</v>
      </c>
      <c r="BM633" s="71">
        <v>0</v>
      </c>
      <c r="BN633" s="72"/>
      <c r="BO633" s="71">
        <v>10</v>
      </c>
      <c r="BP633" s="71">
        <v>7</v>
      </c>
      <c r="BQ633" s="71">
        <v>181</v>
      </c>
      <c r="BR633" s="71">
        <v>20</v>
      </c>
      <c r="BS633" s="71">
        <v>69</v>
      </c>
      <c r="BT633" s="71">
        <v>0</v>
      </c>
      <c r="BU633"/>
      <c r="BV633" s="70">
        <v>6264.5990000000002</v>
      </c>
      <c r="BW633" s="70">
        <v>203.01300000000001</v>
      </c>
      <c r="BX633" s="70">
        <v>1991.598</v>
      </c>
      <c r="BY633" s="70">
        <v>27.42</v>
      </c>
      <c r="BZ633" s="70">
        <v>60.386000000000003</v>
      </c>
      <c r="CA633" s="70">
        <v>0</v>
      </c>
      <c r="CB633" s="70">
        <v>20.805</v>
      </c>
      <c r="CC633" s="70">
        <v>15.327999999999999</v>
      </c>
      <c r="CD633" s="70">
        <v>0</v>
      </c>
    </row>
    <row r="634" spans="1:82">
      <c r="A634" s="70" t="s">
        <v>2425</v>
      </c>
      <c r="B634" s="70">
        <v>527</v>
      </c>
      <c r="C634" s="70">
        <v>17</v>
      </c>
      <c r="D634" s="70">
        <v>31</v>
      </c>
      <c r="E634" s="70">
        <v>2020</v>
      </c>
      <c r="F634" s="70" t="s">
        <v>159</v>
      </c>
      <c r="G634" s="1064" t="s">
        <v>2408</v>
      </c>
      <c r="H634" s="70" t="s">
        <v>2409</v>
      </c>
      <c r="I634" s="148"/>
      <c r="J634" s="71">
        <v>5124.673837141213</v>
      </c>
      <c r="K634" s="71">
        <v>379.38717705930139</v>
      </c>
      <c r="L634" s="71">
        <v>632.53779890149679</v>
      </c>
      <c r="M634" s="71">
        <v>2897.8641925264806</v>
      </c>
      <c r="N634" s="71">
        <v>3410.8743722487366</v>
      </c>
      <c r="O634" s="71">
        <v>1998.9419043220714</v>
      </c>
      <c r="P634" s="71">
        <v>1654.8332983378348</v>
      </c>
      <c r="Q634" s="71">
        <v>130.500894017169</v>
      </c>
      <c r="R634" s="71">
        <v>264.1255804414493</v>
      </c>
      <c r="S634" s="71">
        <v>240.92067680467198</v>
      </c>
      <c r="T634" s="72"/>
      <c r="U634" s="71">
        <v>475325135</v>
      </c>
      <c r="V634" s="71">
        <v>95442</v>
      </c>
      <c r="W634" s="71">
        <v>18413</v>
      </c>
      <c r="X634" s="71">
        <v>780526</v>
      </c>
      <c r="Y634" s="71">
        <v>907659</v>
      </c>
      <c r="Z634" s="71">
        <v>1428390</v>
      </c>
      <c r="AA634" s="71">
        <v>365228</v>
      </c>
      <c r="AB634" s="71">
        <v>2213353</v>
      </c>
      <c r="AC634" s="71">
        <v>46821479.999999993</v>
      </c>
      <c r="AD634" s="71">
        <v>240.92067680467198</v>
      </c>
      <c r="AE634" s="72"/>
      <c r="AF634" s="71">
        <v>4591575080.0914354</v>
      </c>
      <c r="AG634" s="71">
        <v>215444238.7849215</v>
      </c>
      <c r="AH634" s="71">
        <v>146164155.3795208</v>
      </c>
      <c r="AI634" s="71">
        <v>4539996828.163661</v>
      </c>
      <c r="AJ634" s="71">
        <v>4442936133.4619865</v>
      </c>
      <c r="AK634" s="71">
        <v>0</v>
      </c>
      <c r="AL634" s="71">
        <v>0</v>
      </c>
      <c r="AM634" s="71">
        <v>288867157.36472285</v>
      </c>
      <c r="AN634" s="71">
        <v>0</v>
      </c>
      <c r="AO634" s="71">
        <v>0</v>
      </c>
      <c r="AP634" s="71">
        <v>14224983593.246248</v>
      </c>
      <c r="AQ634" s="72"/>
      <c r="AR634" s="71">
        <v>19440</v>
      </c>
      <c r="AS634" s="71">
        <v>2997</v>
      </c>
      <c r="AT634" s="71">
        <v>22</v>
      </c>
      <c r="AU634" s="71">
        <v>22</v>
      </c>
      <c r="AV634" s="71">
        <v>0</v>
      </c>
      <c r="AW634" s="71">
        <v>12</v>
      </c>
      <c r="AX634" s="71"/>
      <c r="AY634" s="72"/>
      <c r="AZ634" s="71">
        <v>86709.900000000154</v>
      </c>
      <c r="BA634" s="71">
        <v>264852.19999999972</v>
      </c>
      <c r="BB634" s="71">
        <v>27512.3</v>
      </c>
      <c r="BC634" s="71">
        <v>75890.399999999994</v>
      </c>
      <c r="BD634" s="71">
        <v>0</v>
      </c>
      <c r="BE634" s="71">
        <v>24602.400000000001</v>
      </c>
      <c r="BF634" s="71"/>
      <c r="BG634" s="72"/>
      <c r="BH634" s="71">
        <v>98.16</v>
      </c>
      <c r="BI634" s="71">
        <v>373.03699999999998</v>
      </c>
      <c r="BJ634" s="71">
        <v>6159.8429999999998</v>
      </c>
      <c r="BK634" s="71">
        <v>1057.529</v>
      </c>
      <c r="BL634" s="71">
        <v>506.05</v>
      </c>
      <c r="BM634" s="71">
        <v>0</v>
      </c>
      <c r="BN634" s="72"/>
      <c r="BO634" s="71">
        <v>9</v>
      </c>
      <c r="BP634" s="71">
        <v>7</v>
      </c>
      <c r="BQ634" s="71">
        <v>180</v>
      </c>
      <c r="BR634" s="71">
        <v>17</v>
      </c>
      <c r="BS634" s="71">
        <v>65</v>
      </c>
      <c r="BT634" s="71">
        <v>0</v>
      </c>
      <c r="BU634"/>
      <c r="BV634" s="70">
        <v>6021.1549999999997</v>
      </c>
      <c r="BW634" s="70">
        <v>182.345</v>
      </c>
      <c r="BX634" s="70">
        <v>1874.8779999999999</v>
      </c>
      <c r="BY634" s="70">
        <v>35.415999999999997</v>
      </c>
      <c r="BZ634" s="70">
        <v>53.125</v>
      </c>
      <c r="CA634" s="70">
        <v>0</v>
      </c>
      <c r="CB634" s="70">
        <v>17.440000000000001</v>
      </c>
      <c r="CC634" s="70">
        <v>10.26</v>
      </c>
      <c r="CD634" s="70">
        <v>0</v>
      </c>
    </row>
    <row r="635" spans="1:82">
      <c r="A635" s="70" t="s">
        <v>2426</v>
      </c>
      <c r="B635" s="70">
        <v>527</v>
      </c>
      <c r="C635" s="70">
        <v>18</v>
      </c>
      <c r="D635" s="70">
        <v>31</v>
      </c>
      <c r="E635" s="70">
        <v>2021</v>
      </c>
      <c r="F635" s="70" t="s">
        <v>160</v>
      </c>
      <c r="G635" s="1064" t="s">
        <v>2408</v>
      </c>
      <c r="H635" s="70" t="s">
        <v>2409</v>
      </c>
      <c r="I635" s="148"/>
      <c r="J635" s="71">
        <v>5312.3738371615264</v>
      </c>
      <c r="K635" s="71">
        <v>311.25004626402915</v>
      </c>
      <c r="L635" s="71">
        <v>460.73587614405233</v>
      </c>
      <c r="M635" s="71">
        <v>3237.6960335210829</v>
      </c>
      <c r="N635" s="71">
        <v>3148.241579230134</v>
      </c>
      <c r="O635" s="71">
        <v>1935.8196491321592</v>
      </c>
      <c r="P635" s="71">
        <v>1687.1143561325825</v>
      </c>
      <c r="Q635" s="71">
        <v>127.778374538959</v>
      </c>
      <c r="R635" s="71">
        <v>245.44521143020089</v>
      </c>
      <c r="S635" s="71">
        <v>234.57782509155757</v>
      </c>
      <c r="T635" s="72"/>
      <c r="U635" s="71">
        <v>511936621</v>
      </c>
      <c r="V635" s="71">
        <v>95442</v>
      </c>
      <c r="W635" s="71">
        <v>18413</v>
      </c>
      <c r="X635" s="71">
        <v>780526</v>
      </c>
      <c r="Y635" s="71">
        <v>910832</v>
      </c>
      <c r="Z635" s="71">
        <v>1424302</v>
      </c>
      <c r="AA635" s="71">
        <v>363085</v>
      </c>
      <c r="AB635" s="71">
        <v>2188469</v>
      </c>
      <c r="AC635" s="71">
        <v>42209818</v>
      </c>
      <c r="AD635" s="71">
        <v>234.57782509155757</v>
      </c>
      <c r="AE635" s="72"/>
      <c r="AF635" s="71">
        <v>4605841986.2135973</v>
      </c>
      <c r="AG635" s="71">
        <v>215529995.1134513</v>
      </c>
      <c r="AH635" s="71">
        <v>99682474.744567931</v>
      </c>
      <c r="AI635" s="71">
        <v>5002187817.684824</v>
      </c>
      <c r="AJ635" s="71">
        <v>3813419011.9274459</v>
      </c>
      <c r="AK635" s="71">
        <v>0</v>
      </c>
      <c r="AL635" s="71">
        <v>0</v>
      </c>
      <c r="AM635" s="71">
        <v>287266949.28685451</v>
      </c>
      <c r="AN635" s="71">
        <v>0</v>
      </c>
      <c r="AO635" s="71">
        <v>0</v>
      </c>
      <c r="AP635" s="71">
        <v>14023928234.970739</v>
      </c>
      <c r="AQ635" s="72"/>
      <c r="AR635" s="71">
        <v>20441</v>
      </c>
      <c r="AS635" s="71">
        <v>3091</v>
      </c>
      <c r="AT635" s="71">
        <v>21</v>
      </c>
      <c r="AU635" s="71">
        <v>24</v>
      </c>
      <c r="AV635" s="71">
        <v>0</v>
      </c>
      <c r="AW635" s="71">
        <v>12</v>
      </c>
      <c r="AX635" s="71"/>
      <c r="AY635" s="72"/>
      <c r="AZ635" s="71">
        <v>92297.200000001496</v>
      </c>
      <c r="BA635" s="71">
        <v>333284.90000000183</v>
      </c>
      <c r="BB635" s="71">
        <v>27508.799999999999</v>
      </c>
      <c r="BC635" s="71">
        <v>81699.399999999994</v>
      </c>
      <c r="BD635" s="71">
        <v>0</v>
      </c>
      <c r="BE635" s="71">
        <v>24602.400000000001</v>
      </c>
      <c r="BF635" s="71"/>
      <c r="BG635" s="72"/>
      <c r="BH635" s="71">
        <v>92.924000000000007</v>
      </c>
      <c r="BI635" s="71">
        <v>316.49400000000003</v>
      </c>
      <c r="BJ635" s="71">
        <v>6310.7449999999999</v>
      </c>
      <c r="BK635" s="71">
        <v>867.46799999999996</v>
      </c>
      <c r="BL635" s="71">
        <v>510.99600000000004</v>
      </c>
      <c r="BM635" s="71">
        <v>0</v>
      </c>
      <c r="BN635" s="72"/>
      <c r="BO635" s="71">
        <v>9</v>
      </c>
      <c r="BP635" s="71">
        <v>7</v>
      </c>
      <c r="BQ635" s="71">
        <v>184</v>
      </c>
      <c r="BR635" s="71">
        <v>16</v>
      </c>
      <c r="BS635" s="71">
        <v>68</v>
      </c>
      <c r="BT635" s="71">
        <v>0</v>
      </c>
      <c r="BU635"/>
      <c r="BV635" s="70">
        <v>5895.7730000000001</v>
      </c>
      <c r="BW635" s="70">
        <v>187.97800000000001</v>
      </c>
      <c r="BX635" s="70">
        <v>1901.248</v>
      </c>
      <c r="BY635" s="70">
        <v>16.126000000000001</v>
      </c>
      <c r="BZ635" s="70">
        <v>57.210999999999999</v>
      </c>
      <c r="CA635" s="70">
        <v>0</v>
      </c>
      <c r="CB635" s="70">
        <v>28.492000000000001</v>
      </c>
      <c r="CC635" s="70">
        <v>11.798999999999999</v>
      </c>
      <c r="CD635" s="70">
        <v>0</v>
      </c>
    </row>
    <row r="636" spans="1:82">
      <c r="A636" s="70" t="s">
        <v>2427</v>
      </c>
      <c r="B636" s="70">
        <v>527</v>
      </c>
      <c r="C636" s="70">
        <v>19</v>
      </c>
      <c r="D636" s="70">
        <v>31</v>
      </c>
      <c r="E636" s="70">
        <v>2022</v>
      </c>
      <c r="F636" s="70" t="s">
        <v>161</v>
      </c>
      <c r="G636" s="70" t="s">
        <v>2408</v>
      </c>
      <c r="H636" s="70" t="s">
        <v>2409</v>
      </c>
      <c r="I636" s="148"/>
      <c r="J636" s="71">
        <v>5041.361942289398</v>
      </c>
      <c r="K636" s="71">
        <v>317.86824280930415</v>
      </c>
      <c r="L636" s="71">
        <v>462.82229583674257</v>
      </c>
      <c r="M636" s="71">
        <v>3031.8575044482482</v>
      </c>
      <c r="N636" s="71">
        <v>3167.2622734344673</v>
      </c>
      <c r="O636" s="71">
        <v>2036.9871897102698</v>
      </c>
      <c r="P636" s="71">
        <v>1658.8202449567596</v>
      </c>
      <c r="Q636" s="71">
        <v>127.3889231598197</v>
      </c>
      <c r="R636" s="71">
        <v>224.43043150761039</v>
      </c>
      <c r="S636" s="71">
        <v>244.89393002210218</v>
      </c>
      <c r="T636" s="72"/>
      <c r="U636" s="71">
        <v>539833100</v>
      </c>
      <c r="V636" s="71">
        <v>95442</v>
      </c>
      <c r="W636" s="71">
        <v>18413</v>
      </c>
      <c r="X636" s="71">
        <v>780526</v>
      </c>
      <c r="Y636" s="71">
        <v>914487</v>
      </c>
      <c r="Z636" s="71">
        <v>1423962</v>
      </c>
      <c r="AA636" s="71">
        <v>362438</v>
      </c>
      <c r="AB636" s="71">
        <v>2163908</v>
      </c>
      <c r="AC636" s="71">
        <v>39080597</v>
      </c>
      <c r="AD636" s="71">
        <v>244.89393002210218</v>
      </c>
      <c r="AE636" s="72"/>
      <c r="AF636" s="71">
        <v>4618241104.8279963</v>
      </c>
      <c r="AG636" s="71">
        <v>211131462.65079188</v>
      </c>
      <c r="AH636" s="71">
        <v>120618896.79375279</v>
      </c>
      <c r="AI636" s="71">
        <v>4611543773.1034412</v>
      </c>
      <c r="AJ636" s="71">
        <v>4290910911.5409002</v>
      </c>
      <c r="AK636" s="71">
        <v>0</v>
      </c>
      <c r="AL636" s="71">
        <v>0</v>
      </c>
      <c r="AM636" s="71">
        <v>279419585.38591254</v>
      </c>
      <c r="AN636" s="71">
        <v>0</v>
      </c>
      <c r="AO636" s="71">
        <v>0</v>
      </c>
      <c r="AP636" s="71">
        <v>14131865734.302794</v>
      </c>
      <c r="AQ636" s="72"/>
      <c r="AR636" s="71">
        <v>21658</v>
      </c>
      <c r="AS636" s="71">
        <v>3194</v>
      </c>
      <c r="AT636" s="71">
        <v>22</v>
      </c>
      <c r="AU636" s="71">
        <v>29</v>
      </c>
      <c r="AV636" s="71">
        <v>0</v>
      </c>
      <c r="AW636" s="71">
        <v>13</v>
      </c>
      <c r="AX636" s="71"/>
      <c r="AY636" s="72"/>
      <c r="AZ636" s="71">
        <v>99122.600000001665</v>
      </c>
      <c r="BA636" s="71">
        <v>365313.90000000154</v>
      </c>
      <c r="BB636" s="71">
        <v>27528.6</v>
      </c>
      <c r="BC636" s="71">
        <v>123958.39999999999</v>
      </c>
      <c r="BD636" s="71">
        <v>0</v>
      </c>
      <c r="BE636" s="71">
        <v>24652.3</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2428</v>
      </c>
      <c r="B637" s="70">
        <v>527</v>
      </c>
      <c r="C637" s="70">
        <v>20</v>
      </c>
      <c r="D637" s="70">
        <v>31</v>
      </c>
      <c r="E637" s="70">
        <v>2023</v>
      </c>
      <c r="F637" s="70" t="s">
        <v>1539</v>
      </c>
      <c r="G637" s="70" t="s">
        <v>2408</v>
      </c>
      <c r="H637" s="70" t="s">
        <v>2409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23228</v>
      </c>
      <c r="AS637" s="71">
        <v>3239</v>
      </c>
      <c r="AT637" s="71">
        <v>21</v>
      </c>
      <c r="AU637" s="71">
        <v>31</v>
      </c>
      <c r="AV637" s="71">
        <v>1</v>
      </c>
      <c r="AW637" s="71">
        <v>14</v>
      </c>
      <c r="AX637" s="71"/>
      <c r="AY637" s="72"/>
      <c r="AZ637" s="71">
        <v>107747.70000000014</v>
      </c>
      <c r="BA637" s="71">
        <v>368030.10000000201</v>
      </c>
      <c r="BB637" s="71">
        <v>27503.599999999999</v>
      </c>
      <c r="BC637" s="71">
        <v>126746.4</v>
      </c>
      <c r="BD637" s="71">
        <v>280</v>
      </c>
      <c r="BE637" s="71">
        <v>27017.71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2429</v>
      </c>
      <c r="B638" s="70">
        <v>527</v>
      </c>
      <c r="C638" s="70">
        <v>21</v>
      </c>
      <c r="D638" s="70">
        <v>31</v>
      </c>
      <c r="E638" s="70">
        <v>2024</v>
      </c>
      <c r="F638" s="70" t="s">
        <v>1554</v>
      </c>
      <c r="G638" s="70" t="s">
        <v>2408</v>
      </c>
      <c r="H638" s="70" t="s">
        <v>2409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1667</v>
      </c>
      <c r="B9" s="70">
        <v>1</v>
      </c>
      <c r="C9" s="70">
        <v>1</v>
      </c>
      <c r="D9" s="70">
        <v>1</v>
      </c>
      <c r="E9" s="70">
        <v>1990</v>
      </c>
      <c r="F9" s="70" t="s">
        <v>787</v>
      </c>
      <c r="G9" s="1073" t="s">
        <v>1668</v>
      </c>
      <c r="H9" s="70" t="s">
        <v>1669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1670</v>
      </c>
      <c r="B10" s="70">
        <v>2</v>
      </c>
      <c r="C10" s="70">
        <v>2</v>
      </c>
      <c r="D10" s="70">
        <v>1</v>
      </c>
      <c r="E10" s="70">
        <v>2005</v>
      </c>
      <c r="F10" s="70" t="s">
        <v>789</v>
      </c>
      <c r="G10" s="1073" t="s">
        <v>1668</v>
      </c>
      <c r="H10" s="70" t="s">
        <v>1669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1671</v>
      </c>
      <c r="B11" s="70">
        <v>3</v>
      </c>
      <c r="C11" s="70">
        <v>3</v>
      </c>
      <c r="D11" s="70">
        <v>1</v>
      </c>
      <c r="E11" s="70">
        <v>2006</v>
      </c>
      <c r="F11" s="70" t="s">
        <v>790</v>
      </c>
      <c r="G11" s="1073" t="s">
        <v>1668</v>
      </c>
      <c r="H11" s="70" t="s">
        <v>1669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1672</v>
      </c>
      <c r="B12" s="70">
        <v>4</v>
      </c>
      <c r="C12" s="70">
        <v>4</v>
      </c>
      <c r="D12" s="70">
        <v>1</v>
      </c>
      <c r="E12" s="70">
        <v>2007</v>
      </c>
      <c r="F12" s="70" t="s">
        <v>791</v>
      </c>
      <c r="G12" s="1073" t="s">
        <v>1668</v>
      </c>
      <c r="H12" s="70" t="s">
        <v>1669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1673</v>
      </c>
      <c r="B13" s="70">
        <v>5</v>
      </c>
      <c r="C13" s="70">
        <v>5</v>
      </c>
      <c r="D13" s="70">
        <v>1</v>
      </c>
      <c r="E13" s="70">
        <v>2008</v>
      </c>
      <c r="F13" s="70" t="s">
        <v>792</v>
      </c>
      <c r="G13" s="1073" t="s">
        <v>1668</v>
      </c>
      <c r="H13" s="70" t="s">
        <v>1669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1674</v>
      </c>
      <c r="B14" s="70">
        <v>6</v>
      </c>
      <c r="C14" s="70">
        <v>6</v>
      </c>
      <c r="D14" s="70">
        <v>1</v>
      </c>
      <c r="E14" s="70">
        <v>2009</v>
      </c>
      <c r="F14" s="70" t="s">
        <v>176</v>
      </c>
      <c r="G14" s="1073" t="s">
        <v>1668</v>
      </c>
      <c r="H14" s="70" t="s">
        <v>1669</v>
      </c>
      <c r="I14" s="1066"/>
      <c r="J14" s="73">
        <v>0</v>
      </c>
      <c r="K14" s="73">
        <v>0</v>
      </c>
      <c r="L14" s="73">
        <v>0</v>
      </c>
      <c r="M14" s="73">
        <v>0</v>
      </c>
      <c r="N14" s="73">
        <v>4.3600000000000003</v>
      </c>
      <c r="O14" s="73">
        <v>0</v>
      </c>
      <c r="P14" s="73">
        <v>0</v>
      </c>
      <c r="Q14" s="73">
        <v>0</v>
      </c>
      <c r="R14" s="73">
        <v>7.51</v>
      </c>
      <c r="S14" s="73">
        <v>0</v>
      </c>
      <c r="T14" s="73">
        <v>0</v>
      </c>
      <c r="U14" s="73">
        <v>0</v>
      </c>
      <c r="V14" s="73">
        <v>0</v>
      </c>
      <c r="W14" s="73">
        <v>0</v>
      </c>
      <c r="X14" s="73">
        <v>0</v>
      </c>
      <c r="Y14" s="73">
        <v>0</v>
      </c>
      <c r="Z14" s="73">
        <v>0</v>
      </c>
      <c r="AA14" s="73">
        <v>0</v>
      </c>
      <c r="AB14" s="73">
        <v>0</v>
      </c>
      <c r="AC14" s="73">
        <v>0</v>
      </c>
      <c r="AD14" s="73">
        <v>6.02</v>
      </c>
      <c r="AE14" s="73">
        <v>0</v>
      </c>
      <c r="AF14" s="73">
        <v>0</v>
      </c>
      <c r="AG14" s="73">
        <v>11.37</v>
      </c>
      <c r="AH14" s="73">
        <v>0</v>
      </c>
      <c r="AI14" s="73">
        <v>0</v>
      </c>
      <c r="AJ14" s="73">
        <v>0</v>
      </c>
      <c r="AK14" s="73">
        <v>0</v>
      </c>
      <c r="AL14" s="73">
        <v>0</v>
      </c>
      <c r="AM14" s="73">
        <v>0</v>
      </c>
      <c r="AN14" s="73">
        <v>81.150000000000006</v>
      </c>
      <c r="AO14" s="73">
        <v>0</v>
      </c>
      <c r="AP14" s="73">
        <v>15.4</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4.6500000000000004</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15.4</v>
      </c>
      <c r="DH14" s="73">
        <v>0</v>
      </c>
      <c r="DI14" s="73">
        <v>0</v>
      </c>
      <c r="DJ14" s="73">
        <v>0</v>
      </c>
      <c r="DK14" s="73">
        <v>0</v>
      </c>
      <c r="DL14" s="73">
        <v>0</v>
      </c>
      <c r="DM14" s="73">
        <v>0</v>
      </c>
      <c r="DN14" s="73">
        <v>0</v>
      </c>
      <c r="DO14" s="73">
        <v>4.3600000000000003</v>
      </c>
      <c r="DP14" s="73">
        <v>0</v>
      </c>
      <c r="DQ14" s="73">
        <v>0</v>
      </c>
      <c r="DR14" s="73">
        <v>0</v>
      </c>
      <c r="DS14" s="73">
        <v>7.51</v>
      </c>
      <c r="DT14" s="73">
        <v>0</v>
      </c>
      <c r="DU14" s="73">
        <v>0</v>
      </c>
      <c r="DV14" s="73">
        <v>0</v>
      </c>
      <c r="DW14" s="73">
        <v>0</v>
      </c>
      <c r="DX14" s="73">
        <v>0</v>
      </c>
      <c r="DY14" s="73">
        <v>0</v>
      </c>
      <c r="DZ14" s="73">
        <v>0</v>
      </c>
      <c r="EA14" s="73">
        <v>0</v>
      </c>
      <c r="EB14" s="73">
        <v>0</v>
      </c>
      <c r="EC14" s="73">
        <v>0</v>
      </c>
      <c r="ED14" s="73">
        <v>0</v>
      </c>
      <c r="EE14" s="73">
        <v>6.02</v>
      </c>
      <c r="EF14" s="73">
        <v>0</v>
      </c>
      <c r="EG14" s="73">
        <v>0</v>
      </c>
      <c r="EH14" s="73">
        <v>11.37</v>
      </c>
      <c r="EI14" s="73">
        <v>0</v>
      </c>
      <c r="EJ14" s="73">
        <v>0</v>
      </c>
      <c r="EK14" s="73">
        <v>0</v>
      </c>
      <c r="EL14" s="73">
        <v>0</v>
      </c>
      <c r="EM14" s="73">
        <v>0</v>
      </c>
      <c r="EN14" s="73">
        <v>0</v>
      </c>
      <c r="EO14" s="73">
        <v>81.150000000000006</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4.6500000000000004</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15.4</v>
      </c>
      <c r="HG14" s="73">
        <v>0</v>
      </c>
      <c r="HH14" s="73">
        <v>0</v>
      </c>
      <c r="HI14" s="73">
        <v>4.3600000000000003</v>
      </c>
      <c r="HJ14" s="73">
        <v>0</v>
      </c>
      <c r="HK14" s="73">
        <v>106.05</v>
      </c>
      <c r="HL14" s="73">
        <v>0</v>
      </c>
      <c r="HM14" s="73">
        <v>0</v>
      </c>
      <c r="HN14" s="73">
        <v>0</v>
      </c>
      <c r="HO14" s="73">
        <v>0</v>
      </c>
      <c r="HP14" s="73">
        <v>0</v>
      </c>
      <c r="HQ14" s="73">
        <v>0</v>
      </c>
      <c r="HR14" s="73">
        <v>0</v>
      </c>
      <c r="HS14" s="73">
        <v>0</v>
      </c>
      <c r="HT14" s="73">
        <v>0</v>
      </c>
      <c r="HU14" s="73">
        <v>0</v>
      </c>
      <c r="HV14" s="73">
        <v>4.6500000000000004</v>
      </c>
      <c r="HW14" s="73">
        <v>0</v>
      </c>
      <c r="HX14" s="73">
        <v>0</v>
      </c>
      <c r="HY14" s="73">
        <v>0</v>
      </c>
      <c r="HZ14" s="73">
        <v>0</v>
      </c>
      <c r="IA14" s="73">
        <v>15.4</v>
      </c>
      <c r="IB14" s="73">
        <v>0</v>
      </c>
      <c r="IC14" s="73">
        <v>0</v>
      </c>
      <c r="ID14" s="73">
        <v>4.3600000000000003</v>
      </c>
      <c r="IE14" s="73">
        <v>0</v>
      </c>
      <c r="IF14" s="73">
        <v>106.05</v>
      </c>
      <c r="IG14" s="73">
        <v>15.4</v>
      </c>
      <c r="IH14" s="73">
        <v>0</v>
      </c>
      <c r="II14" s="73">
        <v>0</v>
      </c>
      <c r="IJ14" s="73">
        <v>0</v>
      </c>
      <c r="IK14" s="73">
        <v>0</v>
      </c>
      <c r="IL14" s="73">
        <v>0</v>
      </c>
      <c r="IM14" s="73">
        <v>0</v>
      </c>
      <c r="IN14" s="73">
        <v>0</v>
      </c>
      <c r="IO14" s="73">
        <v>0</v>
      </c>
      <c r="IP14" s="73">
        <v>0</v>
      </c>
      <c r="IQ14" s="73">
        <v>4.6500000000000004</v>
      </c>
      <c r="IR14" s="73">
        <v>0</v>
      </c>
      <c r="IS14" s="73">
        <v>0</v>
      </c>
      <c r="IT14" s="73">
        <v>0</v>
      </c>
      <c r="IU14" s="73">
        <v>0</v>
      </c>
      <c r="IV14" s="74">
        <v>0</v>
      </c>
      <c r="IW14" s="71">
        <v>0</v>
      </c>
      <c r="IX14" s="71">
        <v>0</v>
      </c>
      <c r="IY14" s="71">
        <v>0</v>
      </c>
      <c r="IZ14" s="71">
        <v>0</v>
      </c>
      <c r="JA14" s="71">
        <v>1</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1</v>
      </c>
      <c r="JR14" s="71">
        <v>0</v>
      </c>
      <c r="JS14" s="71">
        <v>0</v>
      </c>
      <c r="JT14" s="71">
        <v>3</v>
      </c>
      <c r="JU14" s="71">
        <v>0</v>
      </c>
      <c r="JV14" s="71">
        <v>0</v>
      </c>
      <c r="JW14" s="71">
        <v>0</v>
      </c>
      <c r="JX14" s="71">
        <v>0</v>
      </c>
      <c r="JY14" s="71">
        <v>0</v>
      </c>
      <c r="JZ14" s="71">
        <v>0</v>
      </c>
      <c r="KA14" s="71">
        <v>3</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1</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1</v>
      </c>
      <c r="NS14" s="71">
        <v>0</v>
      </c>
      <c r="NT14" s="71">
        <v>0</v>
      </c>
      <c r="NU14" s="71">
        <v>3</v>
      </c>
      <c r="NV14" s="71">
        <v>0</v>
      </c>
      <c r="NW14" s="71">
        <v>0</v>
      </c>
      <c r="NX14" s="71">
        <v>0</v>
      </c>
      <c r="NY14" s="71">
        <v>0</v>
      </c>
      <c r="NZ14" s="71">
        <v>0</v>
      </c>
      <c r="OA14" s="71">
        <v>0</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1</v>
      </c>
      <c r="QW14" s="71">
        <v>0</v>
      </c>
      <c r="QX14" s="71">
        <v>8</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1</v>
      </c>
      <c r="RO14" s="71">
        <v>0</v>
      </c>
      <c r="RP14" s="71">
        <v>0</v>
      </c>
      <c r="RQ14" s="71">
        <v>1</v>
      </c>
      <c r="RR14" s="71">
        <v>0</v>
      </c>
      <c r="RS14" s="71">
        <v>8</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1675</v>
      </c>
      <c r="B15" s="70">
        <v>7</v>
      </c>
      <c r="C15" s="70">
        <v>7</v>
      </c>
      <c r="D15" s="70">
        <v>1</v>
      </c>
      <c r="E15" s="70">
        <v>2010</v>
      </c>
      <c r="F15" s="70" t="s">
        <v>177</v>
      </c>
      <c r="G15" s="1073" t="s">
        <v>1668</v>
      </c>
      <c r="H15" s="70" t="s">
        <v>1669</v>
      </c>
      <c r="I15" s="1066"/>
      <c r="J15" s="73">
        <v>0</v>
      </c>
      <c r="K15" s="73">
        <v>0</v>
      </c>
      <c r="L15" s="73">
        <v>0</v>
      </c>
      <c r="M15" s="73">
        <v>0</v>
      </c>
      <c r="N15" s="73">
        <v>4.4029999999999996</v>
      </c>
      <c r="O15" s="73">
        <v>0</v>
      </c>
      <c r="P15" s="73">
        <v>0</v>
      </c>
      <c r="Q15" s="73">
        <v>0</v>
      </c>
      <c r="R15" s="73">
        <v>7.42</v>
      </c>
      <c r="S15" s="73">
        <v>0</v>
      </c>
      <c r="T15" s="73">
        <v>0</v>
      </c>
      <c r="U15" s="73">
        <v>0</v>
      </c>
      <c r="V15" s="73">
        <v>0</v>
      </c>
      <c r="W15" s="73">
        <v>0</v>
      </c>
      <c r="X15" s="73">
        <v>0</v>
      </c>
      <c r="Y15" s="73">
        <v>0</v>
      </c>
      <c r="Z15" s="73">
        <v>0</v>
      </c>
      <c r="AA15" s="73">
        <v>0</v>
      </c>
      <c r="AB15" s="73">
        <v>0</v>
      </c>
      <c r="AC15" s="73">
        <v>0</v>
      </c>
      <c r="AD15" s="73">
        <v>5.81</v>
      </c>
      <c r="AE15" s="73">
        <v>0</v>
      </c>
      <c r="AF15" s="73">
        <v>0</v>
      </c>
      <c r="AG15" s="73">
        <v>13.29</v>
      </c>
      <c r="AH15" s="73">
        <v>0</v>
      </c>
      <c r="AI15" s="73">
        <v>0</v>
      </c>
      <c r="AJ15" s="73">
        <v>3.673</v>
      </c>
      <c r="AK15" s="73">
        <v>0</v>
      </c>
      <c r="AL15" s="73">
        <v>0</v>
      </c>
      <c r="AM15" s="73">
        <v>0</v>
      </c>
      <c r="AN15" s="73">
        <v>90.495999999999995</v>
      </c>
      <c r="AO15" s="73">
        <v>0</v>
      </c>
      <c r="AP15" s="73">
        <v>7.99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4.9660000000000002</v>
      </c>
      <c r="CO15" s="73">
        <v>0</v>
      </c>
      <c r="CP15" s="73">
        <v>0</v>
      </c>
      <c r="CQ15" s="73">
        <v>0</v>
      </c>
      <c r="CR15" s="73">
        <v>0</v>
      </c>
      <c r="CS15" s="73">
        <v>4.9880000000000004</v>
      </c>
      <c r="CT15" s="73">
        <v>0</v>
      </c>
      <c r="CU15" s="73">
        <v>0</v>
      </c>
      <c r="CV15" s="73">
        <v>0</v>
      </c>
      <c r="CW15" s="73">
        <v>0</v>
      </c>
      <c r="CX15" s="73">
        <v>0</v>
      </c>
      <c r="CY15" s="73">
        <v>0</v>
      </c>
      <c r="CZ15" s="73">
        <v>0</v>
      </c>
      <c r="DA15" s="73">
        <v>0</v>
      </c>
      <c r="DB15" s="73">
        <v>0</v>
      </c>
      <c r="DC15" s="73">
        <v>0</v>
      </c>
      <c r="DD15" s="73">
        <v>0</v>
      </c>
      <c r="DE15" s="73">
        <v>0</v>
      </c>
      <c r="DF15" s="73">
        <v>0</v>
      </c>
      <c r="DG15" s="73">
        <v>7.99</v>
      </c>
      <c r="DH15" s="73">
        <v>0</v>
      </c>
      <c r="DI15" s="73">
        <v>0</v>
      </c>
      <c r="DJ15" s="73">
        <v>0</v>
      </c>
      <c r="DK15" s="73">
        <v>0</v>
      </c>
      <c r="DL15" s="73">
        <v>0</v>
      </c>
      <c r="DM15" s="73">
        <v>0</v>
      </c>
      <c r="DN15" s="73">
        <v>0</v>
      </c>
      <c r="DO15" s="73">
        <v>4.4029999999999996</v>
      </c>
      <c r="DP15" s="73">
        <v>0</v>
      </c>
      <c r="DQ15" s="73">
        <v>0</v>
      </c>
      <c r="DR15" s="73">
        <v>0</v>
      </c>
      <c r="DS15" s="73">
        <v>7.42</v>
      </c>
      <c r="DT15" s="73">
        <v>0</v>
      </c>
      <c r="DU15" s="73">
        <v>0</v>
      </c>
      <c r="DV15" s="73">
        <v>0</v>
      </c>
      <c r="DW15" s="73">
        <v>0</v>
      </c>
      <c r="DX15" s="73">
        <v>0</v>
      </c>
      <c r="DY15" s="73">
        <v>0</v>
      </c>
      <c r="DZ15" s="73">
        <v>0</v>
      </c>
      <c r="EA15" s="73">
        <v>0</v>
      </c>
      <c r="EB15" s="73">
        <v>0</v>
      </c>
      <c r="EC15" s="73">
        <v>0</v>
      </c>
      <c r="ED15" s="73">
        <v>0</v>
      </c>
      <c r="EE15" s="73">
        <v>5.81</v>
      </c>
      <c r="EF15" s="73">
        <v>0</v>
      </c>
      <c r="EG15" s="73">
        <v>0</v>
      </c>
      <c r="EH15" s="73">
        <v>13.29</v>
      </c>
      <c r="EI15" s="73">
        <v>0</v>
      </c>
      <c r="EJ15" s="73">
        <v>0</v>
      </c>
      <c r="EK15" s="73">
        <v>3.673</v>
      </c>
      <c r="EL15" s="73">
        <v>0</v>
      </c>
      <c r="EM15" s="73">
        <v>0</v>
      </c>
      <c r="EN15" s="73">
        <v>0</v>
      </c>
      <c r="EO15" s="73">
        <v>90.495999999999995</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4.9660000000000002</v>
      </c>
      <c r="GP15" s="73">
        <v>0</v>
      </c>
      <c r="GQ15" s="73">
        <v>0</v>
      </c>
      <c r="GR15" s="73">
        <v>0</v>
      </c>
      <c r="GS15" s="73">
        <v>0</v>
      </c>
      <c r="GT15" s="73">
        <v>4.9880000000000004</v>
      </c>
      <c r="GU15" s="73">
        <v>0</v>
      </c>
      <c r="GV15" s="73">
        <v>0</v>
      </c>
      <c r="GW15" s="73">
        <v>0</v>
      </c>
      <c r="GX15" s="73">
        <v>0</v>
      </c>
      <c r="GY15" s="73">
        <v>0</v>
      </c>
      <c r="GZ15" s="73">
        <v>0</v>
      </c>
      <c r="HA15" s="73">
        <v>0</v>
      </c>
      <c r="HB15" s="73">
        <v>0</v>
      </c>
      <c r="HC15" s="73">
        <v>0</v>
      </c>
      <c r="HD15" s="73">
        <v>0</v>
      </c>
      <c r="HE15" s="73">
        <v>0</v>
      </c>
      <c r="HF15" s="73">
        <v>7.99</v>
      </c>
      <c r="HG15" s="73">
        <v>0</v>
      </c>
      <c r="HH15" s="73">
        <v>0</v>
      </c>
      <c r="HI15" s="73">
        <v>4.4029999999999996</v>
      </c>
      <c r="HJ15" s="73">
        <v>0</v>
      </c>
      <c r="HK15" s="73">
        <v>120.68899999999999</v>
      </c>
      <c r="HL15" s="73">
        <v>0</v>
      </c>
      <c r="HM15" s="73">
        <v>0</v>
      </c>
      <c r="HN15" s="73">
        <v>0</v>
      </c>
      <c r="HO15" s="73">
        <v>0</v>
      </c>
      <c r="HP15" s="73">
        <v>0</v>
      </c>
      <c r="HQ15" s="73">
        <v>0</v>
      </c>
      <c r="HR15" s="73">
        <v>0</v>
      </c>
      <c r="HS15" s="73">
        <v>0</v>
      </c>
      <c r="HT15" s="73">
        <v>0</v>
      </c>
      <c r="HU15" s="73">
        <v>0</v>
      </c>
      <c r="HV15" s="73">
        <v>4.9660000000000002</v>
      </c>
      <c r="HW15" s="73">
        <v>0</v>
      </c>
      <c r="HX15" s="73">
        <v>4.9880000000000004</v>
      </c>
      <c r="HY15" s="73">
        <v>0</v>
      </c>
      <c r="HZ15" s="73">
        <v>0</v>
      </c>
      <c r="IA15" s="73">
        <v>7.99</v>
      </c>
      <c r="IB15" s="73">
        <v>0</v>
      </c>
      <c r="IC15" s="73">
        <v>0</v>
      </c>
      <c r="ID15" s="73">
        <v>4.4029999999999996</v>
      </c>
      <c r="IE15" s="73">
        <v>0</v>
      </c>
      <c r="IF15" s="73">
        <v>120.68899999999999</v>
      </c>
      <c r="IG15" s="73">
        <v>7.99</v>
      </c>
      <c r="IH15" s="73">
        <v>0</v>
      </c>
      <c r="II15" s="73">
        <v>0</v>
      </c>
      <c r="IJ15" s="73">
        <v>0</v>
      </c>
      <c r="IK15" s="73">
        <v>0</v>
      </c>
      <c r="IL15" s="73">
        <v>0</v>
      </c>
      <c r="IM15" s="73">
        <v>0</v>
      </c>
      <c r="IN15" s="73">
        <v>0</v>
      </c>
      <c r="IO15" s="73">
        <v>0</v>
      </c>
      <c r="IP15" s="73">
        <v>0</v>
      </c>
      <c r="IQ15" s="73">
        <v>4.9660000000000002</v>
      </c>
      <c r="IR15" s="73">
        <v>0</v>
      </c>
      <c r="IS15" s="73">
        <v>4.9880000000000004</v>
      </c>
      <c r="IT15" s="73">
        <v>0</v>
      </c>
      <c r="IU15" s="73">
        <v>0</v>
      </c>
      <c r="IV15" s="74">
        <v>0</v>
      </c>
      <c r="IW15" s="71">
        <v>0</v>
      </c>
      <c r="IX15" s="71">
        <v>0</v>
      </c>
      <c r="IY15" s="71">
        <v>0</v>
      </c>
      <c r="IZ15" s="71">
        <v>0</v>
      </c>
      <c r="JA15" s="71">
        <v>1</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1</v>
      </c>
      <c r="JR15" s="71">
        <v>0</v>
      </c>
      <c r="JS15" s="71">
        <v>0</v>
      </c>
      <c r="JT15" s="71">
        <v>3</v>
      </c>
      <c r="JU15" s="71">
        <v>0</v>
      </c>
      <c r="JV15" s="71">
        <v>0</v>
      </c>
      <c r="JW15" s="71">
        <v>1</v>
      </c>
      <c r="JX15" s="71">
        <v>0</v>
      </c>
      <c r="JY15" s="71">
        <v>0</v>
      </c>
      <c r="JZ15" s="71">
        <v>0</v>
      </c>
      <c r="KA15" s="71">
        <v>3</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1</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1</v>
      </c>
      <c r="NS15" s="71">
        <v>0</v>
      </c>
      <c r="NT15" s="71">
        <v>0</v>
      </c>
      <c r="NU15" s="71">
        <v>3</v>
      </c>
      <c r="NV15" s="71">
        <v>0</v>
      </c>
      <c r="NW15" s="71">
        <v>0</v>
      </c>
      <c r="NX15" s="71">
        <v>1</v>
      </c>
      <c r="NY15" s="71">
        <v>0</v>
      </c>
      <c r="NZ15" s="71">
        <v>0</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1</v>
      </c>
      <c r="QW15" s="71">
        <v>0</v>
      </c>
      <c r="QX15" s="71">
        <v>9</v>
      </c>
      <c r="QY15" s="71">
        <v>0</v>
      </c>
      <c r="QZ15" s="71">
        <v>0</v>
      </c>
      <c r="RA15" s="71">
        <v>0</v>
      </c>
      <c r="RB15" s="71">
        <v>0</v>
      </c>
      <c r="RC15" s="71">
        <v>0</v>
      </c>
      <c r="RD15" s="71">
        <v>0</v>
      </c>
      <c r="RE15" s="71">
        <v>0</v>
      </c>
      <c r="RF15" s="71">
        <v>0</v>
      </c>
      <c r="RG15" s="71">
        <v>0</v>
      </c>
      <c r="RH15" s="71">
        <v>0</v>
      </c>
      <c r="RI15" s="71">
        <v>1</v>
      </c>
      <c r="RJ15" s="71">
        <v>0</v>
      </c>
      <c r="RK15" s="71">
        <v>1</v>
      </c>
      <c r="RL15" s="71">
        <v>0</v>
      </c>
      <c r="RM15" s="71">
        <v>0</v>
      </c>
      <c r="RN15" s="71">
        <v>1</v>
      </c>
      <c r="RO15" s="71">
        <v>0</v>
      </c>
      <c r="RP15" s="71">
        <v>0</v>
      </c>
      <c r="RQ15" s="71">
        <v>1</v>
      </c>
      <c r="RR15" s="71">
        <v>0</v>
      </c>
      <c r="RS15" s="71">
        <v>9</v>
      </c>
      <c r="RT15" s="71">
        <v>1</v>
      </c>
      <c r="RU15" s="71">
        <v>0</v>
      </c>
      <c r="RV15" s="71">
        <v>0</v>
      </c>
      <c r="RW15" s="71">
        <v>0</v>
      </c>
      <c r="RX15" s="71">
        <v>0</v>
      </c>
      <c r="RY15" s="71">
        <v>0</v>
      </c>
      <c r="RZ15" s="71">
        <v>0</v>
      </c>
      <c r="SA15" s="71">
        <v>0</v>
      </c>
      <c r="SB15" s="71">
        <v>0</v>
      </c>
      <c r="SC15" s="71">
        <v>0</v>
      </c>
      <c r="SD15" s="71">
        <v>1</v>
      </c>
      <c r="SE15" s="71">
        <v>0</v>
      </c>
      <c r="SF15" s="71">
        <v>1</v>
      </c>
      <c r="SG15" s="71">
        <v>0</v>
      </c>
      <c r="SH15" s="71">
        <v>0</v>
      </c>
    </row>
    <row r="16" spans="1:503">
      <c r="A16" s="16" t="s">
        <v>1676</v>
      </c>
      <c r="B16" s="70">
        <v>8</v>
      </c>
      <c r="C16" s="70">
        <v>8</v>
      </c>
      <c r="D16" s="70">
        <v>1</v>
      </c>
      <c r="E16" s="70">
        <v>2011</v>
      </c>
      <c r="F16" s="70" t="s">
        <v>178</v>
      </c>
      <c r="G16" s="1073" t="s">
        <v>1668</v>
      </c>
      <c r="H16" s="70" t="s">
        <v>1669</v>
      </c>
      <c r="I16" s="1066"/>
      <c r="J16" s="73">
        <v>0</v>
      </c>
      <c r="K16" s="73">
        <v>0</v>
      </c>
      <c r="L16" s="73">
        <v>0</v>
      </c>
      <c r="M16" s="73">
        <v>0</v>
      </c>
      <c r="N16" s="73">
        <v>10.048</v>
      </c>
      <c r="O16" s="73">
        <v>0</v>
      </c>
      <c r="P16" s="73">
        <v>0</v>
      </c>
      <c r="Q16" s="73">
        <v>0</v>
      </c>
      <c r="R16" s="73">
        <v>6.91</v>
      </c>
      <c r="S16" s="73">
        <v>0</v>
      </c>
      <c r="T16" s="73">
        <v>0</v>
      </c>
      <c r="U16" s="73">
        <v>0</v>
      </c>
      <c r="V16" s="73">
        <v>0</v>
      </c>
      <c r="W16" s="73">
        <v>0</v>
      </c>
      <c r="X16" s="73">
        <v>0</v>
      </c>
      <c r="Y16" s="73">
        <v>0</v>
      </c>
      <c r="Z16" s="73">
        <v>0</v>
      </c>
      <c r="AA16" s="73">
        <v>0</v>
      </c>
      <c r="AB16" s="73">
        <v>0</v>
      </c>
      <c r="AC16" s="73">
        <v>0</v>
      </c>
      <c r="AD16" s="73">
        <v>4.93</v>
      </c>
      <c r="AE16" s="73">
        <v>0</v>
      </c>
      <c r="AF16" s="73">
        <v>0</v>
      </c>
      <c r="AG16" s="73">
        <v>0</v>
      </c>
      <c r="AH16" s="73">
        <v>0</v>
      </c>
      <c r="AI16" s="73">
        <v>8.1370000000000005</v>
      </c>
      <c r="AJ16" s="73">
        <v>1.946</v>
      </c>
      <c r="AK16" s="73">
        <v>0</v>
      </c>
      <c r="AL16" s="73">
        <v>4.0659999999999998</v>
      </c>
      <c r="AM16" s="73">
        <v>0</v>
      </c>
      <c r="AN16" s="73">
        <v>76.718999999999994</v>
      </c>
      <c r="AO16" s="73">
        <v>0</v>
      </c>
      <c r="AP16" s="73">
        <v>6.99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4.5069999999999997</v>
      </c>
      <c r="CO16" s="73">
        <v>0</v>
      </c>
      <c r="CP16" s="73">
        <v>0</v>
      </c>
      <c r="CQ16" s="73">
        <v>0</v>
      </c>
      <c r="CR16" s="73">
        <v>0</v>
      </c>
      <c r="CS16" s="73">
        <v>5.1790000000000003</v>
      </c>
      <c r="CT16" s="73">
        <v>0</v>
      </c>
      <c r="CU16" s="73">
        <v>0</v>
      </c>
      <c r="CV16" s="73">
        <v>0</v>
      </c>
      <c r="CW16" s="73">
        <v>0</v>
      </c>
      <c r="CX16" s="73">
        <v>0</v>
      </c>
      <c r="CY16" s="73">
        <v>0</v>
      </c>
      <c r="CZ16" s="73">
        <v>0</v>
      </c>
      <c r="DA16" s="73">
        <v>0</v>
      </c>
      <c r="DB16" s="73">
        <v>0</v>
      </c>
      <c r="DC16" s="73">
        <v>0</v>
      </c>
      <c r="DD16" s="73">
        <v>0</v>
      </c>
      <c r="DE16" s="73">
        <v>0</v>
      </c>
      <c r="DF16" s="73">
        <v>0</v>
      </c>
      <c r="DG16" s="73">
        <v>6.99</v>
      </c>
      <c r="DH16" s="73">
        <v>0</v>
      </c>
      <c r="DI16" s="73">
        <v>0</v>
      </c>
      <c r="DJ16" s="73">
        <v>0</v>
      </c>
      <c r="DK16" s="73">
        <v>0</v>
      </c>
      <c r="DL16" s="73">
        <v>0</v>
      </c>
      <c r="DM16" s="73">
        <v>0</v>
      </c>
      <c r="DN16" s="73">
        <v>0</v>
      </c>
      <c r="DO16" s="73">
        <v>10.048</v>
      </c>
      <c r="DP16" s="73">
        <v>0</v>
      </c>
      <c r="DQ16" s="73">
        <v>0</v>
      </c>
      <c r="DR16" s="73">
        <v>0</v>
      </c>
      <c r="DS16" s="73">
        <v>6.91</v>
      </c>
      <c r="DT16" s="73">
        <v>0</v>
      </c>
      <c r="DU16" s="73">
        <v>0</v>
      </c>
      <c r="DV16" s="73">
        <v>0</v>
      </c>
      <c r="DW16" s="73">
        <v>0</v>
      </c>
      <c r="DX16" s="73">
        <v>0</v>
      </c>
      <c r="DY16" s="73">
        <v>0</v>
      </c>
      <c r="DZ16" s="73">
        <v>0</v>
      </c>
      <c r="EA16" s="73">
        <v>0</v>
      </c>
      <c r="EB16" s="73">
        <v>0</v>
      </c>
      <c r="EC16" s="73">
        <v>0</v>
      </c>
      <c r="ED16" s="73">
        <v>0</v>
      </c>
      <c r="EE16" s="73">
        <v>4.93</v>
      </c>
      <c r="EF16" s="73">
        <v>0</v>
      </c>
      <c r="EG16" s="73">
        <v>0</v>
      </c>
      <c r="EH16" s="73">
        <v>0</v>
      </c>
      <c r="EI16" s="73">
        <v>0</v>
      </c>
      <c r="EJ16" s="73">
        <v>8.1370000000000005</v>
      </c>
      <c r="EK16" s="73">
        <v>1.946</v>
      </c>
      <c r="EL16" s="73">
        <v>0</v>
      </c>
      <c r="EM16" s="73">
        <v>4.0659999999999998</v>
      </c>
      <c r="EN16" s="73">
        <v>0</v>
      </c>
      <c r="EO16" s="73">
        <v>76.718999999999994</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4.5069999999999997</v>
      </c>
      <c r="GP16" s="73">
        <v>0</v>
      </c>
      <c r="GQ16" s="73">
        <v>0</v>
      </c>
      <c r="GR16" s="73">
        <v>0</v>
      </c>
      <c r="GS16" s="73">
        <v>0</v>
      </c>
      <c r="GT16" s="73">
        <v>5.1790000000000003</v>
      </c>
      <c r="GU16" s="73">
        <v>0</v>
      </c>
      <c r="GV16" s="73">
        <v>0</v>
      </c>
      <c r="GW16" s="73">
        <v>0</v>
      </c>
      <c r="GX16" s="73">
        <v>0</v>
      </c>
      <c r="GY16" s="73">
        <v>0</v>
      </c>
      <c r="GZ16" s="73">
        <v>0</v>
      </c>
      <c r="HA16" s="73">
        <v>0</v>
      </c>
      <c r="HB16" s="73">
        <v>0</v>
      </c>
      <c r="HC16" s="73">
        <v>0</v>
      </c>
      <c r="HD16" s="73">
        <v>0</v>
      </c>
      <c r="HE16" s="73">
        <v>0</v>
      </c>
      <c r="HF16" s="73">
        <v>6.99</v>
      </c>
      <c r="HG16" s="73">
        <v>0</v>
      </c>
      <c r="HH16" s="73">
        <v>0</v>
      </c>
      <c r="HI16" s="73">
        <v>10.048</v>
      </c>
      <c r="HJ16" s="73">
        <v>0</v>
      </c>
      <c r="HK16" s="73">
        <v>102.708</v>
      </c>
      <c r="HL16" s="73">
        <v>0</v>
      </c>
      <c r="HM16" s="73">
        <v>0</v>
      </c>
      <c r="HN16" s="73">
        <v>0</v>
      </c>
      <c r="HO16" s="73">
        <v>0</v>
      </c>
      <c r="HP16" s="73">
        <v>0</v>
      </c>
      <c r="HQ16" s="73">
        <v>0</v>
      </c>
      <c r="HR16" s="73">
        <v>0</v>
      </c>
      <c r="HS16" s="73">
        <v>0</v>
      </c>
      <c r="HT16" s="73">
        <v>0</v>
      </c>
      <c r="HU16" s="73">
        <v>0</v>
      </c>
      <c r="HV16" s="73">
        <v>4.5069999999999997</v>
      </c>
      <c r="HW16" s="73">
        <v>0</v>
      </c>
      <c r="HX16" s="73">
        <v>5.1790000000000003</v>
      </c>
      <c r="HY16" s="73">
        <v>0</v>
      </c>
      <c r="HZ16" s="73">
        <v>0</v>
      </c>
      <c r="IA16" s="73">
        <v>6.99</v>
      </c>
      <c r="IB16" s="73">
        <v>0</v>
      </c>
      <c r="IC16" s="73">
        <v>0</v>
      </c>
      <c r="ID16" s="73">
        <v>10.048</v>
      </c>
      <c r="IE16" s="73">
        <v>0</v>
      </c>
      <c r="IF16" s="73">
        <v>102.708</v>
      </c>
      <c r="IG16" s="73">
        <v>6.99</v>
      </c>
      <c r="IH16" s="73">
        <v>0</v>
      </c>
      <c r="II16" s="73">
        <v>0</v>
      </c>
      <c r="IJ16" s="73">
        <v>0</v>
      </c>
      <c r="IK16" s="73">
        <v>0</v>
      </c>
      <c r="IL16" s="73">
        <v>0</v>
      </c>
      <c r="IM16" s="73">
        <v>0</v>
      </c>
      <c r="IN16" s="73">
        <v>0</v>
      </c>
      <c r="IO16" s="73">
        <v>0</v>
      </c>
      <c r="IP16" s="73">
        <v>0</v>
      </c>
      <c r="IQ16" s="73">
        <v>4.5069999999999997</v>
      </c>
      <c r="IR16" s="73">
        <v>0</v>
      </c>
      <c r="IS16" s="73">
        <v>5.1790000000000003</v>
      </c>
      <c r="IT16" s="73">
        <v>0</v>
      </c>
      <c r="IU16" s="73">
        <v>0</v>
      </c>
      <c r="IV16" s="74">
        <v>0</v>
      </c>
      <c r="IW16" s="71">
        <v>0</v>
      </c>
      <c r="IX16" s="71">
        <v>0</v>
      </c>
      <c r="IY16" s="71">
        <v>0</v>
      </c>
      <c r="IZ16" s="71">
        <v>0</v>
      </c>
      <c r="JA16" s="71">
        <v>1</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2</v>
      </c>
      <c r="JW16" s="71">
        <v>1</v>
      </c>
      <c r="JX16" s="71">
        <v>0</v>
      </c>
      <c r="JY16" s="71">
        <v>1</v>
      </c>
      <c r="JZ16" s="71">
        <v>0</v>
      </c>
      <c r="KA16" s="71">
        <v>3</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1</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2</v>
      </c>
      <c r="NX16" s="71">
        <v>1</v>
      </c>
      <c r="NY16" s="71">
        <v>0</v>
      </c>
      <c r="NZ16" s="71">
        <v>1</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1</v>
      </c>
      <c r="QT16" s="71">
        <v>0</v>
      </c>
      <c r="QU16" s="71">
        <v>0</v>
      </c>
      <c r="QV16" s="71">
        <v>1</v>
      </c>
      <c r="QW16" s="71">
        <v>0</v>
      </c>
      <c r="QX16" s="71">
        <v>9</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1</v>
      </c>
      <c r="RO16" s="71">
        <v>0</v>
      </c>
      <c r="RP16" s="71">
        <v>0</v>
      </c>
      <c r="RQ16" s="71">
        <v>1</v>
      </c>
      <c r="RR16" s="71">
        <v>0</v>
      </c>
      <c r="RS16" s="71">
        <v>9</v>
      </c>
      <c r="RT16" s="71">
        <v>1</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1677</v>
      </c>
      <c r="B17" s="70">
        <v>9</v>
      </c>
      <c r="C17" s="70">
        <v>9</v>
      </c>
      <c r="D17" s="70">
        <v>1</v>
      </c>
      <c r="E17" s="70">
        <v>2012</v>
      </c>
      <c r="F17" s="70" t="s">
        <v>179</v>
      </c>
      <c r="G17" s="1073" t="s">
        <v>1668</v>
      </c>
      <c r="H17" s="70" t="s">
        <v>1669</v>
      </c>
      <c r="I17" s="1066"/>
      <c r="J17" s="73">
        <v>0</v>
      </c>
      <c r="K17" s="73">
        <v>0</v>
      </c>
      <c r="L17" s="73">
        <v>0</v>
      </c>
      <c r="M17" s="73">
        <v>0</v>
      </c>
      <c r="N17" s="73">
        <v>11.702</v>
      </c>
      <c r="O17" s="73">
        <v>0</v>
      </c>
      <c r="P17" s="73">
        <v>0</v>
      </c>
      <c r="Q17" s="73">
        <v>0</v>
      </c>
      <c r="R17" s="73">
        <v>7.86</v>
      </c>
      <c r="S17" s="73">
        <v>0</v>
      </c>
      <c r="T17" s="73">
        <v>0</v>
      </c>
      <c r="U17" s="73">
        <v>0</v>
      </c>
      <c r="V17" s="73">
        <v>0</v>
      </c>
      <c r="W17" s="73">
        <v>0</v>
      </c>
      <c r="X17" s="73">
        <v>0</v>
      </c>
      <c r="Y17" s="73">
        <v>0</v>
      </c>
      <c r="Z17" s="73">
        <v>0</v>
      </c>
      <c r="AA17" s="73">
        <v>0</v>
      </c>
      <c r="AB17" s="73">
        <v>0</v>
      </c>
      <c r="AC17" s="73">
        <v>0</v>
      </c>
      <c r="AD17" s="73">
        <v>6.2149999999999999</v>
      </c>
      <c r="AE17" s="73">
        <v>0</v>
      </c>
      <c r="AF17" s="73">
        <v>0</v>
      </c>
      <c r="AG17" s="73">
        <v>4.1769999999999996</v>
      </c>
      <c r="AH17" s="73">
        <v>0</v>
      </c>
      <c r="AI17" s="73">
        <v>9.4610000000000003</v>
      </c>
      <c r="AJ17" s="73">
        <v>2.25</v>
      </c>
      <c r="AK17" s="73">
        <v>0</v>
      </c>
      <c r="AL17" s="73">
        <v>8.9949999999999992</v>
      </c>
      <c r="AM17" s="73">
        <v>0</v>
      </c>
      <c r="AN17" s="73">
        <v>88.206999999999994</v>
      </c>
      <c r="AO17" s="73">
        <v>0</v>
      </c>
      <c r="AP17" s="73">
        <v>269.685</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4.359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269.685</v>
      </c>
      <c r="DH17" s="73">
        <v>0</v>
      </c>
      <c r="DI17" s="73">
        <v>0</v>
      </c>
      <c r="DJ17" s="73">
        <v>0</v>
      </c>
      <c r="DK17" s="73">
        <v>0</v>
      </c>
      <c r="DL17" s="73">
        <v>0</v>
      </c>
      <c r="DM17" s="73">
        <v>0</v>
      </c>
      <c r="DN17" s="73">
        <v>0</v>
      </c>
      <c r="DO17" s="73">
        <v>11.702</v>
      </c>
      <c r="DP17" s="73">
        <v>0</v>
      </c>
      <c r="DQ17" s="73">
        <v>0</v>
      </c>
      <c r="DR17" s="73">
        <v>0</v>
      </c>
      <c r="DS17" s="73">
        <v>7.86</v>
      </c>
      <c r="DT17" s="73">
        <v>0</v>
      </c>
      <c r="DU17" s="73">
        <v>0</v>
      </c>
      <c r="DV17" s="73">
        <v>0</v>
      </c>
      <c r="DW17" s="73">
        <v>0</v>
      </c>
      <c r="DX17" s="73">
        <v>0</v>
      </c>
      <c r="DY17" s="73">
        <v>0</v>
      </c>
      <c r="DZ17" s="73">
        <v>0</v>
      </c>
      <c r="EA17" s="73">
        <v>0</v>
      </c>
      <c r="EB17" s="73">
        <v>0</v>
      </c>
      <c r="EC17" s="73">
        <v>0</v>
      </c>
      <c r="ED17" s="73">
        <v>0</v>
      </c>
      <c r="EE17" s="73">
        <v>6.2149999999999999</v>
      </c>
      <c r="EF17" s="73">
        <v>0</v>
      </c>
      <c r="EG17" s="73">
        <v>0</v>
      </c>
      <c r="EH17" s="73">
        <v>4.1769999999999996</v>
      </c>
      <c r="EI17" s="73">
        <v>0</v>
      </c>
      <c r="EJ17" s="73">
        <v>9.4610000000000003</v>
      </c>
      <c r="EK17" s="73">
        <v>2.25</v>
      </c>
      <c r="EL17" s="73">
        <v>0</v>
      </c>
      <c r="EM17" s="73">
        <v>8.9949999999999992</v>
      </c>
      <c r="EN17" s="73">
        <v>0</v>
      </c>
      <c r="EO17" s="73">
        <v>88.206999999999994</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4.359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269.685</v>
      </c>
      <c r="HG17" s="73">
        <v>0</v>
      </c>
      <c r="HH17" s="73">
        <v>0</v>
      </c>
      <c r="HI17" s="73">
        <v>11.702</v>
      </c>
      <c r="HJ17" s="73">
        <v>0</v>
      </c>
      <c r="HK17" s="73">
        <v>127.16500000000001</v>
      </c>
      <c r="HL17" s="73">
        <v>0</v>
      </c>
      <c r="HM17" s="73">
        <v>0</v>
      </c>
      <c r="HN17" s="73">
        <v>0</v>
      </c>
      <c r="HO17" s="73">
        <v>0</v>
      </c>
      <c r="HP17" s="73">
        <v>0</v>
      </c>
      <c r="HQ17" s="73">
        <v>0</v>
      </c>
      <c r="HR17" s="73">
        <v>0</v>
      </c>
      <c r="HS17" s="73">
        <v>0</v>
      </c>
      <c r="HT17" s="73">
        <v>0</v>
      </c>
      <c r="HU17" s="73">
        <v>0</v>
      </c>
      <c r="HV17" s="73">
        <v>4.359</v>
      </c>
      <c r="HW17" s="73">
        <v>0</v>
      </c>
      <c r="HX17" s="73">
        <v>0</v>
      </c>
      <c r="HY17" s="73">
        <v>0</v>
      </c>
      <c r="HZ17" s="73">
        <v>0</v>
      </c>
      <c r="IA17" s="73">
        <v>269.685</v>
      </c>
      <c r="IB17" s="73">
        <v>0</v>
      </c>
      <c r="IC17" s="73">
        <v>0</v>
      </c>
      <c r="ID17" s="73">
        <v>11.702</v>
      </c>
      <c r="IE17" s="73">
        <v>0</v>
      </c>
      <c r="IF17" s="73">
        <v>127.16500000000001</v>
      </c>
      <c r="IG17" s="73">
        <v>269.685</v>
      </c>
      <c r="IH17" s="73">
        <v>0</v>
      </c>
      <c r="II17" s="73">
        <v>0</v>
      </c>
      <c r="IJ17" s="73">
        <v>0</v>
      </c>
      <c r="IK17" s="73">
        <v>0</v>
      </c>
      <c r="IL17" s="73">
        <v>0</v>
      </c>
      <c r="IM17" s="73">
        <v>0</v>
      </c>
      <c r="IN17" s="73">
        <v>0</v>
      </c>
      <c r="IO17" s="73">
        <v>0</v>
      </c>
      <c r="IP17" s="73">
        <v>0</v>
      </c>
      <c r="IQ17" s="73">
        <v>4.359</v>
      </c>
      <c r="IR17" s="73">
        <v>0</v>
      </c>
      <c r="IS17" s="73">
        <v>0</v>
      </c>
      <c r="IT17" s="73">
        <v>0</v>
      </c>
      <c r="IU17" s="73">
        <v>0</v>
      </c>
      <c r="IV17" s="74">
        <v>0</v>
      </c>
      <c r="IW17" s="71">
        <v>0</v>
      </c>
      <c r="IX17" s="71">
        <v>0</v>
      </c>
      <c r="IY17" s="71">
        <v>0</v>
      </c>
      <c r="IZ17" s="71">
        <v>0</v>
      </c>
      <c r="JA17" s="71">
        <v>1</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1</v>
      </c>
      <c r="JR17" s="71">
        <v>0</v>
      </c>
      <c r="JS17" s="71">
        <v>0</v>
      </c>
      <c r="JT17" s="71">
        <v>1</v>
      </c>
      <c r="JU17" s="71">
        <v>0</v>
      </c>
      <c r="JV17" s="71">
        <v>2</v>
      </c>
      <c r="JW17" s="71">
        <v>1</v>
      </c>
      <c r="JX17" s="71">
        <v>0</v>
      </c>
      <c r="JY17" s="71">
        <v>1</v>
      </c>
      <c r="JZ17" s="71">
        <v>0</v>
      </c>
      <c r="KA17" s="71">
        <v>3</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1</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1</v>
      </c>
      <c r="NS17" s="71">
        <v>0</v>
      </c>
      <c r="NT17" s="71">
        <v>0</v>
      </c>
      <c r="NU17" s="71">
        <v>1</v>
      </c>
      <c r="NV17" s="71">
        <v>0</v>
      </c>
      <c r="NW17" s="71">
        <v>2</v>
      </c>
      <c r="NX17" s="71">
        <v>1</v>
      </c>
      <c r="NY17" s="71">
        <v>0</v>
      </c>
      <c r="NZ17" s="71">
        <v>1</v>
      </c>
      <c r="OA17" s="71">
        <v>0</v>
      </c>
      <c r="OB17" s="71">
        <v>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1</v>
      </c>
      <c r="QW17" s="71">
        <v>0</v>
      </c>
      <c r="QX17" s="71">
        <v>10</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1</v>
      </c>
      <c r="RO17" s="71">
        <v>0</v>
      </c>
      <c r="RP17" s="71">
        <v>0</v>
      </c>
      <c r="RQ17" s="71">
        <v>1</v>
      </c>
      <c r="RR17" s="71">
        <v>0</v>
      </c>
      <c r="RS17" s="71">
        <v>10</v>
      </c>
      <c r="RT17" s="71">
        <v>1</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1678</v>
      </c>
      <c r="B18" s="70">
        <v>10</v>
      </c>
      <c r="C18" s="70">
        <v>10</v>
      </c>
      <c r="D18" s="70">
        <v>1</v>
      </c>
      <c r="E18" s="70">
        <v>2013</v>
      </c>
      <c r="F18" s="70" t="s">
        <v>180</v>
      </c>
      <c r="G18" s="1073" t="s">
        <v>1668</v>
      </c>
      <c r="H18" s="70" t="s">
        <v>1669</v>
      </c>
      <c r="I18" s="1066"/>
      <c r="J18" s="73">
        <v>0</v>
      </c>
      <c r="K18" s="73">
        <v>0</v>
      </c>
      <c r="L18" s="73">
        <v>0</v>
      </c>
      <c r="M18" s="73">
        <v>0</v>
      </c>
      <c r="N18" s="73">
        <v>9.2159999999999993</v>
      </c>
      <c r="O18" s="73">
        <v>0</v>
      </c>
      <c r="P18" s="73">
        <v>0</v>
      </c>
      <c r="Q18" s="73">
        <v>0</v>
      </c>
      <c r="R18" s="73">
        <v>8.61</v>
      </c>
      <c r="S18" s="73">
        <v>0</v>
      </c>
      <c r="T18" s="73">
        <v>0</v>
      </c>
      <c r="U18" s="73">
        <v>0</v>
      </c>
      <c r="V18" s="73">
        <v>0</v>
      </c>
      <c r="W18" s="73">
        <v>0</v>
      </c>
      <c r="X18" s="73">
        <v>0</v>
      </c>
      <c r="Y18" s="73">
        <v>0</v>
      </c>
      <c r="Z18" s="73">
        <v>0</v>
      </c>
      <c r="AA18" s="73">
        <v>0</v>
      </c>
      <c r="AB18" s="73">
        <v>0</v>
      </c>
      <c r="AC18" s="73">
        <v>0</v>
      </c>
      <c r="AD18" s="73">
        <v>7.7889999999999997</v>
      </c>
      <c r="AE18" s="73">
        <v>0</v>
      </c>
      <c r="AF18" s="73">
        <v>0</v>
      </c>
      <c r="AG18" s="73">
        <v>13.577</v>
      </c>
      <c r="AH18" s="73">
        <v>0</v>
      </c>
      <c r="AI18" s="73">
        <v>0</v>
      </c>
      <c r="AJ18" s="73">
        <v>2.4020000000000001</v>
      </c>
      <c r="AK18" s="73">
        <v>0</v>
      </c>
      <c r="AL18" s="73">
        <v>14.323</v>
      </c>
      <c r="AM18" s="73">
        <v>0</v>
      </c>
      <c r="AN18" s="73">
        <v>90.781000000000006</v>
      </c>
      <c r="AO18" s="73">
        <v>0</v>
      </c>
      <c r="AP18" s="73">
        <v>284.25099999999998</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4.59</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284.25099999999998</v>
      </c>
      <c r="DH18" s="73">
        <v>0</v>
      </c>
      <c r="DI18" s="73">
        <v>0</v>
      </c>
      <c r="DJ18" s="73">
        <v>0</v>
      </c>
      <c r="DK18" s="73">
        <v>0</v>
      </c>
      <c r="DL18" s="73">
        <v>0</v>
      </c>
      <c r="DM18" s="73">
        <v>0</v>
      </c>
      <c r="DN18" s="73">
        <v>0</v>
      </c>
      <c r="DO18" s="73">
        <v>9.2159999999999993</v>
      </c>
      <c r="DP18" s="73">
        <v>0</v>
      </c>
      <c r="DQ18" s="73">
        <v>0</v>
      </c>
      <c r="DR18" s="73">
        <v>0</v>
      </c>
      <c r="DS18" s="73">
        <v>8.61</v>
      </c>
      <c r="DT18" s="73">
        <v>0</v>
      </c>
      <c r="DU18" s="73">
        <v>0</v>
      </c>
      <c r="DV18" s="73">
        <v>0</v>
      </c>
      <c r="DW18" s="73">
        <v>0</v>
      </c>
      <c r="DX18" s="73">
        <v>0</v>
      </c>
      <c r="DY18" s="73">
        <v>0</v>
      </c>
      <c r="DZ18" s="73">
        <v>0</v>
      </c>
      <c r="EA18" s="73">
        <v>0</v>
      </c>
      <c r="EB18" s="73">
        <v>0</v>
      </c>
      <c r="EC18" s="73">
        <v>0</v>
      </c>
      <c r="ED18" s="73">
        <v>0</v>
      </c>
      <c r="EE18" s="73">
        <v>7.7889999999999997</v>
      </c>
      <c r="EF18" s="73">
        <v>0</v>
      </c>
      <c r="EG18" s="73">
        <v>0</v>
      </c>
      <c r="EH18" s="73">
        <v>13.577</v>
      </c>
      <c r="EI18" s="73">
        <v>0</v>
      </c>
      <c r="EJ18" s="73">
        <v>0</v>
      </c>
      <c r="EK18" s="73">
        <v>2.4020000000000001</v>
      </c>
      <c r="EL18" s="73">
        <v>0</v>
      </c>
      <c r="EM18" s="73">
        <v>14.323</v>
      </c>
      <c r="EN18" s="73">
        <v>0</v>
      </c>
      <c r="EO18" s="73">
        <v>90.781000000000006</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4.59</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284.25099999999998</v>
      </c>
      <c r="HG18" s="73">
        <v>0</v>
      </c>
      <c r="HH18" s="73">
        <v>0</v>
      </c>
      <c r="HI18" s="73">
        <v>9.2159999999999993</v>
      </c>
      <c r="HJ18" s="73">
        <v>0</v>
      </c>
      <c r="HK18" s="73">
        <v>137.482</v>
      </c>
      <c r="HL18" s="73">
        <v>0</v>
      </c>
      <c r="HM18" s="73">
        <v>0</v>
      </c>
      <c r="HN18" s="73">
        <v>0</v>
      </c>
      <c r="HO18" s="73">
        <v>0</v>
      </c>
      <c r="HP18" s="73">
        <v>0</v>
      </c>
      <c r="HQ18" s="73">
        <v>0</v>
      </c>
      <c r="HR18" s="73">
        <v>0</v>
      </c>
      <c r="HS18" s="73">
        <v>0</v>
      </c>
      <c r="HT18" s="73">
        <v>0</v>
      </c>
      <c r="HU18" s="73">
        <v>0</v>
      </c>
      <c r="HV18" s="73">
        <v>4.59</v>
      </c>
      <c r="HW18" s="73">
        <v>0</v>
      </c>
      <c r="HX18" s="73">
        <v>0</v>
      </c>
      <c r="HY18" s="73">
        <v>0</v>
      </c>
      <c r="HZ18" s="73">
        <v>0</v>
      </c>
      <c r="IA18" s="73">
        <v>284.25099999999998</v>
      </c>
      <c r="IB18" s="73">
        <v>0</v>
      </c>
      <c r="IC18" s="73">
        <v>0</v>
      </c>
      <c r="ID18" s="73">
        <v>9.2159999999999993</v>
      </c>
      <c r="IE18" s="73">
        <v>0</v>
      </c>
      <c r="IF18" s="73">
        <v>137.482</v>
      </c>
      <c r="IG18" s="73">
        <v>284.25099999999998</v>
      </c>
      <c r="IH18" s="73">
        <v>0</v>
      </c>
      <c r="II18" s="73">
        <v>0</v>
      </c>
      <c r="IJ18" s="73">
        <v>0</v>
      </c>
      <c r="IK18" s="73">
        <v>0</v>
      </c>
      <c r="IL18" s="73">
        <v>0</v>
      </c>
      <c r="IM18" s="73">
        <v>0</v>
      </c>
      <c r="IN18" s="73">
        <v>0</v>
      </c>
      <c r="IO18" s="73">
        <v>0</v>
      </c>
      <c r="IP18" s="73">
        <v>0</v>
      </c>
      <c r="IQ18" s="73">
        <v>4.59</v>
      </c>
      <c r="IR18" s="73">
        <v>0</v>
      </c>
      <c r="IS18" s="73">
        <v>0</v>
      </c>
      <c r="IT18" s="73">
        <v>0</v>
      </c>
      <c r="IU18" s="73">
        <v>0</v>
      </c>
      <c r="IV18" s="74">
        <v>0</v>
      </c>
      <c r="IW18" s="71">
        <v>0</v>
      </c>
      <c r="IX18" s="71">
        <v>0</v>
      </c>
      <c r="IY18" s="71">
        <v>0</v>
      </c>
      <c r="IZ18" s="71">
        <v>0</v>
      </c>
      <c r="JA18" s="71">
        <v>1</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1</v>
      </c>
      <c r="JR18" s="71">
        <v>0</v>
      </c>
      <c r="JS18" s="71">
        <v>0</v>
      </c>
      <c r="JT18" s="71">
        <v>3</v>
      </c>
      <c r="JU18" s="71">
        <v>0</v>
      </c>
      <c r="JV18" s="71">
        <v>0</v>
      </c>
      <c r="JW18" s="71">
        <v>1</v>
      </c>
      <c r="JX18" s="71">
        <v>0</v>
      </c>
      <c r="JY18" s="71">
        <v>1</v>
      </c>
      <c r="JZ18" s="71">
        <v>0</v>
      </c>
      <c r="KA18" s="71">
        <v>3</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1</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1</v>
      </c>
      <c r="NS18" s="71">
        <v>0</v>
      </c>
      <c r="NT18" s="71">
        <v>0</v>
      </c>
      <c r="NU18" s="71">
        <v>3</v>
      </c>
      <c r="NV18" s="71">
        <v>0</v>
      </c>
      <c r="NW18" s="71">
        <v>0</v>
      </c>
      <c r="NX18" s="71">
        <v>1</v>
      </c>
      <c r="NY18" s="71">
        <v>0</v>
      </c>
      <c r="NZ18" s="71">
        <v>1</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1</v>
      </c>
      <c r="QW18" s="71">
        <v>0</v>
      </c>
      <c r="QX18" s="71">
        <v>10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1</v>
      </c>
      <c r="RO18" s="71">
        <v>0</v>
      </c>
      <c r="RP18" s="71">
        <v>0</v>
      </c>
      <c r="RQ18" s="71">
        <v>1</v>
      </c>
      <c r="RR18" s="71">
        <v>0</v>
      </c>
      <c r="RS18" s="71">
        <v>10</v>
      </c>
      <c r="RT18" s="71">
        <v>1</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1679</v>
      </c>
      <c r="B19" s="70">
        <v>11</v>
      </c>
      <c r="C19" s="70">
        <v>11</v>
      </c>
      <c r="D19" s="70">
        <v>1</v>
      </c>
      <c r="E19" s="70">
        <v>2014</v>
      </c>
      <c r="F19" s="70" t="s">
        <v>181</v>
      </c>
      <c r="G19" s="1073" t="s">
        <v>1668</v>
      </c>
      <c r="H19" s="70" t="s">
        <v>1669</v>
      </c>
      <c r="I19" s="1066"/>
      <c r="J19" s="73">
        <v>0</v>
      </c>
      <c r="K19" s="73">
        <v>0</v>
      </c>
      <c r="L19" s="73">
        <v>0</v>
      </c>
      <c r="M19" s="73">
        <v>0</v>
      </c>
      <c r="N19" s="73">
        <v>5.8609999999999998</v>
      </c>
      <c r="O19" s="73">
        <v>0</v>
      </c>
      <c r="P19" s="73">
        <v>0</v>
      </c>
      <c r="Q19" s="73">
        <v>0</v>
      </c>
      <c r="R19" s="73">
        <v>8.125</v>
      </c>
      <c r="S19" s="73">
        <v>0</v>
      </c>
      <c r="T19" s="73">
        <v>0</v>
      </c>
      <c r="U19" s="73">
        <v>0</v>
      </c>
      <c r="V19" s="73">
        <v>0</v>
      </c>
      <c r="W19" s="73">
        <v>0</v>
      </c>
      <c r="X19" s="73">
        <v>0</v>
      </c>
      <c r="Y19" s="73">
        <v>0</v>
      </c>
      <c r="Z19" s="73">
        <v>0</v>
      </c>
      <c r="AA19" s="73">
        <v>0</v>
      </c>
      <c r="AB19" s="73">
        <v>0</v>
      </c>
      <c r="AC19" s="73">
        <v>0</v>
      </c>
      <c r="AD19" s="73">
        <v>8.2579999999999991</v>
      </c>
      <c r="AE19" s="73">
        <v>0</v>
      </c>
      <c r="AF19" s="73">
        <v>0</v>
      </c>
      <c r="AG19" s="73">
        <v>13.015000000000001</v>
      </c>
      <c r="AH19" s="73">
        <v>0</v>
      </c>
      <c r="AI19" s="73">
        <v>0</v>
      </c>
      <c r="AJ19" s="73">
        <v>2.2519999999999998</v>
      </c>
      <c r="AK19" s="73">
        <v>0</v>
      </c>
      <c r="AL19" s="73">
        <v>16.405000000000001</v>
      </c>
      <c r="AM19" s="73">
        <v>0</v>
      </c>
      <c r="AN19" s="73">
        <v>83.03</v>
      </c>
      <c r="AO19" s="73">
        <v>0</v>
      </c>
      <c r="AP19" s="73">
        <v>273.24700000000001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4.4870000000000001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273.24700000000001</v>
      </c>
      <c r="DH19" s="73">
        <v>0</v>
      </c>
      <c r="DI19" s="73">
        <v>0</v>
      </c>
      <c r="DJ19" s="73">
        <v>0</v>
      </c>
      <c r="DK19" s="73">
        <v>0</v>
      </c>
      <c r="DL19" s="73">
        <v>0</v>
      </c>
      <c r="DM19" s="73">
        <v>0</v>
      </c>
      <c r="DN19" s="73">
        <v>0</v>
      </c>
      <c r="DO19" s="73">
        <v>5.8609999999999998</v>
      </c>
      <c r="DP19" s="73">
        <v>0</v>
      </c>
      <c r="DQ19" s="73">
        <v>0</v>
      </c>
      <c r="DR19" s="73">
        <v>0</v>
      </c>
      <c r="DS19" s="73">
        <v>8.125</v>
      </c>
      <c r="DT19" s="73">
        <v>0</v>
      </c>
      <c r="DU19" s="73">
        <v>0</v>
      </c>
      <c r="DV19" s="73">
        <v>0</v>
      </c>
      <c r="DW19" s="73">
        <v>0</v>
      </c>
      <c r="DX19" s="73">
        <v>0</v>
      </c>
      <c r="DY19" s="73">
        <v>0</v>
      </c>
      <c r="DZ19" s="73">
        <v>0</v>
      </c>
      <c r="EA19" s="73">
        <v>0</v>
      </c>
      <c r="EB19" s="73">
        <v>0</v>
      </c>
      <c r="EC19" s="73">
        <v>0</v>
      </c>
      <c r="ED19" s="73">
        <v>0</v>
      </c>
      <c r="EE19" s="73">
        <v>8.2579999999999991</v>
      </c>
      <c r="EF19" s="73">
        <v>0</v>
      </c>
      <c r="EG19" s="73">
        <v>0</v>
      </c>
      <c r="EH19" s="73">
        <v>13.015000000000001</v>
      </c>
      <c r="EI19" s="73">
        <v>0</v>
      </c>
      <c r="EJ19" s="73">
        <v>0</v>
      </c>
      <c r="EK19" s="73">
        <v>2.2519999999999998</v>
      </c>
      <c r="EL19" s="73">
        <v>0</v>
      </c>
      <c r="EM19" s="73">
        <v>16.405000000000001</v>
      </c>
      <c r="EN19" s="73">
        <v>0</v>
      </c>
      <c r="EO19" s="73">
        <v>83.03</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4.4870000000000001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273.24700000000001</v>
      </c>
      <c r="HG19" s="73">
        <v>0</v>
      </c>
      <c r="HH19" s="73">
        <v>0</v>
      </c>
      <c r="HI19" s="73">
        <v>5.8609999999999998</v>
      </c>
      <c r="HJ19" s="73">
        <v>0</v>
      </c>
      <c r="HK19" s="73">
        <v>131.08500000000001</v>
      </c>
      <c r="HL19" s="73">
        <v>0</v>
      </c>
      <c r="HM19" s="73">
        <v>0</v>
      </c>
      <c r="HN19" s="73">
        <v>0</v>
      </c>
      <c r="HO19" s="73">
        <v>0</v>
      </c>
      <c r="HP19" s="73">
        <v>0</v>
      </c>
      <c r="HQ19" s="73">
        <v>0</v>
      </c>
      <c r="HR19" s="73">
        <v>0</v>
      </c>
      <c r="HS19" s="73">
        <v>0</v>
      </c>
      <c r="HT19" s="73">
        <v>0</v>
      </c>
      <c r="HU19" s="73">
        <v>0</v>
      </c>
      <c r="HV19" s="73">
        <v>4.4870000000000001</v>
      </c>
      <c r="HW19" s="73">
        <v>0</v>
      </c>
      <c r="HX19" s="73">
        <v>0</v>
      </c>
      <c r="HY19" s="73">
        <v>0</v>
      </c>
      <c r="HZ19" s="73">
        <v>0</v>
      </c>
      <c r="IA19" s="73">
        <v>273.24700000000001</v>
      </c>
      <c r="IB19" s="73">
        <v>0</v>
      </c>
      <c r="IC19" s="73">
        <v>0</v>
      </c>
      <c r="ID19" s="73">
        <v>5.8609999999999998</v>
      </c>
      <c r="IE19" s="73">
        <v>0</v>
      </c>
      <c r="IF19" s="73">
        <v>131.08500000000001</v>
      </c>
      <c r="IG19" s="73">
        <v>273.24700000000001</v>
      </c>
      <c r="IH19" s="73">
        <v>0</v>
      </c>
      <c r="II19" s="73">
        <v>0</v>
      </c>
      <c r="IJ19" s="73">
        <v>0</v>
      </c>
      <c r="IK19" s="73">
        <v>0</v>
      </c>
      <c r="IL19" s="73">
        <v>0</v>
      </c>
      <c r="IM19" s="73">
        <v>0</v>
      </c>
      <c r="IN19" s="73">
        <v>0</v>
      </c>
      <c r="IO19" s="73">
        <v>0</v>
      </c>
      <c r="IP19" s="73">
        <v>0</v>
      </c>
      <c r="IQ19" s="73">
        <v>4.4870000000000001</v>
      </c>
      <c r="IR19" s="73">
        <v>0</v>
      </c>
      <c r="IS19" s="73">
        <v>0</v>
      </c>
      <c r="IT19" s="73">
        <v>0</v>
      </c>
      <c r="IU19" s="73">
        <v>0</v>
      </c>
      <c r="IV19" s="74">
        <v>0</v>
      </c>
      <c r="IW19" s="71">
        <v>0</v>
      </c>
      <c r="IX19" s="71">
        <v>0</v>
      </c>
      <c r="IY19" s="71">
        <v>0</v>
      </c>
      <c r="IZ19" s="71">
        <v>0</v>
      </c>
      <c r="JA19" s="71">
        <v>1</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1</v>
      </c>
      <c r="JR19" s="71">
        <v>0</v>
      </c>
      <c r="JS19" s="71">
        <v>0</v>
      </c>
      <c r="JT19" s="71">
        <v>3</v>
      </c>
      <c r="JU19" s="71">
        <v>0</v>
      </c>
      <c r="JV19" s="71">
        <v>0</v>
      </c>
      <c r="JW19" s="71">
        <v>1</v>
      </c>
      <c r="JX19" s="71">
        <v>0</v>
      </c>
      <c r="JY19" s="71">
        <v>1</v>
      </c>
      <c r="JZ19" s="71">
        <v>0</v>
      </c>
      <c r="KA19" s="71">
        <v>3</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1</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1</v>
      </c>
      <c r="NS19" s="71">
        <v>0</v>
      </c>
      <c r="NT19" s="71">
        <v>0</v>
      </c>
      <c r="NU19" s="71">
        <v>3</v>
      </c>
      <c r="NV19" s="71">
        <v>0</v>
      </c>
      <c r="NW19" s="71">
        <v>0</v>
      </c>
      <c r="NX19" s="71">
        <v>1</v>
      </c>
      <c r="NY19" s="71">
        <v>0</v>
      </c>
      <c r="NZ19" s="71">
        <v>1</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1</v>
      </c>
      <c r="QW19" s="71">
        <v>0</v>
      </c>
      <c r="QX19" s="71">
        <v>10</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1</v>
      </c>
      <c r="RO19" s="71">
        <v>0</v>
      </c>
      <c r="RP19" s="71">
        <v>0</v>
      </c>
      <c r="RQ19" s="71">
        <v>1</v>
      </c>
      <c r="RR19" s="71">
        <v>0</v>
      </c>
      <c r="RS19" s="71">
        <v>10</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1680</v>
      </c>
      <c r="B20" s="70">
        <v>12</v>
      </c>
      <c r="C20" s="70">
        <v>12</v>
      </c>
      <c r="D20" s="70">
        <v>1</v>
      </c>
      <c r="E20" s="70">
        <v>2015</v>
      </c>
      <c r="F20" s="70" t="s">
        <v>182</v>
      </c>
      <c r="G20" s="1073" t="s">
        <v>1668</v>
      </c>
      <c r="H20" s="70" t="s">
        <v>1669</v>
      </c>
      <c r="I20" s="1066"/>
      <c r="J20" s="73">
        <v>0</v>
      </c>
      <c r="K20" s="73">
        <v>0</v>
      </c>
      <c r="L20" s="73">
        <v>0</v>
      </c>
      <c r="M20" s="73">
        <v>0</v>
      </c>
      <c r="N20" s="73">
        <v>6.258</v>
      </c>
      <c r="O20" s="73">
        <v>0</v>
      </c>
      <c r="P20" s="73">
        <v>0</v>
      </c>
      <c r="Q20" s="73">
        <v>0</v>
      </c>
      <c r="R20" s="73">
        <v>8.2080000000000002</v>
      </c>
      <c r="S20" s="73">
        <v>0</v>
      </c>
      <c r="T20" s="73">
        <v>0</v>
      </c>
      <c r="U20" s="73">
        <v>0</v>
      </c>
      <c r="V20" s="73">
        <v>0</v>
      </c>
      <c r="W20" s="73">
        <v>0</v>
      </c>
      <c r="X20" s="73">
        <v>0</v>
      </c>
      <c r="Y20" s="73">
        <v>0</v>
      </c>
      <c r="Z20" s="73">
        <v>0</v>
      </c>
      <c r="AA20" s="73">
        <v>0</v>
      </c>
      <c r="AB20" s="73">
        <v>0</v>
      </c>
      <c r="AC20" s="73">
        <v>0</v>
      </c>
      <c r="AD20" s="73">
        <v>8.1159999999999997</v>
      </c>
      <c r="AE20" s="73">
        <v>0</v>
      </c>
      <c r="AF20" s="73">
        <v>0</v>
      </c>
      <c r="AG20" s="73">
        <v>11.997999999999999</v>
      </c>
      <c r="AH20" s="73">
        <v>0</v>
      </c>
      <c r="AI20" s="73">
        <v>0</v>
      </c>
      <c r="AJ20" s="73">
        <v>0</v>
      </c>
      <c r="AK20" s="73">
        <v>0</v>
      </c>
      <c r="AL20" s="73">
        <v>18.963000000000001</v>
      </c>
      <c r="AM20" s="73">
        <v>0</v>
      </c>
      <c r="AN20" s="73">
        <v>75.078999999999994</v>
      </c>
      <c r="AO20" s="73">
        <v>0</v>
      </c>
      <c r="AP20" s="73">
        <v>264.14800000000002</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4.3079999999999998</v>
      </c>
      <c r="CO20" s="73">
        <v>0</v>
      </c>
      <c r="CP20" s="73">
        <v>0</v>
      </c>
      <c r="CQ20" s="73">
        <v>0</v>
      </c>
      <c r="CR20" s="73">
        <v>0</v>
      </c>
      <c r="CS20" s="73">
        <v>12.169</v>
      </c>
      <c r="CT20" s="73">
        <v>0</v>
      </c>
      <c r="CU20" s="73">
        <v>0</v>
      </c>
      <c r="CV20" s="73">
        <v>0</v>
      </c>
      <c r="CW20" s="73">
        <v>0</v>
      </c>
      <c r="CX20" s="73">
        <v>0</v>
      </c>
      <c r="CY20" s="73">
        <v>0</v>
      </c>
      <c r="CZ20" s="73">
        <v>0</v>
      </c>
      <c r="DA20" s="73">
        <v>0</v>
      </c>
      <c r="DB20" s="73">
        <v>0</v>
      </c>
      <c r="DC20" s="73">
        <v>0</v>
      </c>
      <c r="DD20" s="73">
        <v>0</v>
      </c>
      <c r="DE20" s="73">
        <v>0</v>
      </c>
      <c r="DF20" s="73">
        <v>0</v>
      </c>
      <c r="DG20" s="73">
        <v>264.14800000000002</v>
      </c>
      <c r="DH20" s="73">
        <v>0</v>
      </c>
      <c r="DI20" s="73">
        <v>0</v>
      </c>
      <c r="DJ20" s="73">
        <v>0</v>
      </c>
      <c r="DK20" s="73">
        <v>0</v>
      </c>
      <c r="DL20" s="73">
        <v>0</v>
      </c>
      <c r="DM20" s="73">
        <v>0</v>
      </c>
      <c r="DN20" s="73">
        <v>0</v>
      </c>
      <c r="DO20" s="73">
        <v>6.258</v>
      </c>
      <c r="DP20" s="73">
        <v>0</v>
      </c>
      <c r="DQ20" s="73">
        <v>0</v>
      </c>
      <c r="DR20" s="73">
        <v>0</v>
      </c>
      <c r="DS20" s="73">
        <v>8.2080000000000002</v>
      </c>
      <c r="DT20" s="73">
        <v>0</v>
      </c>
      <c r="DU20" s="73">
        <v>0</v>
      </c>
      <c r="DV20" s="73">
        <v>0</v>
      </c>
      <c r="DW20" s="73">
        <v>0</v>
      </c>
      <c r="DX20" s="73">
        <v>0</v>
      </c>
      <c r="DY20" s="73">
        <v>0</v>
      </c>
      <c r="DZ20" s="73">
        <v>0</v>
      </c>
      <c r="EA20" s="73">
        <v>0</v>
      </c>
      <c r="EB20" s="73">
        <v>0</v>
      </c>
      <c r="EC20" s="73">
        <v>0</v>
      </c>
      <c r="ED20" s="73">
        <v>0</v>
      </c>
      <c r="EE20" s="73">
        <v>8.1159999999999997</v>
      </c>
      <c r="EF20" s="73">
        <v>0</v>
      </c>
      <c r="EG20" s="73">
        <v>0</v>
      </c>
      <c r="EH20" s="73">
        <v>11.997999999999999</v>
      </c>
      <c r="EI20" s="73">
        <v>0</v>
      </c>
      <c r="EJ20" s="73">
        <v>0</v>
      </c>
      <c r="EK20" s="73">
        <v>0</v>
      </c>
      <c r="EL20" s="73">
        <v>0</v>
      </c>
      <c r="EM20" s="73">
        <v>18.963000000000001</v>
      </c>
      <c r="EN20" s="73">
        <v>0</v>
      </c>
      <c r="EO20" s="73">
        <v>75.078999999999994</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4.3079999999999998</v>
      </c>
      <c r="GP20" s="73">
        <v>0</v>
      </c>
      <c r="GQ20" s="73">
        <v>0</v>
      </c>
      <c r="GR20" s="73">
        <v>0</v>
      </c>
      <c r="GS20" s="73">
        <v>0</v>
      </c>
      <c r="GT20" s="73">
        <v>12.169</v>
      </c>
      <c r="GU20" s="73">
        <v>0</v>
      </c>
      <c r="GV20" s="73">
        <v>0</v>
      </c>
      <c r="GW20" s="73">
        <v>0</v>
      </c>
      <c r="GX20" s="73">
        <v>0</v>
      </c>
      <c r="GY20" s="73">
        <v>0</v>
      </c>
      <c r="GZ20" s="73">
        <v>0</v>
      </c>
      <c r="HA20" s="73">
        <v>0</v>
      </c>
      <c r="HB20" s="73">
        <v>0</v>
      </c>
      <c r="HC20" s="73">
        <v>0</v>
      </c>
      <c r="HD20" s="73">
        <v>0</v>
      </c>
      <c r="HE20" s="73">
        <v>0</v>
      </c>
      <c r="HF20" s="73">
        <v>264.14800000000002</v>
      </c>
      <c r="HG20" s="73">
        <v>0</v>
      </c>
      <c r="HH20" s="73">
        <v>0</v>
      </c>
      <c r="HI20" s="73">
        <v>6.258</v>
      </c>
      <c r="HJ20" s="73">
        <v>0</v>
      </c>
      <c r="HK20" s="73">
        <v>122.364</v>
      </c>
      <c r="HL20" s="73">
        <v>0</v>
      </c>
      <c r="HM20" s="73">
        <v>0</v>
      </c>
      <c r="HN20" s="73">
        <v>0</v>
      </c>
      <c r="HO20" s="73">
        <v>0</v>
      </c>
      <c r="HP20" s="73">
        <v>0</v>
      </c>
      <c r="HQ20" s="73">
        <v>0</v>
      </c>
      <c r="HR20" s="73">
        <v>0</v>
      </c>
      <c r="HS20" s="73">
        <v>0</v>
      </c>
      <c r="HT20" s="73">
        <v>0</v>
      </c>
      <c r="HU20" s="73">
        <v>0</v>
      </c>
      <c r="HV20" s="73">
        <v>4.3079999999999998</v>
      </c>
      <c r="HW20" s="73">
        <v>0</v>
      </c>
      <c r="HX20" s="73">
        <v>12.169</v>
      </c>
      <c r="HY20" s="73">
        <v>0</v>
      </c>
      <c r="HZ20" s="73">
        <v>0</v>
      </c>
      <c r="IA20" s="73">
        <v>264.14800000000002</v>
      </c>
      <c r="IB20" s="73">
        <v>0</v>
      </c>
      <c r="IC20" s="73">
        <v>0</v>
      </c>
      <c r="ID20" s="73">
        <v>6.258</v>
      </c>
      <c r="IE20" s="73">
        <v>0</v>
      </c>
      <c r="IF20" s="73">
        <v>122.364</v>
      </c>
      <c r="IG20" s="73">
        <v>264.14800000000002</v>
      </c>
      <c r="IH20" s="73">
        <v>0</v>
      </c>
      <c r="II20" s="73">
        <v>0</v>
      </c>
      <c r="IJ20" s="73">
        <v>0</v>
      </c>
      <c r="IK20" s="73">
        <v>0</v>
      </c>
      <c r="IL20" s="73">
        <v>0</v>
      </c>
      <c r="IM20" s="73">
        <v>0</v>
      </c>
      <c r="IN20" s="73">
        <v>0</v>
      </c>
      <c r="IO20" s="73">
        <v>0</v>
      </c>
      <c r="IP20" s="73">
        <v>0</v>
      </c>
      <c r="IQ20" s="73">
        <v>4.3079999999999998</v>
      </c>
      <c r="IR20" s="73">
        <v>0</v>
      </c>
      <c r="IS20" s="73">
        <v>12.169</v>
      </c>
      <c r="IT20" s="73">
        <v>0</v>
      </c>
      <c r="IU20" s="73">
        <v>0</v>
      </c>
      <c r="IV20" s="74">
        <v>0</v>
      </c>
      <c r="IW20" s="71">
        <v>0</v>
      </c>
      <c r="IX20" s="71">
        <v>0</v>
      </c>
      <c r="IY20" s="71">
        <v>0</v>
      </c>
      <c r="IZ20" s="71">
        <v>0</v>
      </c>
      <c r="JA20" s="71">
        <v>1</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1</v>
      </c>
      <c r="JR20" s="71">
        <v>0</v>
      </c>
      <c r="JS20" s="71">
        <v>0</v>
      </c>
      <c r="JT20" s="71">
        <v>3</v>
      </c>
      <c r="JU20" s="71">
        <v>0</v>
      </c>
      <c r="JV20" s="71">
        <v>0</v>
      </c>
      <c r="JW20" s="71">
        <v>0</v>
      </c>
      <c r="JX20" s="71">
        <v>0</v>
      </c>
      <c r="JY20" s="71">
        <v>1</v>
      </c>
      <c r="JZ20" s="71">
        <v>0</v>
      </c>
      <c r="KA20" s="71">
        <v>2</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1</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1</v>
      </c>
      <c r="NS20" s="71">
        <v>0</v>
      </c>
      <c r="NT20" s="71">
        <v>0</v>
      </c>
      <c r="NU20" s="71">
        <v>3</v>
      </c>
      <c r="NV20" s="71">
        <v>0</v>
      </c>
      <c r="NW20" s="71">
        <v>0</v>
      </c>
      <c r="NX20" s="71">
        <v>0</v>
      </c>
      <c r="NY20" s="71">
        <v>0</v>
      </c>
      <c r="NZ20" s="71">
        <v>1</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1</v>
      </c>
      <c r="QW20" s="71">
        <v>0</v>
      </c>
      <c r="QX20" s="71">
        <v>8</v>
      </c>
      <c r="QY20" s="71">
        <v>0</v>
      </c>
      <c r="QZ20" s="71">
        <v>0</v>
      </c>
      <c r="RA20" s="71">
        <v>0</v>
      </c>
      <c r="RB20" s="71">
        <v>0</v>
      </c>
      <c r="RC20" s="71">
        <v>0</v>
      </c>
      <c r="RD20" s="71">
        <v>0</v>
      </c>
      <c r="RE20" s="71">
        <v>0</v>
      </c>
      <c r="RF20" s="71">
        <v>0</v>
      </c>
      <c r="RG20" s="71">
        <v>0</v>
      </c>
      <c r="RH20" s="71">
        <v>0</v>
      </c>
      <c r="RI20" s="71">
        <v>1</v>
      </c>
      <c r="RJ20" s="71">
        <v>0</v>
      </c>
      <c r="RK20" s="71">
        <v>1</v>
      </c>
      <c r="RL20" s="71">
        <v>0</v>
      </c>
      <c r="RM20" s="71">
        <v>0</v>
      </c>
      <c r="RN20" s="71">
        <v>1</v>
      </c>
      <c r="RO20" s="71">
        <v>0</v>
      </c>
      <c r="RP20" s="71">
        <v>0</v>
      </c>
      <c r="RQ20" s="71">
        <v>1</v>
      </c>
      <c r="RR20" s="71">
        <v>0</v>
      </c>
      <c r="RS20" s="71">
        <v>8</v>
      </c>
      <c r="RT20" s="71">
        <v>1</v>
      </c>
      <c r="RU20" s="71">
        <v>0</v>
      </c>
      <c r="RV20" s="71">
        <v>0</v>
      </c>
      <c r="RW20" s="71">
        <v>0</v>
      </c>
      <c r="RX20" s="71">
        <v>0</v>
      </c>
      <c r="RY20" s="71">
        <v>0</v>
      </c>
      <c r="RZ20" s="71">
        <v>0</v>
      </c>
      <c r="SA20" s="71">
        <v>0</v>
      </c>
      <c r="SB20" s="71">
        <v>0</v>
      </c>
      <c r="SC20" s="71">
        <v>0</v>
      </c>
      <c r="SD20" s="71">
        <v>1</v>
      </c>
      <c r="SE20" s="71">
        <v>0</v>
      </c>
      <c r="SF20" s="71">
        <v>1</v>
      </c>
      <c r="SG20" s="71">
        <v>0</v>
      </c>
      <c r="SH20" s="71">
        <v>0</v>
      </c>
    </row>
    <row r="21" spans="1:502">
      <c r="A21" s="16" t="s">
        <v>1681</v>
      </c>
      <c r="B21" s="70">
        <v>13</v>
      </c>
      <c r="C21" s="70">
        <v>13</v>
      </c>
      <c r="D21" s="70">
        <v>1</v>
      </c>
      <c r="E21" s="70">
        <v>2016</v>
      </c>
      <c r="F21" s="70" t="s">
        <v>155</v>
      </c>
      <c r="G21" s="1073" t="s">
        <v>1668</v>
      </c>
      <c r="H21" s="70" t="s">
        <v>1669</v>
      </c>
      <c r="I21" s="1066"/>
      <c r="J21" s="73">
        <v>0</v>
      </c>
      <c r="K21" s="73">
        <v>0</v>
      </c>
      <c r="L21" s="73">
        <v>0</v>
      </c>
      <c r="M21" s="73">
        <v>0</v>
      </c>
      <c r="N21" s="73">
        <v>6.2069999999999999</v>
      </c>
      <c r="O21" s="73">
        <v>0</v>
      </c>
      <c r="P21" s="73">
        <v>0</v>
      </c>
      <c r="Q21" s="73">
        <v>0</v>
      </c>
      <c r="R21" s="73">
        <v>8.6709999999999994</v>
      </c>
      <c r="S21" s="73">
        <v>0</v>
      </c>
      <c r="T21" s="73">
        <v>0</v>
      </c>
      <c r="U21" s="73">
        <v>0</v>
      </c>
      <c r="V21" s="73">
        <v>0</v>
      </c>
      <c r="W21" s="73">
        <v>0</v>
      </c>
      <c r="X21" s="73">
        <v>0</v>
      </c>
      <c r="Y21" s="73">
        <v>0</v>
      </c>
      <c r="Z21" s="73">
        <v>0</v>
      </c>
      <c r="AA21" s="73">
        <v>0</v>
      </c>
      <c r="AB21" s="73">
        <v>0</v>
      </c>
      <c r="AC21" s="73">
        <v>0</v>
      </c>
      <c r="AD21" s="73">
        <v>7.6070000000000002</v>
      </c>
      <c r="AE21" s="73">
        <v>0</v>
      </c>
      <c r="AF21" s="73">
        <v>0</v>
      </c>
      <c r="AG21" s="73">
        <v>11.765000000000001</v>
      </c>
      <c r="AH21" s="73">
        <v>0</v>
      </c>
      <c r="AI21" s="73">
        <v>0</v>
      </c>
      <c r="AJ21" s="73">
        <v>0</v>
      </c>
      <c r="AK21" s="73">
        <v>0</v>
      </c>
      <c r="AL21" s="73">
        <v>18.117000000000001</v>
      </c>
      <c r="AM21" s="73">
        <v>0</v>
      </c>
      <c r="AN21" s="73">
        <v>78.882999999999996</v>
      </c>
      <c r="AO21" s="73">
        <v>0</v>
      </c>
      <c r="AP21" s="73">
        <v>255.785</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7.0819999999999999</v>
      </c>
      <c r="CO21" s="73">
        <v>0</v>
      </c>
      <c r="CP21" s="73">
        <v>0</v>
      </c>
      <c r="CQ21" s="73">
        <v>0</v>
      </c>
      <c r="CR21" s="73">
        <v>0</v>
      </c>
      <c r="CS21" s="73">
        <v>28.983000000000001</v>
      </c>
      <c r="CT21" s="73">
        <v>0</v>
      </c>
      <c r="CU21" s="73">
        <v>0</v>
      </c>
      <c r="CV21" s="73">
        <v>0</v>
      </c>
      <c r="CW21" s="73">
        <v>0</v>
      </c>
      <c r="CX21" s="73">
        <v>0</v>
      </c>
      <c r="CY21" s="73">
        <v>0</v>
      </c>
      <c r="CZ21" s="73">
        <v>0</v>
      </c>
      <c r="DA21" s="73">
        <v>0</v>
      </c>
      <c r="DB21" s="73">
        <v>0</v>
      </c>
      <c r="DC21" s="73">
        <v>0</v>
      </c>
      <c r="DD21" s="73">
        <v>0</v>
      </c>
      <c r="DE21" s="73">
        <v>0</v>
      </c>
      <c r="DF21" s="73">
        <v>0</v>
      </c>
      <c r="DG21" s="73">
        <v>255.785</v>
      </c>
      <c r="DH21" s="73">
        <v>0</v>
      </c>
      <c r="DI21" s="73">
        <v>0</v>
      </c>
      <c r="DJ21" s="73">
        <v>0</v>
      </c>
      <c r="DK21" s="73">
        <v>0</v>
      </c>
      <c r="DL21" s="73">
        <v>0</v>
      </c>
      <c r="DM21" s="73">
        <v>0</v>
      </c>
      <c r="DN21" s="73">
        <v>0</v>
      </c>
      <c r="DO21" s="73">
        <v>6.2069999999999999</v>
      </c>
      <c r="DP21" s="73">
        <v>0</v>
      </c>
      <c r="DQ21" s="73">
        <v>0</v>
      </c>
      <c r="DR21" s="73">
        <v>0</v>
      </c>
      <c r="DS21" s="73">
        <v>8.6709999999999994</v>
      </c>
      <c r="DT21" s="73">
        <v>0</v>
      </c>
      <c r="DU21" s="73">
        <v>0</v>
      </c>
      <c r="DV21" s="73">
        <v>0</v>
      </c>
      <c r="DW21" s="73">
        <v>0</v>
      </c>
      <c r="DX21" s="73">
        <v>0</v>
      </c>
      <c r="DY21" s="73">
        <v>0</v>
      </c>
      <c r="DZ21" s="73">
        <v>0</v>
      </c>
      <c r="EA21" s="73">
        <v>0</v>
      </c>
      <c r="EB21" s="73">
        <v>0</v>
      </c>
      <c r="EC21" s="73">
        <v>0</v>
      </c>
      <c r="ED21" s="73">
        <v>0</v>
      </c>
      <c r="EE21" s="73">
        <v>7.6070000000000002</v>
      </c>
      <c r="EF21" s="73">
        <v>0</v>
      </c>
      <c r="EG21" s="73">
        <v>0</v>
      </c>
      <c r="EH21" s="73">
        <v>11.765000000000001</v>
      </c>
      <c r="EI21" s="73">
        <v>0</v>
      </c>
      <c r="EJ21" s="73">
        <v>0</v>
      </c>
      <c r="EK21" s="73">
        <v>0</v>
      </c>
      <c r="EL21" s="73">
        <v>0</v>
      </c>
      <c r="EM21" s="73">
        <v>18.117000000000001</v>
      </c>
      <c r="EN21" s="73">
        <v>0</v>
      </c>
      <c r="EO21" s="73">
        <v>78.882999999999996</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7.0819999999999999</v>
      </c>
      <c r="GP21" s="73">
        <v>0</v>
      </c>
      <c r="GQ21" s="73">
        <v>0</v>
      </c>
      <c r="GR21" s="73">
        <v>0</v>
      </c>
      <c r="GS21" s="73">
        <v>0</v>
      </c>
      <c r="GT21" s="73">
        <v>28.983000000000001</v>
      </c>
      <c r="GU21" s="73">
        <v>0</v>
      </c>
      <c r="GV21" s="73">
        <v>0</v>
      </c>
      <c r="GW21" s="73">
        <v>0</v>
      </c>
      <c r="GX21" s="73">
        <v>0</v>
      </c>
      <c r="GY21" s="73">
        <v>0</v>
      </c>
      <c r="GZ21" s="73">
        <v>0</v>
      </c>
      <c r="HA21" s="73">
        <v>0</v>
      </c>
      <c r="HB21" s="73">
        <v>0</v>
      </c>
      <c r="HC21" s="73">
        <v>0</v>
      </c>
      <c r="HD21" s="73">
        <v>0</v>
      </c>
      <c r="HE21" s="73">
        <v>0</v>
      </c>
      <c r="HF21" s="73">
        <v>255.785</v>
      </c>
      <c r="HG21" s="73">
        <v>0</v>
      </c>
      <c r="HH21" s="73">
        <v>0</v>
      </c>
      <c r="HI21" s="73">
        <v>6.2069999999999999</v>
      </c>
      <c r="HJ21" s="73">
        <v>0</v>
      </c>
      <c r="HK21" s="73">
        <v>125.04300000000001</v>
      </c>
      <c r="HL21" s="73">
        <v>0</v>
      </c>
      <c r="HM21" s="73">
        <v>0</v>
      </c>
      <c r="HN21" s="73">
        <v>0</v>
      </c>
      <c r="HO21" s="73">
        <v>0</v>
      </c>
      <c r="HP21" s="73">
        <v>0</v>
      </c>
      <c r="HQ21" s="73">
        <v>0</v>
      </c>
      <c r="HR21" s="73">
        <v>0</v>
      </c>
      <c r="HS21" s="73">
        <v>0</v>
      </c>
      <c r="HT21" s="73">
        <v>0</v>
      </c>
      <c r="HU21" s="73">
        <v>0</v>
      </c>
      <c r="HV21" s="73">
        <v>7.0819999999999999</v>
      </c>
      <c r="HW21" s="73">
        <v>0</v>
      </c>
      <c r="HX21" s="73">
        <v>28.983000000000001</v>
      </c>
      <c r="HY21" s="73">
        <v>0</v>
      </c>
      <c r="HZ21" s="73">
        <v>0</v>
      </c>
      <c r="IA21" s="73">
        <v>255.785</v>
      </c>
      <c r="IB21" s="73">
        <v>0</v>
      </c>
      <c r="IC21" s="73">
        <v>0</v>
      </c>
      <c r="ID21" s="73">
        <v>6.2069999999999999</v>
      </c>
      <c r="IE21" s="73">
        <v>0</v>
      </c>
      <c r="IF21" s="73">
        <v>125.04300000000001</v>
      </c>
      <c r="IG21" s="73">
        <v>255.785</v>
      </c>
      <c r="IH21" s="73">
        <v>0</v>
      </c>
      <c r="II21" s="73">
        <v>0</v>
      </c>
      <c r="IJ21" s="73">
        <v>0</v>
      </c>
      <c r="IK21" s="73">
        <v>0</v>
      </c>
      <c r="IL21" s="73">
        <v>0</v>
      </c>
      <c r="IM21" s="73">
        <v>0</v>
      </c>
      <c r="IN21" s="73">
        <v>0</v>
      </c>
      <c r="IO21" s="73">
        <v>0</v>
      </c>
      <c r="IP21" s="73">
        <v>0</v>
      </c>
      <c r="IQ21" s="73">
        <v>7.0819999999999999</v>
      </c>
      <c r="IR21" s="73">
        <v>0</v>
      </c>
      <c r="IS21" s="73">
        <v>28.983000000000001</v>
      </c>
      <c r="IT21" s="73">
        <v>0</v>
      </c>
      <c r="IU21" s="73">
        <v>0</v>
      </c>
      <c r="IV21" s="74">
        <v>0</v>
      </c>
      <c r="IW21" s="71">
        <v>0</v>
      </c>
      <c r="IX21" s="71">
        <v>0</v>
      </c>
      <c r="IY21" s="71">
        <v>0</v>
      </c>
      <c r="IZ21" s="71">
        <v>0</v>
      </c>
      <c r="JA21" s="71">
        <v>1</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0</v>
      </c>
      <c r="JS21" s="71">
        <v>0</v>
      </c>
      <c r="JT21" s="71">
        <v>3</v>
      </c>
      <c r="JU21" s="71">
        <v>0</v>
      </c>
      <c r="JV21" s="71">
        <v>0</v>
      </c>
      <c r="JW21" s="71">
        <v>0</v>
      </c>
      <c r="JX21" s="71">
        <v>0</v>
      </c>
      <c r="JY21" s="71">
        <v>1</v>
      </c>
      <c r="JZ21" s="71">
        <v>0</v>
      </c>
      <c r="KA21" s="71">
        <v>2</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1</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0</v>
      </c>
      <c r="NT21" s="71">
        <v>0</v>
      </c>
      <c r="NU21" s="71">
        <v>3</v>
      </c>
      <c r="NV21" s="71">
        <v>0</v>
      </c>
      <c r="NW21" s="71">
        <v>0</v>
      </c>
      <c r="NX21" s="71">
        <v>0</v>
      </c>
      <c r="NY21" s="71">
        <v>0</v>
      </c>
      <c r="NZ21" s="71">
        <v>1</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1</v>
      </c>
      <c r="QT21" s="71">
        <v>0</v>
      </c>
      <c r="QU21" s="71">
        <v>0</v>
      </c>
      <c r="QV21" s="71">
        <v>1</v>
      </c>
      <c r="QW21" s="71">
        <v>0</v>
      </c>
      <c r="QX21" s="71">
        <v>8</v>
      </c>
      <c r="QY21" s="71">
        <v>0</v>
      </c>
      <c r="QZ21" s="71">
        <v>0</v>
      </c>
      <c r="RA21" s="71">
        <v>0</v>
      </c>
      <c r="RB21" s="71">
        <v>0</v>
      </c>
      <c r="RC21" s="71">
        <v>0</v>
      </c>
      <c r="RD21" s="71">
        <v>0</v>
      </c>
      <c r="RE21" s="71">
        <v>0</v>
      </c>
      <c r="RF21" s="71">
        <v>0</v>
      </c>
      <c r="RG21" s="71">
        <v>0</v>
      </c>
      <c r="RH21" s="71">
        <v>0</v>
      </c>
      <c r="RI21" s="71">
        <v>2</v>
      </c>
      <c r="RJ21" s="71">
        <v>0</v>
      </c>
      <c r="RK21" s="71">
        <v>2</v>
      </c>
      <c r="RL21" s="71">
        <v>0</v>
      </c>
      <c r="RM21" s="71">
        <v>0</v>
      </c>
      <c r="RN21" s="71">
        <v>1</v>
      </c>
      <c r="RO21" s="71">
        <v>0</v>
      </c>
      <c r="RP21" s="71">
        <v>0</v>
      </c>
      <c r="RQ21" s="71">
        <v>1</v>
      </c>
      <c r="RR21" s="71">
        <v>0</v>
      </c>
      <c r="RS21" s="71">
        <v>8</v>
      </c>
      <c r="RT21" s="71">
        <v>1</v>
      </c>
      <c r="RU21" s="71">
        <v>0</v>
      </c>
      <c r="RV21" s="71">
        <v>0</v>
      </c>
      <c r="RW21" s="71">
        <v>0</v>
      </c>
      <c r="RX21" s="71">
        <v>0</v>
      </c>
      <c r="RY21" s="71">
        <v>0</v>
      </c>
      <c r="RZ21" s="71">
        <v>0</v>
      </c>
      <c r="SA21" s="71">
        <v>0</v>
      </c>
      <c r="SB21" s="71">
        <v>0</v>
      </c>
      <c r="SC21" s="71">
        <v>0</v>
      </c>
      <c r="SD21" s="71">
        <v>2</v>
      </c>
      <c r="SE21" s="71">
        <v>0</v>
      </c>
      <c r="SF21" s="71">
        <v>2</v>
      </c>
      <c r="SG21" s="71">
        <v>0</v>
      </c>
      <c r="SH21" s="71">
        <v>0</v>
      </c>
    </row>
    <row r="22" spans="1:502">
      <c r="A22" s="16" t="s">
        <v>1682</v>
      </c>
      <c r="B22" s="70">
        <v>14</v>
      </c>
      <c r="C22" s="70">
        <v>14</v>
      </c>
      <c r="D22" s="70">
        <v>1</v>
      </c>
      <c r="E22" s="70">
        <v>2017</v>
      </c>
      <c r="F22" s="70" t="s">
        <v>156</v>
      </c>
      <c r="G22" s="1073" t="s">
        <v>1668</v>
      </c>
      <c r="H22" s="70" t="s">
        <v>1669</v>
      </c>
      <c r="I22" s="1066"/>
      <c r="J22" s="73">
        <v>0</v>
      </c>
      <c r="K22" s="73">
        <v>0</v>
      </c>
      <c r="L22" s="73">
        <v>0</v>
      </c>
      <c r="M22" s="73">
        <v>0</v>
      </c>
      <c r="N22" s="73">
        <v>9.0860000000000003</v>
      </c>
      <c r="O22" s="73">
        <v>0</v>
      </c>
      <c r="P22" s="73">
        <v>0</v>
      </c>
      <c r="Q22" s="73">
        <v>0</v>
      </c>
      <c r="R22" s="73">
        <v>8.5109999999999992</v>
      </c>
      <c r="S22" s="73">
        <v>0</v>
      </c>
      <c r="T22" s="73">
        <v>0</v>
      </c>
      <c r="U22" s="73">
        <v>0</v>
      </c>
      <c r="V22" s="73">
        <v>0</v>
      </c>
      <c r="W22" s="73">
        <v>0</v>
      </c>
      <c r="X22" s="73">
        <v>0</v>
      </c>
      <c r="Y22" s="73">
        <v>0</v>
      </c>
      <c r="Z22" s="73">
        <v>0</v>
      </c>
      <c r="AA22" s="73">
        <v>0</v>
      </c>
      <c r="AB22" s="73">
        <v>0</v>
      </c>
      <c r="AC22" s="73">
        <v>0</v>
      </c>
      <c r="AD22" s="73">
        <v>5.92</v>
      </c>
      <c r="AE22" s="73">
        <v>0</v>
      </c>
      <c r="AF22" s="73">
        <v>0</v>
      </c>
      <c r="AG22" s="73">
        <v>12.02</v>
      </c>
      <c r="AH22" s="73">
        <v>0</v>
      </c>
      <c r="AI22" s="73">
        <v>0</v>
      </c>
      <c r="AJ22" s="73">
        <v>0</v>
      </c>
      <c r="AK22" s="73">
        <v>0</v>
      </c>
      <c r="AL22" s="73">
        <v>17.640999999999998</v>
      </c>
      <c r="AM22" s="73">
        <v>0</v>
      </c>
      <c r="AN22" s="73">
        <v>83.795000000000002</v>
      </c>
      <c r="AO22" s="73">
        <v>0</v>
      </c>
      <c r="AP22" s="73">
        <v>263.68400000000003</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7.3010000000000002</v>
      </c>
      <c r="CO22" s="73">
        <v>0</v>
      </c>
      <c r="CP22" s="73">
        <v>0</v>
      </c>
      <c r="CQ22" s="73">
        <v>0</v>
      </c>
      <c r="CR22" s="73">
        <v>0</v>
      </c>
      <c r="CS22" s="73">
        <v>29.105</v>
      </c>
      <c r="CT22" s="73">
        <v>0</v>
      </c>
      <c r="CU22" s="73">
        <v>0</v>
      </c>
      <c r="CV22" s="73">
        <v>0</v>
      </c>
      <c r="CW22" s="73">
        <v>0</v>
      </c>
      <c r="CX22" s="73">
        <v>0</v>
      </c>
      <c r="CY22" s="73">
        <v>0</v>
      </c>
      <c r="CZ22" s="73">
        <v>0</v>
      </c>
      <c r="DA22" s="73">
        <v>0</v>
      </c>
      <c r="DB22" s="73">
        <v>0</v>
      </c>
      <c r="DC22" s="73">
        <v>0</v>
      </c>
      <c r="DD22" s="73">
        <v>0</v>
      </c>
      <c r="DE22" s="73">
        <v>0</v>
      </c>
      <c r="DF22" s="73">
        <v>0</v>
      </c>
      <c r="DG22" s="73">
        <v>263.68400000000003</v>
      </c>
      <c r="DH22" s="73">
        <v>0</v>
      </c>
      <c r="DI22" s="73">
        <v>0</v>
      </c>
      <c r="DJ22" s="73">
        <v>0</v>
      </c>
      <c r="DK22" s="73">
        <v>0</v>
      </c>
      <c r="DL22" s="73">
        <v>0</v>
      </c>
      <c r="DM22" s="73">
        <v>0</v>
      </c>
      <c r="DN22" s="73">
        <v>0</v>
      </c>
      <c r="DO22" s="73">
        <v>9.0860000000000003</v>
      </c>
      <c r="DP22" s="73">
        <v>0</v>
      </c>
      <c r="DQ22" s="73">
        <v>0</v>
      </c>
      <c r="DR22" s="73">
        <v>0</v>
      </c>
      <c r="DS22" s="73">
        <v>8.5109999999999992</v>
      </c>
      <c r="DT22" s="73">
        <v>0</v>
      </c>
      <c r="DU22" s="73">
        <v>0</v>
      </c>
      <c r="DV22" s="73">
        <v>0</v>
      </c>
      <c r="DW22" s="73">
        <v>0</v>
      </c>
      <c r="DX22" s="73">
        <v>0</v>
      </c>
      <c r="DY22" s="73">
        <v>0</v>
      </c>
      <c r="DZ22" s="73">
        <v>0</v>
      </c>
      <c r="EA22" s="73">
        <v>0</v>
      </c>
      <c r="EB22" s="73">
        <v>0</v>
      </c>
      <c r="EC22" s="73">
        <v>0</v>
      </c>
      <c r="ED22" s="73">
        <v>0</v>
      </c>
      <c r="EE22" s="73">
        <v>5.92</v>
      </c>
      <c r="EF22" s="73">
        <v>0</v>
      </c>
      <c r="EG22" s="73">
        <v>0</v>
      </c>
      <c r="EH22" s="73">
        <v>12.02</v>
      </c>
      <c r="EI22" s="73">
        <v>0</v>
      </c>
      <c r="EJ22" s="73">
        <v>0</v>
      </c>
      <c r="EK22" s="73">
        <v>0</v>
      </c>
      <c r="EL22" s="73">
        <v>0</v>
      </c>
      <c r="EM22" s="73">
        <v>17.640999999999998</v>
      </c>
      <c r="EN22" s="73">
        <v>0</v>
      </c>
      <c r="EO22" s="73">
        <v>83.795000000000002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7.3010000000000002</v>
      </c>
      <c r="GP22" s="73">
        <v>0</v>
      </c>
      <c r="GQ22" s="73">
        <v>0</v>
      </c>
      <c r="GR22" s="73">
        <v>0</v>
      </c>
      <c r="GS22" s="73">
        <v>0</v>
      </c>
      <c r="GT22" s="73">
        <v>29.105</v>
      </c>
      <c r="GU22" s="73">
        <v>0</v>
      </c>
      <c r="GV22" s="73">
        <v>0</v>
      </c>
      <c r="GW22" s="73">
        <v>0</v>
      </c>
      <c r="GX22" s="73">
        <v>0</v>
      </c>
      <c r="GY22" s="73">
        <v>0</v>
      </c>
      <c r="GZ22" s="73">
        <v>0</v>
      </c>
      <c r="HA22" s="73">
        <v>0</v>
      </c>
      <c r="HB22" s="73">
        <v>0</v>
      </c>
      <c r="HC22" s="73">
        <v>0</v>
      </c>
      <c r="HD22" s="73">
        <v>0</v>
      </c>
      <c r="HE22" s="73">
        <v>0</v>
      </c>
      <c r="HF22" s="73">
        <v>263.68400000000003</v>
      </c>
      <c r="HG22" s="73">
        <v>0</v>
      </c>
      <c r="HH22" s="73">
        <v>0</v>
      </c>
      <c r="HI22" s="73">
        <v>9.0860000000000003</v>
      </c>
      <c r="HJ22" s="73">
        <v>0</v>
      </c>
      <c r="HK22" s="73">
        <v>127.887</v>
      </c>
      <c r="HL22" s="73">
        <v>0</v>
      </c>
      <c r="HM22" s="73">
        <v>0</v>
      </c>
      <c r="HN22" s="73">
        <v>0</v>
      </c>
      <c r="HO22" s="73">
        <v>0</v>
      </c>
      <c r="HP22" s="73">
        <v>0</v>
      </c>
      <c r="HQ22" s="73">
        <v>0</v>
      </c>
      <c r="HR22" s="73">
        <v>0</v>
      </c>
      <c r="HS22" s="73">
        <v>0</v>
      </c>
      <c r="HT22" s="73">
        <v>0</v>
      </c>
      <c r="HU22" s="73">
        <v>0</v>
      </c>
      <c r="HV22" s="73">
        <v>7.3010000000000002</v>
      </c>
      <c r="HW22" s="73">
        <v>0</v>
      </c>
      <c r="HX22" s="73">
        <v>29.105</v>
      </c>
      <c r="HY22" s="73">
        <v>0</v>
      </c>
      <c r="HZ22" s="73">
        <v>0</v>
      </c>
      <c r="IA22" s="73">
        <v>263.68400000000003</v>
      </c>
      <c r="IB22" s="73">
        <v>0</v>
      </c>
      <c r="IC22" s="73">
        <v>0</v>
      </c>
      <c r="ID22" s="73">
        <v>9.0860000000000003</v>
      </c>
      <c r="IE22" s="73">
        <v>0</v>
      </c>
      <c r="IF22" s="73">
        <v>127.887</v>
      </c>
      <c r="IG22" s="73">
        <v>263.68400000000003</v>
      </c>
      <c r="IH22" s="73">
        <v>0</v>
      </c>
      <c r="II22" s="73">
        <v>0</v>
      </c>
      <c r="IJ22" s="73">
        <v>0</v>
      </c>
      <c r="IK22" s="73">
        <v>0</v>
      </c>
      <c r="IL22" s="73">
        <v>0</v>
      </c>
      <c r="IM22" s="73">
        <v>0</v>
      </c>
      <c r="IN22" s="73">
        <v>0</v>
      </c>
      <c r="IO22" s="73">
        <v>0</v>
      </c>
      <c r="IP22" s="73">
        <v>0</v>
      </c>
      <c r="IQ22" s="73">
        <v>7.3010000000000002</v>
      </c>
      <c r="IR22" s="73">
        <v>0</v>
      </c>
      <c r="IS22" s="73">
        <v>29.105</v>
      </c>
      <c r="IT22" s="73">
        <v>0</v>
      </c>
      <c r="IU22" s="73">
        <v>0</v>
      </c>
      <c r="IV22" s="74">
        <v>0</v>
      </c>
      <c r="IW22" s="71">
        <v>0</v>
      </c>
      <c r="IX22" s="71">
        <v>0</v>
      </c>
      <c r="IY22" s="71">
        <v>0</v>
      </c>
      <c r="IZ22" s="71">
        <v>0</v>
      </c>
      <c r="JA22" s="71">
        <v>1</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0</v>
      </c>
      <c r="JS22" s="71">
        <v>0</v>
      </c>
      <c r="JT22" s="71">
        <v>3</v>
      </c>
      <c r="JU22" s="71">
        <v>0</v>
      </c>
      <c r="JV22" s="71">
        <v>0</v>
      </c>
      <c r="JW22" s="71">
        <v>0</v>
      </c>
      <c r="JX22" s="71">
        <v>0</v>
      </c>
      <c r="JY22" s="71">
        <v>2</v>
      </c>
      <c r="JZ22" s="71">
        <v>0</v>
      </c>
      <c r="KA22" s="71">
        <v>2</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1</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0</v>
      </c>
      <c r="NT22" s="71">
        <v>0</v>
      </c>
      <c r="NU22" s="71">
        <v>3</v>
      </c>
      <c r="NV22" s="71">
        <v>0</v>
      </c>
      <c r="NW22" s="71">
        <v>0</v>
      </c>
      <c r="NX22" s="71">
        <v>0</v>
      </c>
      <c r="NY22" s="71">
        <v>0</v>
      </c>
      <c r="NZ22" s="71">
        <v>2</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1</v>
      </c>
      <c r="QT22" s="71">
        <v>0</v>
      </c>
      <c r="QU22" s="71">
        <v>0</v>
      </c>
      <c r="QV22" s="71">
        <v>1</v>
      </c>
      <c r="QW22" s="71">
        <v>0</v>
      </c>
      <c r="QX22" s="71">
        <v>9</v>
      </c>
      <c r="QY22" s="71">
        <v>0</v>
      </c>
      <c r="QZ22" s="71">
        <v>0</v>
      </c>
      <c r="RA22" s="71">
        <v>0</v>
      </c>
      <c r="RB22" s="71">
        <v>0</v>
      </c>
      <c r="RC22" s="71">
        <v>0</v>
      </c>
      <c r="RD22" s="71">
        <v>0</v>
      </c>
      <c r="RE22" s="71">
        <v>0</v>
      </c>
      <c r="RF22" s="71">
        <v>0</v>
      </c>
      <c r="RG22" s="71">
        <v>0</v>
      </c>
      <c r="RH22" s="71">
        <v>0</v>
      </c>
      <c r="RI22" s="71">
        <v>2</v>
      </c>
      <c r="RJ22" s="71">
        <v>0</v>
      </c>
      <c r="RK22" s="71">
        <v>2</v>
      </c>
      <c r="RL22" s="71">
        <v>0</v>
      </c>
      <c r="RM22" s="71">
        <v>0</v>
      </c>
      <c r="RN22" s="71">
        <v>1</v>
      </c>
      <c r="RO22" s="71">
        <v>0</v>
      </c>
      <c r="RP22" s="71">
        <v>0</v>
      </c>
      <c r="RQ22" s="71">
        <v>1</v>
      </c>
      <c r="RR22" s="71">
        <v>0</v>
      </c>
      <c r="RS22" s="71">
        <v>9</v>
      </c>
      <c r="RT22" s="71">
        <v>1</v>
      </c>
      <c r="RU22" s="71">
        <v>0</v>
      </c>
      <c r="RV22" s="71">
        <v>0</v>
      </c>
      <c r="RW22" s="71">
        <v>0</v>
      </c>
      <c r="RX22" s="71">
        <v>0</v>
      </c>
      <c r="RY22" s="71">
        <v>0</v>
      </c>
      <c r="RZ22" s="71">
        <v>0</v>
      </c>
      <c r="SA22" s="71">
        <v>0</v>
      </c>
      <c r="SB22" s="71">
        <v>0</v>
      </c>
      <c r="SC22" s="71">
        <v>0</v>
      </c>
      <c r="SD22" s="71">
        <v>2</v>
      </c>
      <c r="SE22" s="71">
        <v>0</v>
      </c>
      <c r="SF22" s="71">
        <v>2</v>
      </c>
      <c r="SG22" s="71">
        <v>0</v>
      </c>
      <c r="SH22" s="71">
        <v>0</v>
      </c>
    </row>
    <row r="23" spans="1:502">
      <c r="A23" s="16" t="s">
        <v>1683</v>
      </c>
      <c r="B23" s="70">
        <v>15</v>
      </c>
      <c r="C23" s="70">
        <v>15</v>
      </c>
      <c r="D23" s="70">
        <v>1</v>
      </c>
      <c r="E23" s="70">
        <v>2018</v>
      </c>
      <c r="F23" s="70" t="s">
        <v>183</v>
      </c>
      <c r="G23" s="1073" t="s">
        <v>1668</v>
      </c>
      <c r="H23" s="70" t="s">
        <v>1669</v>
      </c>
      <c r="I23" s="1066"/>
      <c r="J23" s="73">
        <v>0</v>
      </c>
      <c r="K23" s="73">
        <v>0</v>
      </c>
      <c r="L23" s="73">
        <v>0</v>
      </c>
      <c r="M23" s="73">
        <v>0</v>
      </c>
      <c r="N23" s="73">
        <v>4.5640000000000001</v>
      </c>
      <c r="O23" s="73">
        <v>0</v>
      </c>
      <c r="P23" s="73">
        <v>0</v>
      </c>
      <c r="Q23" s="73">
        <v>0</v>
      </c>
      <c r="R23" s="73">
        <v>8.1340000000000003</v>
      </c>
      <c r="S23" s="73">
        <v>0</v>
      </c>
      <c r="T23" s="73">
        <v>0</v>
      </c>
      <c r="U23" s="73">
        <v>0</v>
      </c>
      <c r="V23" s="73">
        <v>0</v>
      </c>
      <c r="W23" s="73">
        <v>0</v>
      </c>
      <c r="X23" s="73">
        <v>0</v>
      </c>
      <c r="Y23" s="73">
        <v>0</v>
      </c>
      <c r="Z23" s="73">
        <v>0</v>
      </c>
      <c r="AA23" s="73">
        <v>0</v>
      </c>
      <c r="AB23" s="73">
        <v>0</v>
      </c>
      <c r="AC23" s="73">
        <v>0</v>
      </c>
      <c r="AD23" s="73">
        <v>6.94</v>
      </c>
      <c r="AE23" s="73">
        <v>0</v>
      </c>
      <c r="AF23" s="73">
        <v>0</v>
      </c>
      <c r="AG23" s="73">
        <v>14.922000000000001</v>
      </c>
      <c r="AH23" s="73">
        <v>0</v>
      </c>
      <c r="AI23" s="73">
        <v>0</v>
      </c>
      <c r="AJ23" s="73">
        <v>0</v>
      </c>
      <c r="AK23" s="73">
        <v>0</v>
      </c>
      <c r="AL23" s="73">
        <v>18.712</v>
      </c>
      <c r="AM23" s="73">
        <v>0</v>
      </c>
      <c r="AN23" s="73">
        <v>80.061000000000007</v>
      </c>
      <c r="AO23" s="73">
        <v>0</v>
      </c>
      <c r="AP23" s="73">
        <v>251.446</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7.7409999999999997</v>
      </c>
      <c r="CO23" s="73">
        <v>0</v>
      </c>
      <c r="CP23" s="73">
        <v>0</v>
      </c>
      <c r="CQ23" s="73">
        <v>0</v>
      </c>
      <c r="CR23" s="73">
        <v>0</v>
      </c>
      <c r="CS23" s="73">
        <v>22.361000000000001</v>
      </c>
      <c r="CT23" s="73">
        <v>0</v>
      </c>
      <c r="CU23" s="73">
        <v>0</v>
      </c>
      <c r="CV23" s="73">
        <v>0</v>
      </c>
      <c r="CW23" s="73">
        <v>0</v>
      </c>
      <c r="CX23" s="73">
        <v>0</v>
      </c>
      <c r="CY23" s="73">
        <v>0</v>
      </c>
      <c r="CZ23" s="73">
        <v>0</v>
      </c>
      <c r="DA23" s="73">
        <v>0</v>
      </c>
      <c r="DB23" s="73">
        <v>0</v>
      </c>
      <c r="DC23" s="73">
        <v>0</v>
      </c>
      <c r="DD23" s="73">
        <v>0</v>
      </c>
      <c r="DE23" s="73">
        <v>0</v>
      </c>
      <c r="DF23" s="73">
        <v>0</v>
      </c>
      <c r="DG23" s="73">
        <v>251.446</v>
      </c>
      <c r="DH23" s="73">
        <v>0</v>
      </c>
      <c r="DI23" s="73">
        <v>0</v>
      </c>
      <c r="DJ23" s="73">
        <v>0</v>
      </c>
      <c r="DK23" s="73">
        <v>0</v>
      </c>
      <c r="DL23" s="73">
        <v>0</v>
      </c>
      <c r="DM23" s="73">
        <v>0</v>
      </c>
      <c r="DN23" s="73">
        <v>0</v>
      </c>
      <c r="DO23" s="73">
        <v>4.5640000000000001</v>
      </c>
      <c r="DP23" s="73">
        <v>0</v>
      </c>
      <c r="DQ23" s="73">
        <v>0</v>
      </c>
      <c r="DR23" s="73">
        <v>0</v>
      </c>
      <c r="DS23" s="73">
        <v>8.1340000000000003</v>
      </c>
      <c r="DT23" s="73">
        <v>0</v>
      </c>
      <c r="DU23" s="73">
        <v>0</v>
      </c>
      <c r="DV23" s="73">
        <v>0</v>
      </c>
      <c r="DW23" s="73">
        <v>0</v>
      </c>
      <c r="DX23" s="73">
        <v>0</v>
      </c>
      <c r="DY23" s="73">
        <v>0</v>
      </c>
      <c r="DZ23" s="73">
        <v>0</v>
      </c>
      <c r="EA23" s="73">
        <v>0</v>
      </c>
      <c r="EB23" s="73">
        <v>0</v>
      </c>
      <c r="EC23" s="73">
        <v>0</v>
      </c>
      <c r="ED23" s="73">
        <v>0</v>
      </c>
      <c r="EE23" s="73">
        <v>6.94</v>
      </c>
      <c r="EF23" s="73">
        <v>0</v>
      </c>
      <c r="EG23" s="73">
        <v>0</v>
      </c>
      <c r="EH23" s="73">
        <v>14.922000000000001</v>
      </c>
      <c r="EI23" s="73">
        <v>0</v>
      </c>
      <c r="EJ23" s="73">
        <v>0</v>
      </c>
      <c r="EK23" s="73">
        <v>0</v>
      </c>
      <c r="EL23" s="73">
        <v>0</v>
      </c>
      <c r="EM23" s="73">
        <v>18.712</v>
      </c>
      <c r="EN23" s="73">
        <v>0</v>
      </c>
      <c r="EO23" s="73">
        <v>80.061000000000007</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7.7409999999999997</v>
      </c>
      <c r="GP23" s="73">
        <v>0</v>
      </c>
      <c r="GQ23" s="73">
        <v>0</v>
      </c>
      <c r="GR23" s="73">
        <v>0</v>
      </c>
      <c r="GS23" s="73">
        <v>0</v>
      </c>
      <c r="GT23" s="73">
        <v>22.361000000000001</v>
      </c>
      <c r="GU23" s="73">
        <v>0</v>
      </c>
      <c r="GV23" s="73">
        <v>0</v>
      </c>
      <c r="GW23" s="73">
        <v>0</v>
      </c>
      <c r="GX23" s="73">
        <v>0</v>
      </c>
      <c r="GY23" s="73">
        <v>0</v>
      </c>
      <c r="GZ23" s="73">
        <v>0</v>
      </c>
      <c r="HA23" s="73">
        <v>0</v>
      </c>
      <c r="HB23" s="73">
        <v>0</v>
      </c>
      <c r="HC23" s="73">
        <v>0</v>
      </c>
      <c r="HD23" s="73">
        <v>0</v>
      </c>
      <c r="HE23" s="73">
        <v>0</v>
      </c>
      <c r="HF23" s="73">
        <v>251.446</v>
      </c>
      <c r="HG23" s="73">
        <v>0</v>
      </c>
      <c r="HH23" s="73">
        <v>0</v>
      </c>
      <c r="HI23" s="73">
        <v>4.5640000000000001</v>
      </c>
      <c r="HJ23" s="73">
        <v>0</v>
      </c>
      <c r="HK23" s="73">
        <v>128.76900000000001</v>
      </c>
      <c r="HL23" s="73">
        <v>0</v>
      </c>
      <c r="HM23" s="73">
        <v>0</v>
      </c>
      <c r="HN23" s="73">
        <v>0</v>
      </c>
      <c r="HO23" s="73">
        <v>0</v>
      </c>
      <c r="HP23" s="73">
        <v>0</v>
      </c>
      <c r="HQ23" s="73">
        <v>0</v>
      </c>
      <c r="HR23" s="73">
        <v>0</v>
      </c>
      <c r="HS23" s="73">
        <v>0</v>
      </c>
      <c r="HT23" s="73">
        <v>0</v>
      </c>
      <c r="HU23" s="73">
        <v>0</v>
      </c>
      <c r="HV23" s="73">
        <v>7.7409999999999997</v>
      </c>
      <c r="HW23" s="73">
        <v>0</v>
      </c>
      <c r="HX23" s="73">
        <v>22.361000000000001</v>
      </c>
      <c r="HY23" s="73">
        <v>0</v>
      </c>
      <c r="HZ23" s="73">
        <v>0</v>
      </c>
      <c r="IA23" s="73">
        <v>251.446</v>
      </c>
      <c r="IB23" s="73">
        <v>0</v>
      </c>
      <c r="IC23" s="73">
        <v>0</v>
      </c>
      <c r="ID23" s="73">
        <v>4.5640000000000001</v>
      </c>
      <c r="IE23" s="73">
        <v>0</v>
      </c>
      <c r="IF23" s="73">
        <v>128.76900000000001</v>
      </c>
      <c r="IG23" s="73">
        <v>251.446</v>
      </c>
      <c r="IH23" s="73">
        <v>0</v>
      </c>
      <c r="II23" s="73">
        <v>0</v>
      </c>
      <c r="IJ23" s="73">
        <v>0</v>
      </c>
      <c r="IK23" s="73">
        <v>0</v>
      </c>
      <c r="IL23" s="73">
        <v>0</v>
      </c>
      <c r="IM23" s="73">
        <v>0</v>
      </c>
      <c r="IN23" s="73">
        <v>0</v>
      </c>
      <c r="IO23" s="73">
        <v>0</v>
      </c>
      <c r="IP23" s="73">
        <v>0</v>
      </c>
      <c r="IQ23" s="73">
        <v>7.7409999999999997</v>
      </c>
      <c r="IR23" s="73">
        <v>0</v>
      </c>
      <c r="IS23" s="73">
        <v>22.361000000000001</v>
      </c>
      <c r="IT23" s="73">
        <v>0</v>
      </c>
      <c r="IU23" s="73">
        <v>0</v>
      </c>
      <c r="IV23" s="74">
        <v>0</v>
      </c>
      <c r="IW23" s="71">
        <v>0</v>
      </c>
      <c r="IX23" s="71">
        <v>0</v>
      </c>
      <c r="IY23" s="71">
        <v>0</v>
      </c>
      <c r="IZ23" s="71">
        <v>0</v>
      </c>
      <c r="JA23" s="71">
        <v>1</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0</v>
      </c>
      <c r="JS23" s="71">
        <v>0</v>
      </c>
      <c r="JT23" s="71">
        <v>4</v>
      </c>
      <c r="JU23" s="71">
        <v>0</v>
      </c>
      <c r="JV23" s="71">
        <v>0</v>
      </c>
      <c r="JW23" s="71">
        <v>0</v>
      </c>
      <c r="JX23" s="71">
        <v>0</v>
      </c>
      <c r="JY23" s="71">
        <v>1</v>
      </c>
      <c r="JZ23" s="71">
        <v>0</v>
      </c>
      <c r="KA23" s="71">
        <v>2</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1</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0</v>
      </c>
      <c r="NT23" s="71">
        <v>0</v>
      </c>
      <c r="NU23" s="71">
        <v>4</v>
      </c>
      <c r="NV23" s="71">
        <v>0</v>
      </c>
      <c r="NW23" s="71">
        <v>0</v>
      </c>
      <c r="NX23" s="71">
        <v>0</v>
      </c>
      <c r="NY23" s="71">
        <v>0</v>
      </c>
      <c r="NZ23" s="71">
        <v>1</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1</v>
      </c>
      <c r="QT23" s="71">
        <v>0</v>
      </c>
      <c r="QU23" s="71">
        <v>0</v>
      </c>
      <c r="QV23" s="71">
        <v>1</v>
      </c>
      <c r="QW23" s="71">
        <v>0</v>
      </c>
      <c r="QX23" s="71">
        <v>9</v>
      </c>
      <c r="QY23" s="71">
        <v>0</v>
      </c>
      <c r="QZ23" s="71">
        <v>0</v>
      </c>
      <c r="RA23" s="71">
        <v>0</v>
      </c>
      <c r="RB23" s="71">
        <v>0</v>
      </c>
      <c r="RC23" s="71">
        <v>0</v>
      </c>
      <c r="RD23" s="71">
        <v>0</v>
      </c>
      <c r="RE23" s="71">
        <v>0</v>
      </c>
      <c r="RF23" s="71">
        <v>0</v>
      </c>
      <c r="RG23" s="71">
        <v>0</v>
      </c>
      <c r="RH23" s="71">
        <v>0</v>
      </c>
      <c r="RI23" s="71">
        <v>2</v>
      </c>
      <c r="RJ23" s="71">
        <v>0</v>
      </c>
      <c r="RK23" s="71">
        <v>2</v>
      </c>
      <c r="RL23" s="71">
        <v>0</v>
      </c>
      <c r="RM23" s="71">
        <v>0</v>
      </c>
      <c r="RN23" s="71">
        <v>1</v>
      </c>
      <c r="RO23" s="71">
        <v>0</v>
      </c>
      <c r="RP23" s="71">
        <v>0</v>
      </c>
      <c r="RQ23" s="71">
        <v>1</v>
      </c>
      <c r="RR23" s="71">
        <v>0</v>
      </c>
      <c r="RS23" s="71">
        <v>9</v>
      </c>
      <c r="RT23" s="71">
        <v>1</v>
      </c>
      <c r="RU23" s="71">
        <v>0</v>
      </c>
      <c r="RV23" s="71">
        <v>0</v>
      </c>
      <c r="RW23" s="71">
        <v>0</v>
      </c>
      <c r="RX23" s="71">
        <v>0</v>
      </c>
      <c r="RY23" s="71">
        <v>0</v>
      </c>
      <c r="RZ23" s="71">
        <v>0</v>
      </c>
      <c r="SA23" s="71">
        <v>0</v>
      </c>
      <c r="SB23" s="71">
        <v>0</v>
      </c>
      <c r="SC23" s="71">
        <v>0</v>
      </c>
      <c r="SD23" s="71">
        <v>2</v>
      </c>
      <c r="SE23" s="71">
        <v>0</v>
      </c>
      <c r="SF23" s="71">
        <v>2</v>
      </c>
      <c r="SG23" s="71">
        <v>0</v>
      </c>
      <c r="SH23" s="71">
        <v>0</v>
      </c>
    </row>
    <row r="24" spans="1:502">
      <c r="A24" s="16" t="s">
        <v>1684</v>
      </c>
      <c r="B24" s="70">
        <v>16</v>
      </c>
      <c r="C24" s="70">
        <v>16</v>
      </c>
      <c r="D24" s="70">
        <v>1</v>
      </c>
      <c r="E24" s="70">
        <v>2019</v>
      </c>
      <c r="F24" s="70" t="s">
        <v>158</v>
      </c>
      <c r="G24" s="1073" t="s">
        <v>1668</v>
      </c>
      <c r="H24" s="70" t="s">
        <v>1669</v>
      </c>
      <c r="I24" s="1066"/>
      <c r="J24" s="73">
        <v>0</v>
      </c>
      <c r="K24" s="73">
        <v>0</v>
      </c>
      <c r="L24" s="73">
        <v>0</v>
      </c>
      <c r="M24" s="73">
        <v>0</v>
      </c>
      <c r="N24" s="73">
        <v>8.0180000000000007</v>
      </c>
      <c r="O24" s="73">
        <v>0</v>
      </c>
      <c r="P24" s="73">
        <v>0</v>
      </c>
      <c r="Q24" s="73">
        <v>0</v>
      </c>
      <c r="R24" s="73">
        <v>8.1140000000000008</v>
      </c>
      <c r="S24" s="73">
        <v>0</v>
      </c>
      <c r="T24" s="73">
        <v>0</v>
      </c>
      <c r="U24" s="73">
        <v>0</v>
      </c>
      <c r="V24" s="73">
        <v>0</v>
      </c>
      <c r="W24" s="73">
        <v>0</v>
      </c>
      <c r="X24" s="73">
        <v>0</v>
      </c>
      <c r="Y24" s="73">
        <v>0</v>
      </c>
      <c r="Z24" s="73">
        <v>0</v>
      </c>
      <c r="AA24" s="73">
        <v>0</v>
      </c>
      <c r="AB24" s="73">
        <v>0</v>
      </c>
      <c r="AC24" s="73">
        <v>0</v>
      </c>
      <c r="AD24" s="73">
        <v>6.9539999999999997</v>
      </c>
      <c r="AE24" s="73">
        <v>0</v>
      </c>
      <c r="AF24" s="73">
        <v>0</v>
      </c>
      <c r="AG24" s="73">
        <v>10.864000000000001</v>
      </c>
      <c r="AH24" s="73">
        <v>0</v>
      </c>
      <c r="AI24" s="73">
        <v>0</v>
      </c>
      <c r="AJ24" s="73">
        <v>0</v>
      </c>
      <c r="AK24" s="73">
        <v>0</v>
      </c>
      <c r="AL24" s="73">
        <v>25.038</v>
      </c>
      <c r="AM24" s="73">
        <v>0</v>
      </c>
      <c r="AN24" s="73">
        <v>71.957999999999998</v>
      </c>
      <c r="AO24" s="73">
        <v>0</v>
      </c>
      <c r="AP24" s="73">
        <v>230.21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7.8090000000000002</v>
      </c>
      <c r="CO24" s="73">
        <v>0</v>
      </c>
      <c r="CP24" s="73">
        <v>0</v>
      </c>
      <c r="CQ24" s="73">
        <v>0</v>
      </c>
      <c r="CR24" s="73">
        <v>0</v>
      </c>
      <c r="CS24" s="73">
        <v>12.353</v>
      </c>
      <c r="CT24" s="73">
        <v>0</v>
      </c>
      <c r="CU24" s="73">
        <v>0</v>
      </c>
      <c r="CV24" s="73">
        <v>0</v>
      </c>
      <c r="CW24" s="73">
        <v>0</v>
      </c>
      <c r="CX24" s="73">
        <v>0</v>
      </c>
      <c r="CY24" s="73">
        <v>0</v>
      </c>
      <c r="CZ24" s="73">
        <v>0</v>
      </c>
      <c r="DA24" s="73">
        <v>0</v>
      </c>
      <c r="DB24" s="73">
        <v>0</v>
      </c>
      <c r="DC24" s="73">
        <v>14.914999999999999</v>
      </c>
      <c r="DD24" s="73">
        <v>0</v>
      </c>
      <c r="DE24" s="73">
        <v>0</v>
      </c>
      <c r="DF24" s="73">
        <v>0</v>
      </c>
      <c r="DG24" s="73">
        <v>230.21</v>
      </c>
      <c r="DH24" s="73">
        <v>0</v>
      </c>
      <c r="DI24" s="73">
        <v>0</v>
      </c>
      <c r="DJ24" s="73">
        <v>0</v>
      </c>
      <c r="DK24" s="73">
        <v>0</v>
      </c>
      <c r="DL24" s="73">
        <v>0</v>
      </c>
      <c r="DM24" s="73">
        <v>0</v>
      </c>
      <c r="DN24" s="73">
        <v>0</v>
      </c>
      <c r="DO24" s="73">
        <v>8.0180000000000007</v>
      </c>
      <c r="DP24" s="73">
        <v>0</v>
      </c>
      <c r="DQ24" s="73">
        <v>0</v>
      </c>
      <c r="DR24" s="73">
        <v>0</v>
      </c>
      <c r="DS24" s="73">
        <v>8.1140000000000008</v>
      </c>
      <c r="DT24" s="73">
        <v>0</v>
      </c>
      <c r="DU24" s="73">
        <v>0</v>
      </c>
      <c r="DV24" s="73">
        <v>0</v>
      </c>
      <c r="DW24" s="73">
        <v>0</v>
      </c>
      <c r="DX24" s="73">
        <v>0</v>
      </c>
      <c r="DY24" s="73">
        <v>0</v>
      </c>
      <c r="DZ24" s="73">
        <v>0</v>
      </c>
      <c r="EA24" s="73">
        <v>0</v>
      </c>
      <c r="EB24" s="73">
        <v>0</v>
      </c>
      <c r="EC24" s="73">
        <v>0</v>
      </c>
      <c r="ED24" s="73">
        <v>0</v>
      </c>
      <c r="EE24" s="73">
        <v>6.9539999999999997</v>
      </c>
      <c r="EF24" s="73">
        <v>0</v>
      </c>
      <c r="EG24" s="73">
        <v>0</v>
      </c>
      <c r="EH24" s="73">
        <v>10.864000000000001</v>
      </c>
      <c r="EI24" s="73">
        <v>0</v>
      </c>
      <c r="EJ24" s="73">
        <v>0</v>
      </c>
      <c r="EK24" s="73">
        <v>0</v>
      </c>
      <c r="EL24" s="73">
        <v>0</v>
      </c>
      <c r="EM24" s="73">
        <v>25.038</v>
      </c>
      <c r="EN24" s="73">
        <v>0</v>
      </c>
      <c r="EO24" s="73">
        <v>71.957999999999998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7.8090000000000002</v>
      </c>
      <c r="GP24" s="73">
        <v>0</v>
      </c>
      <c r="GQ24" s="73">
        <v>0</v>
      </c>
      <c r="GR24" s="73">
        <v>0</v>
      </c>
      <c r="GS24" s="73">
        <v>0</v>
      </c>
      <c r="GT24" s="73">
        <v>12.353</v>
      </c>
      <c r="GU24" s="73">
        <v>0</v>
      </c>
      <c r="GV24" s="73">
        <v>0</v>
      </c>
      <c r="GW24" s="73">
        <v>0</v>
      </c>
      <c r="GX24" s="73">
        <v>0</v>
      </c>
      <c r="GY24" s="73">
        <v>0</v>
      </c>
      <c r="GZ24" s="73">
        <v>0</v>
      </c>
      <c r="HA24" s="73">
        <v>0</v>
      </c>
      <c r="HB24" s="73">
        <v>0</v>
      </c>
      <c r="HC24" s="73">
        <v>0</v>
      </c>
      <c r="HD24" s="73">
        <v>14.914999999999999</v>
      </c>
      <c r="HE24" s="73">
        <v>0</v>
      </c>
      <c r="HF24" s="73">
        <v>230.21</v>
      </c>
      <c r="HG24" s="73">
        <v>0</v>
      </c>
      <c r="HH24" s="73">
        <v>0</v>
      </c>
      <c r="HI24" s="73">
        <v>8.0180000000000007</v>
      </c>
      <c r="HJ24" s="73">
        <v>0</v>
      </c>
      <c r="HK24" s="73">
        <v>122.928</v>
      </c>
      <c r="HL24" s="73">
        <v>0</v>
      </c>
      <c r="HM24" s="73">
        <v>0</v>
      </c>
      <c r="HN24" s="73">
        <v>0</v>
      </c>
      <c r="HO24" s="73">
        <v>0</v>
      </c>
      <c r="HP24" s="73">
        <v>0</v>
      </c>
      <c r="HQ24" s="73">
        <v>0</v>
      </c>
      <c r="HR24" s="73">
        <v>0</v>
      </c>
      <c r="HS24" s="73">
        <v>0</v>
      </c>
      <c r="HT24" s="73">
        <v>0</v>
      </c>
      <c r="HU24" s="73">
        <v>0</v>
      </c>
      <c r="HV24" s="73">
        <v>7.8090000000000002</v>
      </c>
      <c r="HW24" s="73">
        <v>0</v>
      </c>
      <c r="HX24" s="73">
        <v>12.353</v>
      </c>
      <c r="HY24" s="73">
        <v>14.914999999999999</v>
      </c>
      <c r="HZ24" s="73">
        <v>0</v>
      </c>
      <c r="IA24" s="73">
        <v>230.21</v>
      </c>
      <c r="IB24" s="73">
        <v>0</v>
      </c>
      <c r="IC24" s="73">
        <v>0</v>
      </c>
      <c r="ID24" s="73">
        <v>8.0180000000000007</v>
      </c>
      <c r="IE24" s="73">
        <v>0</v>
      </c>
      <c r="IF24" s="73">
        <v>122.928</v>
      </c>
      <c r="IG24" s="73">
        <v>230.21</v>
      </c>
      <c r="IH24" s="73">
        <v>0</v>
      </c>
      <c r="II24" s="73">
        <v>0</v>
      </c>
      <c r="IJ24" s="73">
        <v>0</v>
      </c>
      <c r="IK24" s="73">
        <v>0</v>
      </c>
      <c r="IL24" s="73">
        <v>0</v>
      </c>
      <c r="IM24" s="73">
        <v>0</v>
      </c>
      <c r="IN24" s="73">
        <v>0</v>
      </c>
      <c r="IO24" s="73">
        <v>0</v>
      </c>
      <c r="IP24" s="73">
        <v>0</v>
      </c>
      <c r="IQ24" s="73">
        <v>7.8090000000000002</v>
      </c>
      <c r="IR24" s="73">
        <v>0</v>
      </c>
      <c r="IS24" s="73">
        <v>12.353</v>
      </c>
      <c r="IT24" s="73">
        <v>14.914999999999999</v>
      </c>
      <c r="IU24" s="73">
        <v>0</v>
      </c>
      <c r="IV24" s="74">
        <v>0</v>
      </c>
      <c r="IW24" s="71">
        <v>0</v>
      </c>
      <c r="IX24" s="71">
        <v>0</v>
      </c>
      <c r="IY24" s="71">
        <v>0</v>
      </c>
      <c r="IZ24" s="71">
        <v>0</v>
      </c>
      <c r="JA24" s="71">
        <v>1</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1</v>
      </c>
      <c r="JR24" s="71">
        <v>0</v>
      </c>
      <c r="JS24" s="71">
        <v>0</v>
      </c>
      <c r="JT24" s="71">
        <v>3</v>
      </c>
      <c r="JU24" s="71">
        <v>0</v>
      </c>
      <c r="JV24" s="71">
        <v>0</v>
      </c>
      <c r="JW24" s="71">
        <v>0</v>
      </c>
      <c r="JX24" s="71">
        <v>0</v>
      </c>
      <c r="JY24" s="71">
        <v>1</v>
      </c>
      <c r="JZ24" s="71">
        <v>0</v>
      </c>
      <c r="KA24" s="71">
        <v>2</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1</v>
      </c>
      <c r="MU24" s="71">
        <v>0</v>
      </c>
      <c r="MV24" s="71">
        <v>0</v>
      </c>
      <c r="MW24" s="71">
        <v>0</v>
      </c>
      <c r="MX24" s="71">
        <v>0</v>
      </c>
      <c r="MY24" s="71">
        <v>0</v>
      </c>
      <c r="MZ24" s="71">
        <v>0</v>
      </c>
      <c r="NA24" s="71">
        <v>0</v>
      </c>
      <c r="NB24" s="71">
        <v>1</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1</v>
      </c>
      <c r="NS24" s="71">
        <v>0</v>
      </c>
      <c r="NT24" s="71">
        <v>0</v>
      </c>
      <c r="NU24" s="71">
        <v>3</v>
      </c>
      <c r="NV24" s="71">
        <v>0</v>
      </c>
      <c r="NW24" s="71">
        <v>0</v>
      </c>
      <c r="NX24" s="71">
        <v>0</v>
      </c>
      <c r="NY24" s="71">
        <v>0</v>
      </c>
      <c r="NZ24" s="71">
        <v>1</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1</v>
      </c>
      <c r="QT24" s="71">
        <v>0</v>
      </c>
      <c r="QU24" s="71">
        <v>0</v>
      </c>
      <c r="QV24" s="71">
        <v>1</v>
      </c>
      <c r="QW24" s="71">
        <v>0</v>
      </c>
      <c r="QX24" s="71">
        <v>8</v>
      </c>
      <c r="QY24" s="71">
        <v>0</v>
      </c>
      <c r="QZ24" s="71">
        <v>0</v>
      </c>
      <c r="RA24" s="71">
        <v>0</v>
      </c>
      <c r="RB24" s="71">
        <v>0</v>
      </c>
      <c r="RC24" s="71">
        <v>0</v>
      </c>
      <c r="RD24" s="71">
        <v>0</v>
      </c>
      <c r="RE24" s="71">
        <v>0</v>
      </c>
      <c r="RF24" s="71">
        <v>0</v>
      </c>
      <c r="RG24" s="71">
        <v>0</v>
      </c>
      <c r="RH24" s="71">
        <v>0</v>
      </c>
      <c r="RI24" s="71">
        <v>2</v>
      </c>
      <c r="RJ24" s="71">
        <v>0</v>
      </c>
      <c r="RK24" s="71">
        <v>1</v>
      </c>
      <c r="RL24" s="71">
        <v>1</v>
      </c>
      <c r="RM24" s="71">
        <v>0</v>
      </c>
      <c r="RN24" s="71">
        <v>1</v>
      </c>
      <c r="RO24" s="71">
        <v>0</v>
      </c>
      <c r="RP24" s="71">
        <v>0</v>
      </c>
      <c r="RQ24" s="71">
        <v>1</v>
      </c>
      <c r="RR24" s="71">
        <v>0</v>
      </c>
      <c r="RS24" s="71">
        <v>8</v>
      </c>
      <c r="RT24" s="71">
        <v>1</v>
      </c>
      <c r="RU24" s="71">
        <v>0</v>
      </c>
      <c r="RV24" s="71">
        <v>0</v>
      </c>
      <c r="RW24" s="71">
        <v>0</v>
      </c>
      <c r="RX24" s="71">
        <v>0</v>
      </c>
      <c r="RY24" s="71">
        <v>0</v>
      </c>
      <c r="RZ24" s="71">
        <v>0</v>
      </c>
      <c r="SA24" s="71">
        <v>0</v>
      </c>
      <c r="SB24" s="71">
        <v>0</v>
      </c>
      <c r="SC24" s="71">
        <v>0</v>
      </c>
      <c r="SD24" s="71">
        <v>2</v>
      </c>
      <c r="SE24" s="71">
        <v>0</v>
      </c>
      <c r="SF24" s="71">
        <v>1</v>
      </c>
      <c r="SG24" s="71">
        <v>1</v>
      </c>
      <c r="SH24" s="71">
        <v>0</v>
      </c>
    </row>
    <row r="25" spans="1:502">
      <c r="A25" s="16" t="s">
        <v>1685</v>
      </c>
      <c r="B25" s="70">
        <v>17</v>
      </c>
      <c r="C25" s="70">
        <v>17</v>
      </c>
      <c r="D25" s="70">
        <v>1</v>
      </c>
      <c r="E25" s="70">
        <v>2020</v>
      </c>
      <c r="F25" s="70" t="s">
        <v>159</v>
      </c>
      <c r="G25" s="1073" t="s">
        <v>1668</v>
      </c>
      <c r="H25" s="70" t="s">
        <v>1669</v>
      </c>
      <c r="I25" s="1066"/>
      <c r="J25" s="73">
        <v>0</v>
      </c>
      <c r="K25" s="73">
        <v>0</v>
      </c>
      <c r="L25" s="73">
        <v>0</v>
      </c>
      <c r="M25" s="73">
        <v>0</v>
      </c>
      <c r="N25" s="73">
        <v>13.798999999999999</v>
      </c>
      <c r="O25" s="73">
        <v>0</v>
      </c>
      <c r="P25" s="73">
        <v>0</v>
      </c>
      <c r="Q25" s="73">
        <v>0</v>
      </c>
      <c r="R25" s="73">
        <v>7.7519999999999998</v>
      </c>
      <c r="S25" s="73">
        <v>0</v>
      </c>
      <c r="T25" s="73">
        <v>0</v>
      </c>
      <c r="U25" s="73">
        <v>0</v>
      </c>
      <c r="V25" s="73">
        <v>0</v>
      </c>
      <c r="W25" s="73">
        <v>0</v>
      </c>
      <c r="X25" s="73">
        <v>0</v>
      </c>
      <c r="Y25" s="73">
        <v>0</v>
      </c>
      <c r="Z25" s="73">
        <v>0</v>
      </c>
      <c r="AA25" s="73">
        <v>0</v>
      </c>
      <c r="AB25" s="73">
        <v>0</v>
      </c>
      <c r="AC25" s="73">
        <v>0</v>
      </c>
      <c r="AD25" s="73">
        <v>5.867</v>
      </c>
      <c r="AE25" s="73">
        <v>0</v>
      </c>
      <c r="AF25" s="73">
        <v>0</v>
      </c>
      <c r="AG25" s="73">
        <v>9.7639999999999993</v>
      </c>
      <c r="AH25" s="73">
        <v>0</v>
      </c>
      <c r="AI25" s="73">
        <v>0</v>
      </c>
      <c r="AJ25" s="73">
        <v>0</v>
      </c>
      <c r="AK25" s="73">
        <v>0</v>
      </c>
      <c r="AL25" s="73">
        <v>27.931000000000001</v>
      </c>
      <c r="AM25" s="73">
        <v>0</v>
      </c>
      <c r="AN25" s="73">
        <v>58.215000000000003</v>
      </c>
      <c r="AO25" s="73">
        <v>0</v>
      </c>
      <c r="AP25" s="73">
        <v>216.697</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8.15</v>
      </c>
      <c r="CO25" s="73">
        <v>0</v>
      </c>
      <c r="CP25" s="73">
        <v>0</v>
      </c>
      <c r="CQ25" s="73">
        <v>0</v>
      </c>
      <c r="CR25" s="73">
        <v>0</v>
      </c>
      <c r="CS25" s="73">
        <v>23.388999999999999</v>
      </c>
      <c r="CT25" s="73">
        <v>0</v>
      </c>
      <c r="CU25" s="73">
        <v>0</v>
      </c>
      <c r="CV25" s="73">
        <v>0</v>
      </c>
      <c r="CW25" s="73">
        <v>0</v>
      </c>
      <c r="CX25" s="73">
        <v>0</v>
      </c>
      <c r="CY25" s="73">
        <v>0</v>
      </c>
      <c r="CZ25" s="73">
        <v>0</v>
      </c>
      <c r="DA25" s="73">
        <v>0</v>
      </c>
      <c r="DB25" s="73">
        <v>0</v>
      </c>
      <c r="DC25" s="73">
        <v>0</v>
      </c>
      <c r="DD25" s="73">
        <v>0</v>
      </c>
      <c r="DE25" s="73">
        <v>0</v>
      </c>
      <c r="DF25" s="73">
        <v>0</v>
      </c>
      <c r="DG25" s="73">
        <v>216.697</v>
      </c>
      <c r="DH25" s="73">
        <v>0</v>
      </c>
      <c r="DI25" s="73">
        <v>0</v>
      </c>
      <c r="DJ25" s="73">
        <v>0</v>
      </c>
      <c r="DK25" s="73">
        <v>0</v>
      </c>
      <c r="DL25" s="73">
        <v>0</v>
      </c>
      <c r="DM25" s="73">
        <v>0</v>
      </c>
      <c r="DN25" s="73">
        <v>0</v>
      </c>
      <c r="DO25" s="73">
        <v>13.798999999999999</v>
      </c>
      <c r="DP25" s="73">
        <v>0</v>
      </c>
      <c r="DQ25" s="73">
        <v>0</v>
      </c>
      <c r="DR25" s="73">
        <v>0</v>
      </c>
      <c r="DS25" s="73">
        <v>7.7519999999999998</v>
      </c>
      <c r="DT25" s="73">
        <v>0</v>
      </c>
      <c r="DU25" s="73">
        <v>0</v>
      </c>
      <c r="DV25" s="73">
        <v>0</v>
      </c>
      <c r="DW25" s="73">
        <v>0</v>
      </c>
      <c r="DX25" s="73">
        <v>0</v>
      </c>
      <c r="DY25" s="73">
        <v>0</v>
      </c>
      <c r="DZ25" s="73">
        <v>0</v>
      </c>
      <c r="EA25" s="73">
        <v>0</v>
      </c>
      <c r="EB25" s="73">
        <v>0</v>
      </c>
      <c r="EC25" s="73">
        <v>0</v>
      </c>
      <c r="ED25" s="73">
        <v>0</v>
      </c>
      <c r="EE25" s="73">
        <v>5.867</v>
      </c>
      <c r="EF25" s="73">
        <v>0</v>
      </c>
      <c r="EG25" s="73">
        <v>0</v>
      </c>
      <c r="EH25" s="73">
        <v>9.7639999999999993</v>
      </c>
      <c r="EI25" s="73">
        <v>0</v>
      </c>
      <c r="EJ25" s="73">
        <v>0</v>
      </c>
      <c r="EK25" s="73">
        <v>0</v>
      </c>
      <c r="EL25" s="73">
        <v>0</v>
      </c>
      <c r="EM25" s="73">
        <v>27.931000000000001</v>
      </c>
      <c r="EN25" s="73">
        <v>0</v>
      </c>
      <c r="EO25" s="73">
        <v>58.215000000000003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8.15</v>
      </c>
      <c r="GP25" s="73">
        <v>0</v>
      </c>
      <c r="GQ25" s="73">
        <v>0</v>
      </c>
      <c r="GR25" s="73">
        <v>0</v>
      </c>
      <c r="GS25" s="73">
        <v>0</v>
      </c>
      <c r="GT25" s="73">
        <v>23.388999999999999</v>
      </c>
      <c r="GU25" s="73">
        <v>0</v>
      </c>
      <c r="GV25" s="73">
        <v>0</v>
      </c>
      <c r="GW25" s="73">
        <v>0</v>
      </c>
      <c r="GX25" s="73">
        <v>0</v>
      </c>
      <c r="GY25" s="73">
        <v>0</v>
      </c>
      <c r="GZ25" s="73">
        <v>0</v>
      </c>
      <c r="HA25" s="73">
        <v>0</v>
      </c>
      <c r="HB25" s="73">
        <v>0</v>
      </c>
      <c r="HC25" s="73">
        <v>0</v>
      </c>
      <c r="HD25" s="73">
        <v>0</v>
      </c>
      <c r="HE25" s="73">
        <v>0</v>
      </c>
      <c r="HF25" s="73">
        <v>216.697</v>
      </c>
      <c r="HG25" s="73">
        <v>0</v>
      </c>
      <c r="HH25" s="73">
        <v>0</v>
      </c>
      <c r="HI25" s="73">
        <v>13.798999999999999</v>
      </c>
      <c r="HJ25" s="73">
        <v>0</v>
      </c>
      <c r="HK25" s="73">
        <v>109.529</v>
      </c>
      <c r="HL25" s="73">
        <v>0</v>
      </c>
      <c r="HM25" s="73">
        <v>0</v>
      </c>
      <c r="HN25" s="73">
        <v>0</v>
      </c>
      <c r="HO25" s="73">
        <v>0</v>
      </c>
      <c r="HP25" s="73">
        <v>0</v>
      </c>
      <c r="HQ25" s="73">
        <v>0</v>
      </c>
      <c r="HR25" s="73">
        <v>0</v>
      </c>
      <c r="HS25" s="73">
        <v>0</v>
      </c>
      <c r="HT25" s="73">
        <v>0</v>
      </c>
      <c r="HU25" s="73">
        <v>0</v>
      </c>
      <c r="HV25" s="73">
        <v>8.15</v>
      </c>
      <c r="HW25" s="73">
        <v>0</v>
      </c>
      <c r="HX25" s="73">
        <v>23.388999999999999</v>
      </c>
      <c r="HY25" s="73">
        <v>0</v>
      </c>
      <c r="HZ25" s="73">
        <v>0</v>
      </c>
      <c r="IA25" s="73">
        <v>216.697</v>
      </c>
      <c r="IB25" s="73">
        <v>0</v>
      </c>
      <c r="IC25" s="73">
        <v>0</v>
      </c>
      <c r="ID25" s="73">
        <v>13.798999999999999</v>
      </c>
      <c r="IE25" s="73">
        <v>0</v>
      </c>
      <c r="IF25" s="73">
        <v>109.529</v>
      </c>
      <c r="IG25" s="73">
        <v>216.697</v>
      </c>
      <c r="IH25" s="73">
        <v>0</v>
      </c>
      <c r="II25" s="73">
        <v>0</v>
      </c>
      <c r="IJ25" s="73">
        <v>0</v>
      </c>
      <c r="IK25" s="73">
        <v>0</v>
      </c>
      <c r="IL25" s="73">
        <v>0</v>
      </c>
      <c r="IM25" s="73">
        <v>0</v>
      </c>
      <c r="IN25" s="73">
        <v>0</v>
      </c>
      <c r="IO25" s="73">
        <v>0</v>
      </c>
      <c r="IP25" s="73">
        <v>0</v>
      </c>
      <c r="IQ25" s="73">
        <v>8.15</v>
      </c>
      <c r="IR25" s="73">
        <v>0</v>
      </c>
      <c r="IS25" s="73">
        <v>23.388999999999999</v>
      </c>
      <c r="IT25" s="73">
        <v>0</v>
      </c>
      <c r="IU25" s="73">
        <v>0</v>
      </c>
      <c r="IV25" s="74">
        <v>0</v>
      </c>
      <c r="IW25" s="71">
        <v>0</v>
      </c>
      <c r="IX25" s="71">
        <v>0</v>
      </c>
      <c r="IY25" s="71">
        <v>0</v>
      </c>
      <c r="IZ25" s="71">
        <v>0</v>
      </c>
      <c r="JA25" s="71">
        <v>1</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1</v>
      </c>
      <c r="JR25" s="71">
        <v>0</v>
      </c>
      <c r="JS25" s="71">
        <v>0</v>
      </c>
      <c r="JT25" s="71">
        <v>3</v>
      </c>
      <c r="JU25" s="71">
        <v>0</v>
      </c>
      <c r="JV25" s="71">
        <v>0</v>
      </c>
      <c r="JW25" s="71">
        <v>0</v>
      </c>
      <c r="JX25" s="71">
        <v>0</v>
      </c>
      <c r="JY25" s="71">
        <v>1</v>
      </c>
      <c r="JZ25" s="71">
        <v>0</v>
      </c>
      <c r="KA25" s="71">
        <v>2</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2</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1</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1</v>
      </c>
      <c r="NS25" s="71">
        <v>0</v>
      </c>
      <c r="NT25" s="71">
        <v>0</v>
      </c>
      <c r="NU25" s="71">
        <v>3</v>
      </c>
      <c r="NV25" s="71">
        <v>0</v>
      </c>
      <c r="NW25" s="71">
        <v>0</v>
      </c>
      <c r="NX25" s="71">
        <v>0</v>
      </c>
      <c r="NY25" s="71">
        <v>0</v>
      </c>
      <c r="NZ25" s="71">
        <v>1</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2</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1</v>
      </c>
      <c r="QT25" s="71">
        <v>0</v>
      </c>
      <c r="QU25" s="71">
        <v>0</v>
      </c>
      <c r="QV25" s="71">
        <v>1</v>
      </c>
      <c r="QW25" s="71">
        <v>0</v>
      </c>
      <c r="QX25" s="71">
        <v>8</v>
      </c>
      <c r="QY25" s="71">
        <v>0</v>
      </c>
      <c r="QZ25" s="71">
        <v>0</v>
      </c>
      <c r="RA25" s="71">
        <v>0</v>
      </c>
      <c r="RB25" s="71">
        <v>0</v>
      </c>
      <c r="RC25" s="71">
        <v>0</v>
      </c>
      <c r="RD25" s="71">
        <v>0</v>
      </c>
      <c r="RE25" s="71">
        <v>0</v>
      </c>
      <c r="RF25" s="71">
        <v>0</v>
      </c>
      <c r="RG25" s="71">
        <v>0</v>
      </c>
      <c r="RH25" s="71">
        <v>0</v>
      </c>
      <c r="RI25" s="71">
        <v>2</v>
      </c>
      <c r="RJ25" s="71">
        <v>0</v>
      </c>
      <c r="RK25" s="71">
        <v>2</v>
      </c>
      <c r="RL25" s="71">
        <v>0</v>
      </c>
      <c r="RM25" s="71">
        <v>0</v>
      </c>
      <c r="RN25" s="71">
        <v>1</v>
      </c>
      <c r="RO25" s="71">
        <v>0</v>
      </c>
      <c r="RP25" s="71">
        <v>0</v>
      </c>
      <c r="RQ25" s="71">
        <v>1</v>
      </c>
      <c r="RR25" s="71">
        <v>0</v>
      </c>
      <c r="RS25" s="71">
        <v>8</v>
      </c>
      <c r="RT25" s="71">
        <v>1</v>
      </c>
      <c r="RU25" s="71">
        <v>0</v>
      </c>
      <c r="RV25" s="71">
        <v>0</v>
      </c>
      <c r="RW25" s="71">
        <v>0</v>
      </c>
      <c r="RX25" s="71">
        <v>0</v>
      </c>
      <c r="RY25" s="71">
        <v>0</v>
      </c>
      <c r="RZ25" s="71">
        <v>0</v>
      </c>
      <c r="SA25" s="71">
        <v>0</v>
      </c>
      <c r="SB25" s="71">
        <v>0</v>
      </c>
      <c r="SC25" s="71">
        <v>0</v>
      </c>
      <c r="SD25" s="71">
        <v>2</v>
      </c>
      <c r="SE25" s="71">
        <v>0</v>
      </c>
      <c r="SF25" s="71">
        <v>2</v>
      </c>
      <c r="SG25" s="71">
        <v>0</v>
      </c>
      <c r="SH25" s="71">
        <v>0</v>
      </c>
    </row>
    <row r="26" spans="1:502">
      <c r="A26" s="16" t="s">
        <v>1686</v>
      </c>
      <c r="B26" s="70">
        <v>18</v>
      </c>
      <c r="C26" s="70">
        <v>18</v>
      </c>
      <c r="D26" s="70">
        <v>1</v>
      </c>
      <c r="E26" s="70">
        <v>2021</v>
      </c>
      <c r="F26" s="70" t="s">
        <v>160</v>
      </c>
      <c r="G26" s="1073" t="s">
        <v>1668</v>
      </c>
      <c r="H26" s="70" t="s">
        <v>1669</v>
      </c>
      <c r="I26" s="1066"/>
      <c r="J26" s="73">
        <v>0</v>
      </c>
      <c r="K26" s="73">
        <v>0</v>
      </c>
      <c r="L26" s="73">
        <v>0</v>
      </c>
      <c r="M26" s="73">
        <v>0</v>
      </c>
      <c r="N26" s="73">
        <v>6.86</v>
      </c>
      <c r="O26" s="73">
        <v>0</v>
      </c>
      <c r="P26" s="73">
        <v>0</v>
      </c>
      <c r="Q26" s="73">
        <v>0</v>
      </c>
      <c r="R26" s="73">
        <v>6.7610000000000001</v>
      </c>
      <c r="S26" s="73">
        <v>0</v>
      </c>
      <c r="T26" s="73">
        <v>0</v>
      </c>
      <c r="U26" s="73">
        <v>0</v>
      </c>
      <c r="V26" s="73">
        <v>0</v>
      </c>
      <c r="W26" s="73">
        <v>0</v>
      </c>
      <c r="X26" s="73">
        <v>0</v>
      </c>
      <c r="Y26" s="73">
        <v>0</v>
      </c>
      <c r="Z26" s="73">
        <v>0</v>
      </c>
      <c r="AA26" s="73">
        <v>0</v>
      </c>
      <c r="AB26" s="73">
        <v>0</v>
      </c>
      <c r="AC26" s="73">
        <v>0</v>
      </c>
      <c r="AD26" s="73">
        <v>6.06</v>
      </c>
      <c r="AE26" s="73">
        <v>0</v>
      </c>
      <c r="AF26" s="73">
        <v>0</v>
      </c>
      <c r="AG26" s="73">
        <v>10.394</v>
      </c>
      <c r="AH26" s="73">
        <v>0</v>
      </c>
      <c r="AI26" s="73">
        <v>0</v>
      </c>
      <c r="AJ26" s="73">
        <v>0</v>
      </c>
      <c r="AK26" s="73">
        <v>0</v>
      </c>
      <c r="AL26" s="73">
        <v>27.327999999999999</v>
      </c>
      <c r="AM26" s="73">
        <v>0</v>
      </c>
      <c r="AN26" s="73">
        <v>59.26</v>
      </c>
      <c r="AO26" s="73">
        <v>0</v>
      </c>
      <c r="AP26" s="73">
        <v>215.911</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7.226</v>
      </c>
      <c r="CO26" s="73">
        <v>0</v>
      </c>
      <c r="CP26" s="73">
        <v>0</v>
      </c>
      <c r="CQ26" s="73">
        <v>0</v>
      </c>
      <c r="CR26" s="73">
        <v>0</v>
      </c>
      <c r="CS26" s="73">
        <v>20.684000000000001</v>
      </c>
      <c r="CT26" s="73">
        <v>0</v>
      </c>
      <c r="CU26" s="73">
        <v>0</v>
      </c>
      <c r="CV26" s="73">
        <v>0</v>
      </c>
      <c r="CW26" s="73">
        <v>0</v>
      </c>
      <c r="CX26" s="73">
        <v>0</v>
      </c>
      <c r="CY26" s="73">
        <v>0</v>
      </c>
      <c r="CZ26" s="73">
        <v>0</v>
      </c>
      <c r="DA26" s="73">
        <v>0</v>
      </c>
      <c r="DB26" s="73">
        <v>0</v>
      </c>
      <c r="DC26" s="73">
        <v>0</v>
      </c>
      <c r="DD26" s="73">
        <v>0</v>
      </c>
      <c r="DE26" s="73">
        <v>0</v>
      </c>
      <c r="DF26" s="73">
        <v>0</v>
      </c>
      <c r="DG26" s="73">
        <v>215.911</v>
      </c>
      <c r="DH26" s="73">
        <v>0</v>
      </c>
      <c r="DI26" s="73">
        <v>0</v>
      </c>
      <c r="DJ26" s="73">
        <v>0</v>
      </c>
      <c r="DK26" s="73">
        <v>0</v>
      </c>
      <c r="DL26" s="73">
        <v>0</v>
      </c>
      <c r="DM26" s="73">
        <v>0</v>
      </c>
      <c r="DN26" s="73">
        <v>0</v>
      </c>
      <c r="DO26" s="73">
        <v>6.86</v>
      </c>
      <c r="DP26" s="73">
        <v>0</v>
      </c>
      <c r="DQ26" s="73">
        <v>0</v>
      </c>
      <c r="DR26" s="73">
        <v>0</v>
      </c>
      <c r="DS26" s="73">
        <v>6.7610000000000001</v>
      </c>
      <c r="DT26" s="73">
        <v>0</v>
      </c>
      <c r="DU26" s="73">
        <v>0</v>
      </c>
      <c r="DV26" s="73">
        <v>0</v>
      </c>
      <c r="DW26" s="73">
        <v>0</v>
      </c>
      <c r="DX26" s="73">
        <v>0</v>
      </c>
      <c r="DY26" s="73">
        <v>0</v>
      </c>
      <c r="DZ26" s="73">
        <v>0</v>
      </c>
      <c r="EA26" s="73">
        <v>0</v>
      </c>
      <c r="EB26" s="73">
        <v>0</v>
      </c>
      <c r="EC26" s="73">
        <v>0</v>
      </c>
      <c r="ED26" s="73">
        <v>0</v>
      </c>
      <c r="EE26" s="73">
        <v>6.06</v>
      </c>
      <c r="EF26" s="73">
        <v>0</v>
      </c>
      <c r="EG26" s="73">
        <v>0</v>
      </c>
      <c r="EH26" s="73">
        <v>10.394</v>
      </c>
      <c r="EI26" s="73">
        <v>0</v>
      </c>
      <c r="EJ26" s="73">
        <v>0</v>
      </c>
      <c r="EK26" s="73">
        <v>0</v>
      </c>
      <c r="EL26" s="73">
        <v>0</v>
      </c>
      <c r="EM26" s="73">
        <v>27.327999999999999</v>
      </c>
      <c r="EN26" s="73">
        <v>0</v>
      </c>
      <c r="EO26" s="73">
        <v>59.26</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7.226</v>
      </c>
      <c r="GP26" s="73">
        <v>0</v>
      </c>
      <c r="GQ26" s="73">
        <v>0</v>
      </c>
      <c r="GR26" s="73">
        <v>0</v>
      </c>
      <c r="GS26" s="73">
        <v>0</v>
      </c>
      <c r="GT26" s="73">
        <v>20.684000000000001</v>
      </c>
      <c r="GU26" s="73">
        <v>0</v>
      </c>
      <c r="GV26" s="73">
        <v>0</v>
      </c>
      <c r="GW26" s="73">
        <v>0</v>
      </c>
      <c r="GX26" s="73">
        <v>0</v>
      </c>
      <c r="GY26" s="73">
        <v>0</v>
      </c>
      <c r="GZ26" s="73">
        <v>0</v>
      </c>
      <c r="HA26" s="73">
        <v>0</v>
      </c>
      <c r="HB26" s="73">
        <v>0</v>
      </c>
      <c r="HC26" s="73">
        <v>0</v>
      </c>
      <c r="HD26" s="73">
        <v>0</v>
      </c>
      <c r="HE26" s="73">
        <v>0</v>
      </c>
      <c r="HF26" s="73">
        <v>215.911</v>
      </c>
      <c r="HG26" s="73">
        <v>0</v>
      </c>
      <c r="HH26" s="73">
        <v>0</v>
      </c>
      <c r="HI26" s="73">
        <v>6.86</v>
      </c>
      <c r="HJ26" s="73">
        <v>0</v>
      </c>
      <c r="HK26" s="73">
        <v>109.803</v>
      </c>
      <c r="HL26" s="73">
        <v>0</v>
      </c>
      <c r="HM26" s="73">
        <v>0</v>
      </c>
      <c r="HN26" s="73">
        <v>0</v>
      </c>
      <c r="HO26" s="73">
        <v>0</v>
      </c>
      <c r="HP26" s="73">
        <v>0</v>
      </c>
      <c r="HQ26" s="73">
        <v>0</v>
      </c>
      <c r="HR26" s="73">
        <v>0</v>
      </c>
      <c r="HS26" s="73">
        <v>0</v>
      </c>
      <c r="HT26" s="73">
        <v>0</v>
      </c>
      <c r="HU26" s="73">
        <v>0</v>
      </c>
      <c r="HV26" s="73">
        <v>7.226</v>
      </c>
      <c r="HW26" s="73">
        <v>0</v>
      </c>
      <c r="HX26" s="73">
        <v>20.684000000000001</v>
      </c>
      <c r="HY26" s="73">
        <v>0</v>
      </c>
      <c r="HZ26" s="73">
        <v>0</v>
      </c>
      <c r="IA26" s="73">
        <v>215.911</v>
      </c>
      <c r="IB26" s="73">
        <v>0</v>
      </c>
      <c r="IC26" s="73">
        <v>0</v>
      </c>
      <c r="ID26" s="73">
        <v>6.86</v>
      </c>
      <c r="IE26" s="73">
        <v>0</v>
      </c>
      <c r="IF26" s="73">
        <v>109.803</v>
      </c>
      <c r="IG26" s="73">
        <v>215.911</v>
      </c>
      <c r="IH26" s="73">
        <v>0</v>
      </c>
      <c r="II26" s="73">
        <v>0</v>
      </c>
      <c r="IJ26" s="73">
        <v>0</v>
      </c>
      <c r="IK26" s="73">
        <v>0</v>
      </c>
      <c r="IL26" s="73">
        <v>0</v>
      </c>
      <c r="IM26" s="73">
        <v>0</v>
      </c>
      <c r="IN26" s="73">
        <v>0</v>
      </c>
      <c r="IO26" s="73">
        <v>0</v>
      </c>
      <c r="IP26" s="73">
        <v>0</v>
      </c>
      <c r="IQ26" s="73">
        <v>7.226</v>
      </c>
      <c r="IR26" s="73">
        <v>0</v>
      </c>
      <c r="IS26" s="73">
        <v>20.684000000000001</v>
      </c>
      <c r="IT26" s="73">
        <v>0</v>
      </c>
      <c r="IU26" s="73">
        <v>0</v>
      </c>
      <c r="IV26" s="74">
        <v>0</v>
      </c>
      <c r="IW26" s="71">
        <v>0</v>
      </c>
      <c r="IX26" s="71">
        <v>0</v>
      </c>
      <c r="IY26" s="71">
        <v>0</v>
      </c>
      <c r="IZ26" s="71">
        <v>0</v>
      </c>
      <c r="JA26" s="71">
        <v>1</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1</v>
      </c>
      <c r="JR26" s="71">
        <v>0</v>
      </c>
      <c r="JS26" s="71">
        <v>0</v>
      </c>
      <c r="JT26" s="71">
        <v>3</v>
      </c>
      <c r="JU26" s="71">
        <v>0</v>
      </c>
      <c r="JV26" s="71">
        <v>0</v>
      </c>
      <c r="JW26" s="71">
        <v>0</v>
      </c>
      <c r="JX26" s="71">
        <v>0</v>
      </c>
      <c r="JY26" s="71">
        <v>1</v>
      </c>
      <c r="JZ26" s="71">
        <v>0</v>
      </c>
      <c r="KA26" s="71">
        <v>2</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1</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1</v>
      </c>
      <c r="NS26" s="71">
        <v>0</v>
      </c>
      <c r="NT26" s="71">
        <v>0</v>
      </c>
      <c r="NU26" s="71">
        <v>3</v>
      </c>
      <c r="NV26" s="71">
        <v>0</v>
      </c>
      <c r="NW26" s="71">
        <v>0</v>
      </c>
      <c r="NX26" s="71">
        <v>0</v>
      </c>
      <c r="NY26" s="71">
        <v>0</v>
      </c>
      <c r="NZ26" s="71">
        <v>1</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1</v>
      </c>
      <c r="QT26" s="71">
        <v>0</v>
      </c>
      <c r="QU26" s="71">
        <v>0</v>
      </c>
      <c r="QV26" s="71">
        <v>1</v>
      </c>
      <c r="QW26" s="71">
        <v>0</v>
      </c>
      <c r="QX26" s="71">
        <v>8</v>
      </c>
      <c r="QY26" s="71">
        <v>0</v>
      </c>
      <c r="QZ26" s="71">
        <v>0</v>
      </c>
      <c r="RA26" s="71">
        <v>0</v>
      </c>
      <c r="RB26" s="71">
        <v>0</v>
      </c>
      <c r="RC26" s="71">
        <v>0</v>
      </c>
      <c r="RD26" s="71">
        <v>0</v>
      </c>
      <c r="RE26" s="71">
        <v>0</v>
      </c>
      <c r="RF26" s="71">
        <v>0</v>
      </c>
      <c r="RG26" s="71">
        <v>0</v>
      </c>
      <c r="RH26" s="71">
        <v>0</v>
      </c>
      <c r="RI26" s="71">
        <v>2</v>
      </c>
      <c r="RJ26" s="71">
        <v>0</v>
      </c>
      <c r="RK26" s="71">
        <v>2</v>
      </c>
      <c r="RL26" s="71">
        <v>0</v>
      </c>
      <c r="RM26" s="71">
        <v>0</v>
      </c>
      <c r="RN26" s="71">
        <v>1</v>
      </c>
      <c r="RO26" s="71">
        <v>0</v>
      </c>
      <c r="RP26" s="71">
        <v>0</v>
      </c>
      <c r="RQ26" s="71">
        <v>1</v>
      </c>
      <c r="RR26" s="71">
        <v>0</v>
      </c>
      <c r="RS26" s="71">
        <v>8</v>
      </c>
      <c r="RT26" s="71">
        <v>1</v>
      </c>
      <c r="RU26" s="71">
        <v>0</v>
      </c>
      <c r="RV26" s="71">
        <v>0</v>
      </c>
      <c r="RW26" s="71">
        <v>0</v>
      </c>
      <c r="RX26" s="71">
        <v>0</v>
      </c>
      <c r="RY26" s="71">
        <v>0</v>
      </c>
      <c r="RZ26" s="71">
        <v>0</v>
      </c>
      <c r="SA26" s="71">
        <v>0</v>
      </c>
      <c r="SB26" s="71">
        <v>0</v>
      </c>
      <c r="SC26" s="71">
        <v>0</v>
      </c>
      <c r="SD26" s="71">
        <v>2</v>
      </c>
      <c r="SE26" s="71">
        <v>0</v>
      </c>
      <c r="SF26" s="71">
        <v>2</v>
      </c>
      <c r="SG26" s="71">
        <v>0</v>
      </c>
      <c r="SH26" s="71">
        <v>0</v>
      </c>
    </row>
    <row r="27" spans="1:502">
      <c r="A27" s="16" t="s">
        <v>1687</v>
      </c>
      <c r="B27" s="70">
        <v>19</v>
      </c>
      <c r="C27" s="70">
        <v>19</v>
      </c>
      <c r="D27" s="70">
        <v>1</v>
      </c>
      <c r="E27" s="70">
        <v>2022</v>
      </c>
      <c r="F27" s="70" t="s">
        <v>161</v>
      </c>
      <c r="G27" s="1073" t="s">
        <v>1668</v>
      </c>
      <c r="H27" s="70" t="s">
        <v>1669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1688</v>
      </c>
      <c r="B28" s="70">
        <v>20</v>
      </c>
      <c r="C28" s="70">
        <v>20</v>
      </c>
      <c r="D28" s="70">
        <v>1</v>
      </c>
      <c r="E28" s="70">
        <v>2023</v>
      </c>
      <c r="F28" s="70" t="s">
        <v>1539</v>
      </c>
      <c r="G28" s="1073" t="s">
        <v>1668</v>
      </c>
      <c r="H28" s="70" t="s">
        <v>1669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1689</v>
      </c>
      <c r="B29" s="70">
        <v>21</v>
      </c>
      <c r="C29" s="70">
        <v>21</v>
      </c>
      <c r="D29" s="70">
        <v>1</v>
      </c>
      <c r="E29" s="70">
        <v>2024</v>
      </c>
      <c r="F29" s="70" t="s">
        <v>1554</v>
      </c>
      <c r="G29" s="1073" t="s">
        <v>1668</v>
      </c>
      <c r="H29" s="70" t="s">
        <v>1669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2430</v>
      </c>
      <c r="B30" s="70">
        <v>22</v>
      </c>
      <c r="C30" s="70">
        <v>22</v>
      </c>
      <c r="D30" s="70">
        <v>1</v>
      </c>
      <c r="E30" s="70">
        <v>2025</v>
      </c>
      <c r="F30" s="70" t="s">
        <v>1560</v>
      </c>
      <c r="G30" s="1073" t="s">
        <v>1668</v>
      </c>
      <c r="H30" s="70" t="s">
        <v>1669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2431</v>
      </c>
      <c r="B31" s="70">
        <v>23</v>
      </c>
      <c r="C31" s="70">
        <v>23</v>
      </c>
      <c r="D31" s="70">
        <v>1</v>
      </c>
      <c r="E31" s="70">
        <v>2026</v>
      </c>
      <c r="F31" s="70" t="s">
        <v>1561</v>
      </c>
      <c r="G31" s="1073" t="s">
        <v>1668</v>
      </c>
      <c r="H31" s="70" t="s">
        <v>1669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2432</v>
      </c>
      <c r="B32" s="70">
        <v>24</v>
      </c>
      <c r="C32" s="70">
        <v>24</v>
      </c>
      <c r="D32" s="70">
        <v>1</v>
      </c>
      <c r="E32" s="70">
        <v>2027</v>
      </c>
      <c r="F32" s="70" t="s">
        <v>1562</v>
      </c>
      <c r="G32" s="1073" t="s">
        <v>1668</v>
      </c>
      <c r="H32" s="70" t="s">
        <v>1669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2433</v>
      </c>
      <c r="B33" s="70">
        <v>25</v>
      </c>
      <c r="C33" s="70">
        <v>25</v>
      </c>
      <c r="D33" s="70">
        <v>1</v>
      </c>
      <c r="E33" s="70">
        <v>2028</v>
      </c>
      <c r="F33" s="70" t="s">
        <v>1563</v>
      </c>
      <c r="G33" s="1073" t="s">
        <v>1668</v>
      </c>
      <c r="H33" s="70" t="s">
        <v>1669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2434</v>
      </c>
      <c r="B34" s="70">
        <v>26</v>
      </c>
      <c r="C34" s="70">
        <v>26</v>
      </c>
      <c r="D34" s="70">
        <v>1</v>
      </c>
      <c r="E34" s="70">
        <v>2029</v>
      </c>
      <c r="F34" s="70" t="s">
        <v>1564</v>
      </c>
      <c r="G34" s="1073" t="s">
        <v>1668</v>
      </c>
      <c r="H34" s="70" t="s">
        <v>1669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2435</v>
      </c>
      <c r="B35" s="70">
        <v>27</v>
      </c>
      <c r="C35" s="70">
        <v>27</v>
      </c>
      <c r="D35" s="70">
        <v>1</v>
      </c>
      <c r="E35" s="70">
        <v>2030</v>
      </c>
      <c r="F35" s="70" t="s">
        <v>1565</v>
      </c>
      <c r="G35" s="1073" t="s">
        <v>1668</v>
      </c>
      <c r="H35" s="70" t="s">
        <v>1669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259310.99999999997</v>
      </c>
      <c r="K10" s="71">
        <v>292059354</v>
      </c>
      <c r="L10" s="71">
        <v>843412</v>
      </c>
      <c r="M10" s="71">
        <v>951676731</v>
      </c>
      <c r="N10" s="71">
        <v>31100</v>
      </c>
      <c r="O10" s="71">
        <v>68476188</v>
      </c>
      <c r="P10" s="71">
        <v>4489</v>
      </c>
      <c r="Q10" s="71">
        <v>25180859</v>
      </c>
      <c r="R10" s="71">
        <v>0</v>
      </c>
      <c r="S10" s="71">
        <v>0</v>
      </c>
      <c r="T10" s="71">
        <v>0</v>
      </c>
      <c r="U10" s="71">
        <v>364</v>
      </c>
      <c r="V10" s="71">
        <v>2936</v>
      </c>
      <c r="W10" s="71">
        <v>0</v>
      </c>
      <c r="X10" s="71">
        <v>2232539</v>
      </c>
      <c r="Y10" s="71">
        <v>18003307</v>
      </c>
      <c r="Z10" s="71">
        <v>1357628978</v>
      </c>
      <c r="AA10" s="71">
        <v>907323565.00000012</v>
      </c>
      <c r="AB10" s="71">
        <v>3307794962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83858</v>
      </c>
      <c r="K11" s="71">
        <v>94184540</v>
      </c>
      <c r="L11" s="71">
        <v>112862</v>
      </c>
      <c r="M11" s="71">
        <v>127058172</v>
      </c>
      <c r="N11" s="71">
        <v>918100</v>
      </c>
      <c r="O11" s="71">
        <v>2130986376.0000002</v>
      </c>
      <c r="P11" s="71">
        <v>69723</v>
      </c>
      <c r="Q11" s="71">
        <v>391124667</v>
      </c>
      <c r="R11" s="71">
        <v>0</v>
      </c>
      <c r="S11" s="71">
        <v>0</v>
      </c>
      <c r="T11" s="71">
        <v>0</v>
      </c>
      <c r="U11" s="71">
        <v>0</v>
      </c>
      <c r="V11" s="71">
        <v>59</v>
      </c>
      <c r="W11" s="71">
        <v>0</v>
      </c>
      <c r="X11" s="71">
        <v>0</v>
      </c>
      <c r="Y11" s="71">
        <v>360807</v>
      </c>
      <c r="Z11" s="71">
        <v>2743714562</v>
      </c>
      <c r="AA11" s="71">
        <v>57063777.000000007</v>
      </c>
      <c r="AB11" s="71">
        <v>690187823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2354</v>
      </c>
      <c r="B12" s="70">
        <v>4</v>
      </c>
      <c r="C12" s="70">
        <v>18</v>
      </c>
      <c r="D12" s="70">
        <v>4</v>
      </c>
      <c r="E12" s="70">
        <v>2024</v>
      </c>
      <c r="F12" s="70" t="s">
        <v>1554</v>
      </c>
      <c r="G12" s="1073" t="s">
        <v>2351</v>
      </c>
      <c r="H12" s="70" t="s">
        <v>2352</v>
      </c>
      <c r="I12" s="1066"/>
      <c r="J12" s="73">
        <v>3651</v>
      </c>
      <c r="K12" s="71">
        <v>4119006.0000000005</v>
      </c>
      <c r="L12" s="71">
        <v>769</v>
      </c>
      <c r="M12" s="71">
        <v>869969.00000000012</v>
      </c>
      <c r="N12" s="71">
        <v>41000</v>
      </c>
      <c r="O12" s="71">
        <v>91170358.999999985</v>
      </c>
      <c r="P12" s="71">
        <v>0</v>
      </c>
      <c r="Q12" s="71">
        <v>0</v>
      </c>
      <c r="R12" s="71">
        <v>0</v>
      </c>
      <c r="S12" s="71">
        <v>0</v>
      </c>
      <c r="T12" s="71">
        <v>0</v>
      </c>
      <c r="U12" s="71">
        <v>0</v>
      </c>
      <c r="V12" s="71">
        <v>0</v>
      </c>
      <c r="W12" s="71">
        <v>0</v>
      </c>
      <c r="X12" s="71">
        <v>0</v>
      </c>
      <c r="Y12" s="71">
        <v>0</v>
      </c>
      <c r="Z12" s="71">
        <v>96159333.999999985</v>
      </c>
      <c r="AA12" s="71">
        <v>1968131.9999999998</v>
      </c>
      <c r="AB12" s="71">
        <v>18577299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2334</v>
      </c>
      <c r="B13" s="70">
        <v>5</v>
      </c>
      <c r="C13" s="70">
        <v>18</v>
      </c>
      <c r="D13" s="70">
        <v>5</v>
      </c>
      <c r="E13" s="70">
        <v>2024</v>
      </c>
      <c r="F13" s="70" t="s">
        <v>1554</v>
      </c>
      <c r="G13" s="1073" t="s">
        <v>2331</v>
      </c>
      <c r="H13" s="70" t="s">
        <v>2332</v>
      </c>
      <c r="I13" s="1066"/>
      <c r="J13" s="73">
        <v>38382</v>
      </c>
      <c r="K13" s="71">
        <v>44825862</v>
      </c>
      <c r="L13" s="71">
        <v>83576</v>
      </c>
      <c r="M13" s="71">
        <v>97831790</v>
      </c>
      <c r="N13" s="71">
        <v>25500</v>
      </c>
      <c r="O13" s="71">
        <v>46325233</v>
      </c>
      <c r="P13" s="71">
        <v>0</v>
      </c>
      <c r="Q13" s="71">
        <v>0</v>
      </c>
      <c r="R13" s="71">
        <v>0</v>
      </c>
      <c r="S13" s="71">
        <v>0</v>
      </c>
      <c r="T13" s="71">
        <v>85</v>
      </c>
      <c r="U13" s="71">
        <v>37</v>
      </c>
      <c r="V13" s="71">
        <v>1906</v>
      </c>
      <c r="W13" s="71">
        <v>594278</v>
      </c>
      <c r="X13" s="71">
        <v>224186</v>
      </c>
      <c r="Y13" s="71">
        <v>11687592</v>
      </c>
      <c r="Z13" s="71">
        <v>201488941</v>
      </c>
      <c r="AA13" s="71">
        <v>19223523</v>
      </c>
      <c r="AB13" s="71">
        <v>252322539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2394</v>
      </c>
      <c r="B14" s="70">
        <v>6</v>
      </c>
      <c r="C14" s="70">
        <v>18</v>
      </c>
      <c r="D14" s="70">
        <v>6</v>
      </c>
      <c r="E14" s="70">
        <v>2024</v>
      </c>
      <c r="F14" s="70" t="s">
        <v>1554</v>
      </c>
      <c r="G14" s="1073" t="s">
        <v>2391</v>
      </c>
      <c r="H14" s="70" t="s">
        <v>2392</v>
      </c>
      <c r="I14" s="1066"/>
      <c r="J14" s="73">
        <v>267644</v>
      </c>
      <c r="K14" s="71">
        <v>314906095</v>
      </c>
      <c r="L14" s="71">
        <v>176352</v>
      </c>
      <c r="M14" s="71">
        <v>207607102.00000003</v>
      </c>
      <c r="N14" s="71">
        <v>467100</v>
      </c>
      <c r="O14" s="71">
        <v>958306152</v>
      </c>
      <c r="P14" s="71">
        <v>46396</v>
      </c>
      <c r="Q14" s="71">
        <v>256203605.00000003</v>
      </c>
      <c r="R14" s="71">
        <v>0</v>
      </c>
      <c r="S14" s="71">
        <v>0</v>
      </c>
      <c r="T14" s="71">
        <v>9038</v>
      </c>
      <c r="U14" s="71">
        <v>794</v>
      </c>
      <c r="V14" s="71">
        <v>511</v>
      </c>
      <c r="W14" s="71">
        <v>63333468</v>
      </c>
      <c r="X14" s="71">
        <v>4868317</v>
      </c>
      <c r="Y14" s="71">
        <v>3131735</v>
      </c>
      <c r="Z14" s="71">
        <v>1808356474</v>
      </c>
      <c r="AA14" s="71">
        <v>667757350</v>
      </c>
      <c r="AB14" s="71">
        <v>2674190761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2406</v>
      </c>
      <c r="B15" s="70">
        <v>7</v>
      </c>
      <c r="C15" s="70">
        <v>18</v>
      </c>
      <c r="D15" s="70">
        <v>7</v>
      </c>
      <c r="E15" s="70">
        <v>2024</v>
      </c>
      <c r="F15" s="70" t="s">
        <v>1554</v>
      </c>
      <c r="G15" s="1073" t="s">
        <v>2403</v>
      </c>
      <c r="H15" s="70" t="s">
        <v>2404</v>
      </c>
      <c r="I15" s="1066"/>
      <c r="J15" s="73">
        <v>197148</v>
      </c>
      <c r="K15" s="71">
        <v>228164607</v>
      </c>
      <c r="L15" s="71">
        <v>452695</v>
      </c>
      <c r="M15" s="71">
        <v>524570410.00000006</v>
      </c>
      <c r="N15" s="71">
        <v>144800</v>
      </c>
      <c r="O15" s="71">
        <v>319976941</v>
      </c>
      <c r="P15" s="71">
        <v>97991</v>
      </c>
      <c r="Q15" s="71">
        <v>587302662</v>
      </c>
      <c r="R15" s="71">
        <v>37</v>
      </c>
      <c r="S15" s="71">
        <v>259369.00000000003</v>
      </c>
      <c r="T15" s="71">
        <v>0</v>
      </c>
      <c r="U15" s="71">
        <v>110</v>
      </c>
      <c r="V15" s="71">
        <v>2305</v>
      </c>
      <c r="W15" s="71">
        <v>0</v>
      </c>
      <c r="X15" s="71">
        <v>676481.99999999988</v>
      </c>
      <c r="Y15" s="71">
        <v>14136468</v>
      </c>
      <c r="Z15" s="71">
        <v>1675086939.1142597</v>
      </c>
      <c r="AA15" s="71">
        <v>821311819</v>
      </c>
      <c r="AB15" s="71">
        <v>2409741015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168513</v>
      </c>
      <c r="K16" s="71">
        <v>194996262</v>
      </c>
      <c r="L16" s="71">
        <v>440773</v>
      </c>
      <c r="M16" s="71">
        <v>510898719.99999994</v>
      </c>
      <c r="N16" s="71">
        <v>1000</v>
      </c>
      <c r="O16" s="71">
        <v>1617957</v>
      </c>
      <c r="P16" s="71">
        <v>1402</v>
      </c>
      <c r="Q16" s="71">
        <v>7998229</v>
      </c>
      <c r="R16" s="71">
        <v>0</v>
      </c>
      <c r="S16" s="71">
        <v>0</v>
      </c>
      <c r="T16" s="71">
        <v>695</v>
      </c>
      <c r="U16" s="71">
        <v>6993</v>
      </c>
      <c r="V16" s="71">
        <v>11461</v>
      </c>
      <c r="W16" s="71">
        <v>4363407.0000000009</v>
      </c>
      <c r="X16" s="71">
        <v>42883038</v>
      </c>
      <c r="Y16" s="71">
        <v>70278607.000000015</v>
      </c>
      <c r="Z16" s="71">
        <v>833036220.00000024</v>
      </c>
      <c r="AA16" s="71">
        <v>576259115</v>
      </c>
      <c r="AB16" s="71">
        <v>1762448725.9999998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1689</v>
      </c>
      <c r="B17" s="70">
        <v>9</v>
      </c>
      <c r="C17" s="70">
        <v>18</v>
      </c>
      <c r="D17" s="70">
        <v>9</v>
      </c>
      <c r="E17" s="70">
        <v>2024</v>
      </c>
      <c r="F17" s="70" t="s">
        <v>1554</v>
      </c>
      <c r="G17" s="1073" t="s">
        <v>1668</v>
      </c>
      <c r="H17" s="70" t="s">
        <v>1669</v>
      </c>
      <c r="I17" s="1066"/>
      <c r="J17" s="73">
        <v>493459</v>
      </c>
      <c r="K17" s="71">
        <v>562552707.99999988</v>
      </c>
      <c r="L17" s="71">
        <v>697210</v>
      </c>
      <c r="M17" s="71">
        <v>796384444</v>
      </c>
      <c r="N17" s="71">
        <v>201200</v>
      </c>
      <c r="O17" s="71">
        <v>373801698</v>
      </c>
      <c r="P17" s="71">
        <v>2734</v>
      </c>
      <c r="Q17" s="71">
        <v>15787475</v>
      </c>
      <c r="R17" s="71">
        <v>0</v>
      </c>
      <c r="S17" s="71">
        <v>0</v>
      </c>
      <c r="T17" s="71">
        <v>53391</v>
      </c>
      <c r="U17" s="71">
        <v>12697</v>
      </c>
      <c r="V17" s="71">
        <v>24459</v>
      </c>
      <c r="W17" s="71">
        <v>370063965.00000006</v>
      </c>
      <c r="X17" s="71">
        <v>77858249</v>
      </c>
      <c r="Y17" s="71">
        <v>149984549.99999997</v>
      </c>
      <c r="Z17" s="71">
        <v>2346433089</v>
      </c>
      <c r="AA17" s="71">
        <v>960813826</v>
      </c>
      <c r="AB17" s="71">
        <v>4430249728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2322</v>
      </c>
      <c r="B18" s="70">
        <v>10</v>
      </c>
      <c r="C18" s="70">
        <v>18</v>
      </c>
      <c r="D18" s="70">
        <v>10</v>
      </c>
      <c r="E18" s="70">
        <v>2024</v>
      </c>
      <c r="F18" s="70" t="s">
        <v>1554</v>
      </c>
      <c r="G18" s="1073" t="s">
        <v>2319</v>
      </c>
      <c r="H18" s="70" t="s">
        <v>2320</v>
      </c>
      <c r="I18" s="1066"/>
      <c r="J18" s="73">
        <v>141154</v>
      </c>
      <c r="K18" s="71">
        <v>159976828</v>
      </c>
      <c r="L18" s="71">
        <v>93819</v>
      </c>
      <c r="M18" s="71">
        <v>106530781</v>
      </c>
      <c r="N18" s="71">
        <v>61900</v>
      </c>
      <c r="O18" s="71">
        <v>132011055</v>
      </c>
      <c r="P18" s="71">
        <v>989</v>
      </c>
      <c r="Q18" s="71">
        <v>5557771</v>
      </c>
      <c r="R18" s="71">
        <v>0</v>
      </c>
      <c r="S18" s="71">
        <v>0</v>
      </c>
      <c r="T18" s="71">
        <v>0</v>
      </c>
      <c r="U18" s="71">
        <v>0</v>
      </c>
      <c r="V18" s="71">
        <v>14</v>
      </c>
      <c r="W18" s="71">
        <v>0</v>
      </c>
      <c r="X18" s="71">
        <v>0</v>
      </c>
      <c r="Y18" s="71">
        <v>83395</v>
      </c>
      <c r="Z18" s="71">
        <v>404159830</v>
      </c>
      <c r="AA18" s="71">
        <v>369031174</v>
      </c>
      <c r="AB18" s="71">
        <v>1648521857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35539</v>
      </c>
      <c r="K19" s="71">
        <v>41672073</v>
      </c>
      <c r="L19" s="71">
        <v>136527</v>
      </c>
      <c r="M19" s="71">
        <v>160329568</v>
      </c>
      <c r="N19" s="71">
        <v>1900</v>
      </c>
      <c r="O19" s="71">
        <v>3260195</v>
      </c>
      <c r="P19" s="71">
        <v>0</v>
      </c>
      <c r="Q19" s="71">
        <v>0</v>
      </c>
      <c r="R19" s="71">
        <v>0</v>
      </c>
      <c r="S19" s="71">
        <v>0</v>
      </c>
      <c r="T19" s="71">
        <v>0</v>
      </c>
      <c r="U19" s="71">
        <v>0</v>
      </c>
      <c r="V19" s="71">
        <v>1584</v>
      </c>
      <c r="W19" s="71">
        <v>0</v>
      </c>
      <c r="X19" s="71">
        <v>0</v>
      </c>
      <c r="Y19" s="71">
        <v>9714805</v>
      </c>
      <c r="Z19" s="71">
        <v>214976641.00000003</v>
      </c>
      <c r="AA19" s="71">
        <v>25677273</v>
      </c>
      <c r="AB19" s="71">
        <v>279934069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281932</v>
      </c>
      <c r="K20" s="71">
        <v>316741505</v>
      </c>
      <c r="L20" s="71">
        <v>711955</v>
      </c>
      <c r="M20" s="71">
        <v>801291895.00000012</v>
      </c>
      <c r="N20" s="71">
        <v>213700</v>
      </c>
      <c r="O20" s="71">
        <v>499122874</v>
      </c>
      <c r="P20" s="71">
        <v>17175</v>
      </c>
      <c r="Q20" s="71">
        <v>96346170</v>
      </c>
      <c r="R20" s="71">
        <v>0</v>
      </c>
      <c r="S20" s="71">
        <v>0</v>
      </c>
      <c r="T20" s="71">
        <v>0</v>
      </c>
      <c r="U20" s="71">
        <v>0</v>
      </c>
      <c r="V20" s="71">
        <v>461</v>
      </c>
      <c r="W20" s="71">
        <v>0</v>
      </c>
      <c r="X20" s="71">
        <v>0</v>
      </c>
      <c r="Y20" s="71">
        <v>2829304.9999999995</v>
      </c>
      <c r="Z20" s="71">
        <v>1716331748.9999998</v>
      </c>
      <c r="AA20" s="71">
        <v>912396309.99999988</v>
      </c>
      <c r="AB20" s="71">
        <v>3548813148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537620</v>
      </c>
      <c r="K21" s="71">
        <v>671648309</v>
      </c>
      <c r="L21" s="71">
        <v>1447812</v>
      </c>
      <c r="M21" s="71">
        <v>1811551647</v>
      </c>
      <c r="N21" s="71">
        <v>1045800</v>
      </c>
      <c r="O21" s="71">
        <v>2442735010.9999995</v>
      </c>
      <c r="P21" s="71">
        <v>20373</v>
      </c>
      <c r="Q21" s="71">
        <v>120815141</v>
      </c>
      <c r="R21" s="71">
        <v>0</v>
      </c>
      <c r="S21" s="71">
        <v>0</v>
      </c>
      <c r="T21" s="71">
        <v>0</v>
      </c>
      <c r="U21" s="71">
        <v>0</v>
      </c>
      <c r="V21" s="71">
        <v>0</v>
      </c>
      <c r="W21" s="71">
        <v>0</v>
      </c>
      <c r="X21" s="71">
        <v>0</v>
      </c>
      <c r="Y21" s="71">
        <v>0</v>
      </c>
      <c r="Z21" s="71">
        <v>5046750107.999999</v>
      </c>
      <c r="AA21" s="71">
        <v>992389785</v>
      </c>
      <c r="AB21" s="71">
        <v>4019455954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540928</v>
      </c>
      <c r="K22" s="71">
        <v>616331781</v>
      </c>
      <c r="L22" s="71">
        <v>762936</v>
      </c>
      <c r="M22" s="71">
        <v>870974061</v>
      </c>
      <c r="N22" s="71">
        <v>163300</v>
      </c>
      <c r="O22" s="71">
        <v>359894906</v>
      </c>
      <c r="P22" s="71">
        <v>4958</v>
      </c>
      <c r="Q22" s="71">
        <v>27638765</v>
      </c>
      <c r="R22" s="71">
        <v>0</v>
      </c>
      <c r="S22" s="71">
        <v>0</v>
      </c>
      <c r="T22" s="71">
        <v>0</v>
      </c>
      <c r="U22" s="71">
        <v>0</v>
      </c>
      <c r="V22" s="71">
        <v>1105</v>
      </c>
      <c r="W22" s="71">
        <v>0</v>
      </c>
      <c r="X22" s="71">
        <v>0</v>
      </c>
      <c r="Y22" s="71">
        <v>6778068</v>
      </c>
      <c r="Z22" s="71">
        <v>1881617581</v>
      </c>
      <c r="AA22" s="71">
        <v>1683516517</v>
      </c>
      <c r="AB22" s="71">
        <v>6155858906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2374</v>
      </c>
      <c r="B23" s="70">
        <v>15</v>
      </c>
      <c r="C23" s="70">
        <v>18</v>
      </c>
      <c r="D23" s="70">
        <v>15</v>
      </c>
      <c r="E23" s="70">
        <v>2024</v>
      </c>
      <c r="F23" s="70" t="s">
        <v>1554</v>
      </c>
      <c r="G23" s="1073" t="s">
        <v>2371</v>
      </c>
      <c r="H23" s="70" t="s">
        <v>2372</v>
      </c>
      <c r="I23" s="1066"/>
      <c r="J23" s="73">
        <v>547335</v>
      </c>
      <c r="K23" s="71">
        <v>605137579.00000012</v>
      </c>
      <c r="L23" s="71">
        <v>2421114</v>
      </c>
      <c r="M23" s="71">
        <v>2682485970</v>
      </c>
      <c r="N23" s="71">
        <v>187600</v>
      </c>
      <c r="O23" s="71">
        <v>384578614</v>
      </c>
      <c r="P23" s="71">
        <v>47182</v>
      </c>
      <c r="Q23" s="71">
        <v>297172093</v>
      </c>
      <c r="R23" s="71">
        <v>0</v>
      </c>
      <c r="S23" s="71">
        <v>0</v>
      </c>
      <c r="T23" s="71">
        <v>1129</v>
      </c>
      <c r="U23" s="71">
        <v>613</v>
      </c>
      <c r="V23" s="71">
        <v>4141</v>
      </c>
      <c r="W23" s="71">
        <v>7725598</v>
      </c>
      <c r="X23" s="71">
        <v>3756218</v>
      </c>
      <c r="Y23" s="71">
        <v>25389914</v>
      </c>
      <c r="Z23" s="71">
        <v>4006245986.0000005</v>
      </c>
      <c r="AA23" s="71">
        <v>1603763102</v>
      </c>
      <c r="AB23" s="71">
        <v>6086174112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2306</v>
      </c>
      <c r="B24" s="70">
        <v>16</v>
      </c>
      <c r="C24" s="70">
        <v>18</v>
      </c>
      <c r="D24" s="70">
        <v>16</v>
      </c>
      <c r="E24" s="70">
        <v>2024</v>
      </c>
      <c r="F24" s="70" t="s">
        <v>1554</v>
      </c>
      <c r="G24" s="1073" t="s">
        <v>2303</v>
      </c>
      <c r="H24" s="70" t="s">
        <v>2304</v>
      </c>
      <c r="I24" s="1066"/>
      <c r="J24" s="73">
        <v>1039517</v>
      </c>
      <c r="K24" s="71">
        <v>1228898737.9999998</v>
      </c>
      <c r="L24" s="71">
        <v>2880529</v>
      </c>
      <c r="M24" s="71">
        <v>3407751452</v>
      </c>
      <c r="N24" s="71">
        <v>403100</v>
      </c>
      <c r="O24" s="71">
        <v>783089700</v>
      </c>
      <c r="P24" s="71">
        <v>38184</v>
      </c>
      <c r="Q24" s="71">
        <v>214800217</v>
      </c>
      <c r="R24" s="71">
        <v>0</v>
      </c>
      <c r="S24" s="71">
        <v>0</v>
      </c>
      <c r="T24" s="71">
        <v>143059</v>
      </c>
      <c r="U24" s="71">
        <v>7665</v>
      </c>
      <c r="V24" s="71">
        <v>13971</v>
      </c>
      <c r="W24" s="71">
        <v>1002153421</v>
      </c>
      <c r="X24" s="71">
        <v>47003497</v>
      </c>
      <c r="Y24" s="71">
        <v>85671153</v>
      </c>
      <c r="Z24" s="71">
        <v>6769368178</v>
      </c>
      <c r="AA24" s="71">
        <v>3000695360</v>
      </c>
      <c r="AB24" s="71">
        <v>10716733751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125936</v>
      </c>
      <c r="K25" s="71">
        <v>142504023</v>
      </c>
      <c r="L25" s="71">
        <v>231679</v>
      </c>
      <c r="M25" s="71">
        <v>262510664.99999997</v>
      </c>
      <c r="N25" s="71">
        <v>200</v>
      </c>
      <c r="O25" s="71">
        <v>323591</v>
      </c>
      <c r="P25" s="71">
        <v>0</v>
      </c>
      <c r="Q25" s="71">
        <v>0</v>
      </c>
      <c r="R25" s="71">
        <v>0</v>
      </c>
      <c r="S25" s="71">
        <v>0</v>
      </c>
      <c r="T25" s="71">
        <v>0</v>
      </c>
      <c r="U25" s="71">
        <v>0</v>
      </c>
      <c r="V25" s="71">
        <v>1951</v>
      </c>
      <c r="W25" s="71">
        <v>0</v>
      </c>
      <c r="X25" s="71">
        <v>0</v>
      </c>
      <c r="Y25" s="71">
        <v>11962551</v>
      </c>
      <c r="Z25" s="71">
        <v>417300830</v>
      </c>
      <c r="AA25" s="71">
        <v>376707404</v>
      </c>
      <c r="AB25" s="71">
        <v>1383910294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48921</v>
      </c>
      <c r="K26" s="71">
        <v>53155737</v>
      </c>
      <c r="L26" s="71">
        <v>135432</v>
      </c>
      <c r="M26" s="71">
        <v>147554685</v>
      </c>
      <c r="N26" s="71">
        <v>352000</v>
      </c>
      <c r="O26" s="71">
        <v>816039290</v>
      </c>
      <c r="P26" s="71">
        <v>44292</v>
      </c>
      <c r="Q26" s="71">
        <v>279923886</v>
      </c>
      <c r="R26" s="71">
        <v>0</v>
      </c>
      <c r="S26" s="71">
        <v>0</v>
      </c>
      <c r="T26" s="71">
        <v>0</v>
      </c>
      <c r="U26" s="71">
        <v>0</v>
      </c>
      <c r="V26" s="71">
        <v>0</v>
      </c>
      <c r="W26" s="71">
        <v>0</v>
      </c>
      <c r="X26" s="71">
        <v>0</v>
      </c>
      <c r="Y26" s="71">
        <v>0</v>
      </c>
      <c r="Z26" s="71">
        <v>1296673598</v>
      </c>
      <c r="AA26" s="71">
        <v>21723120</v>
      </c>
      <c r="AB26" s="71">
        <v>327633600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221531</v>
      </c>
      <c r="K27" s="71">
        <v>244593264</v>
      </c>
      <c r="L27" s="71">
        <v>908527</v>
      </c>
      <c r="M27" s="71">
        <v>1005174722</v>
      </c>
      <c r="N27" s="71">
        <v>125000</v>
      </c>
      <c r="O27" s="71">
        <v>268795937</v>
      </c>
      <c r="P27" s="71">
        <v>10338</v>
      </c>
      <c r="Q27" s="71">
        <v>65331664</v>
      </c>
      <c r="R27" s="71">
        <v>0</v>
      </c>
      <c r="S27" s="71">
        <v>0</v>
      </c>
      <c r="T27" s="71">
        <v>11232</v>
      </c>
      <c r="U27" s="71">
        <v>1566</v>
      </c>
      <c r="V27" s="71">
        <v>2934</v>
      </c>
      <c r="W27" s="71">
        <v>78181873.000000015</v>
      </c>
      <c r="X27" s="71">
        <v>9603448</v>
      </c>
      <c r="Y27" s="71">
        <v>17992759.999999996</v>
      </c>
      <c r="Z27" s="71">
        <v>1689673668.0000002</v>
      </c>
      <c r="AA27" s="71">
        <v>634978616</v>
      </c>
      <c r="AB27" s="71">
        <v>2326916375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2358</v>
      </c>
      <c r="B28" s="70">
        <v>20</v>
      </c>
      <c r="C28" s="70">
        <v>18</v>
      </c>
      <c r="D28" s="70">
        <v>20</v>
      </c>
      <c r="E28" s="70">
        <v>2024</v>
      </c>
      <c r="F28" s="70" t="s">
        <v>1554</v>
      </c>
      <c r="G28" s="1073" t="s">
        <v>2355</v>
      </c>
      <c r="H28" s="70" t="s">
        <v>2356</v>
      </c>
      <c r="I28" s="1066"/>
      <c r="J28" s="73">
        <v>70361</v>
      </c>
      <c r="K28" s="71">
        <v>80489705</v>
      </c>
      <c r="L28" s="71">
        <v>35290</v>
      </c>
      <c r="M28" s="71">
        <v>40440218</v>
      </c>
      <c r="N28" s="71">
        <v>20200</v>
      </c>
      <c r="O28" s="71">
        <v>35515021</v>
      </c>
      <c r="P28" s="71">
        <v>0</v>
      </c>
      <c r="Q28" s="71">
        <v>0</v>
      </c>
      <c r="R28" s="71">
        <v>0</v>
      </c>
      <c r="S28" s="71">
        <v>0</v>
      </c>
      <c r="T28" s="71">
        <v>0</v>
      </c>
      <c r="U28" s="71">
        <v>0</v>
      </c>
      <c r="V28" s="71">
        <v>425</v>
      </c>
      <c r="W28" s="71">
        <v>0</v>
      </c>
      <c r="X28" s="71">
        <v>0</v>
      </c>
      <c r="Y28" s="71">
        <v>2608797.9999999995</v>
      </c>
      <c r="Z28" s="71">
        <v>159053742</v>
      </c>
      <c r="AA28" s="71">
        <v>224806867.99999997</v>
      </c>
      <c r="AB28" s="71">
        <v>1061556364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2310</v>
      </c>
      <c r="B29" s="70">
        <v>21</v>
      </c>
      <c r="C29" s="70">
        <v>18</v>
      </c>
      <c r="D29" s="70">
        <v>21</v>
      </c>
      <c r="E29" s="70">
        <v>2024</v>
      </c>
      <c r="F29" s="70" t="s">
        <v>1554</v>
      </c>
      <c r="G29" s="1073" t="s">
        <v>2307</v>
      </c>
      <c r="H29" s="70" t="s">
        <v>2308</v>
      </c>
      <c r="I29" s="1066"/>
      <c r="J29" s="73">
        <v>64789</v>
      </c>
      <c r="K29" s="71">
        <v>77797456.000000015</v>
      </c>
      <c r="L29" s="71">
        <v>373641</v>
      </c>
      <c r="M29" s="71">
        <v>448616858</v>
      </c>
      <c r="N29" s="71">
        <v>41900</v>
      </c>
      <c r="O29" s="71">
        <v>80988845</v>
      </c>
      <c r="P29" s="71">
        <v>27990</v>
      </c>
      <c r="Q29" s="71">
        <v>172730769.99999997</v>
      </c>
      <c r="R29" s="71">
        <v>33</v>
      </c>
      <c r="S29" s="71">
        <v>272115</v>
      </c>
      <c r="T29" s="71">
        <v>48583</v>
      </c>
      <c r="U29" s="71">
        <v>7909</v>
      </c>
      <c r="V29" s="71">
        <v>4351</v>
      </c>
      <c r="W29" s="71">
        <v>337721036</v>
      </c>
      <c r="X29" s="71">
        <v>48496762.000000007</v>
      </c>
      <c r="Y29" s="71">
        <v>26678860</v>
      </c>
      <c r="Z29" s="71">
        <v>1193302702.4339499</v>
      </c>
      <c r="AA29" s="71">
        <v>39842704</v>
      </c>
      <c r="AB29" s="71">
        <v>555340774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1781</v>
      </c>
      <c r="B30" s="70">
        <v>22</v>
      </c>
      <c r="C30" s="70">
        <v>18</v>
      </c>
      <c r="D30" s="70">
        <v>22</v>
      </c>
      <c r="E30" s="70">
        <v>2024</v>
      </c>
      <c r="F30" s="70" t="s">
        <v>1554</v>
      </c>
      <c r="G30" s="1073" t="s">
        <v>1760</v>
      </c>
      <c r="H30" s="70" t="s">
        <v>1761</v>
      </c>
      <c r="I30" s="1066"/>
      <c r="J30" s="73">
        <v>481738</v>
      </c>
      <c r="K30" s="71">
        <v>562405429</v>
      </c>
      <c r="L30" s="71">
        <v>372935</v>
      </c>
      <c r="M30" s="71">
        <v>436078758</v>
      </c>
      <c r="N30" s="71">
        <v>1000</v>
      </c>
      <c r="O30" s="71">
        <v>1617957</v>
      </c>
      <c r="P30" s="71">
        <v>0</v>
      </c>
      <c r="Q30" s="71">
        <v>0</v>
      </c>
      <c r="R30" s="71">
        <v>0</v>
      </c>
      <c r="S30" s="71">
        <v>0</v>
      </c>
      <c r="T30" s="71">
        <v>0</v>
      </c>
      <c r="U30" s="71">
        <v>53</v>
      </c>
      <c r="V30" s="71">
        <v>1471</v>
      </c>
      <c r="W30" s="71">
        <v>0</v>
      </c>
      <c r="X30" s="71">
        <v>326221.99999999994</v>
      </c>
      <c r="Y30" s="71">
        <v>9022870.0000000019</v>
      </c>
      <c r="Z30" s="71">
        <v>1009451236.0000001</v>
      </c>
      <c r="AA30" s="71">
        <v>1442557427</v>
      </c>
      <c r="AB30" s="71">
        <v>5861446430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268129</v>
      </c>
      <c r="K31" s="71">
        <v>312903922</v>
      </c>
      <c r="L31" s="71">
        <v>717844</v>
      </c>
      <c r="M31" s="71">
        <v>838327212</v>
      </c>
      <c r="N31" s="71">
        <v>258700</v>
      </c>
      <c r="O31" s="71">
        <v>511594248</v>
      </c>
      <c r="P31" s="71">
        <v>61848</v>
      </c>
      <c r="Q31" s="71">
        <v>387675138</v>
      </c>
      <c r="R31" s="71">
        <v>135</v>
      </c>
      <c r="S31" s="71">
        <v>899046</v>
      </c>
      <c r="T31" s="71">
        <v>64958</v>
      </c>
      <c r="U31" s="71">
        <v>23843</v>
      </c>
      <c r="V31" s="71">
        <v>27961</v>
      </c>
      <c r="W31" s="71">
        <v>444965498</v>
      </c>
      <c r="X31" s="71">
        <v>146202578.00000003</v>
      </c>
      <c r="Y31" s="71">
        <v>171454154.00000003</v>
      </c>
      <c r="Z31" s="71">
        <v>2814021795.51512</v>
      </c>
      <c r="AA31" s="71">
        <v>607468981</v>
      </c>
      <c r="AB31" s="71">
        <v>2836446585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1639</v>
      </c>
      <c r="B32" s="70">
        <v>24</v>
      </c>
      <c r="C32" s="70">
        <v>18</v>
      </c>
      <c r="D32" s="70">
        <v>24</v>
      </c>
      <c r="E32" s="70">
        <v>2024</v>
      </c>
      <c r="F32" s="70" t="s">
        <v>1554</v>
      </c>
      <c r="G32" s="1073" t="s">
        <v>1636</v>
      </c>
      <c r="H32" s="70" t="s">
        <v>1637</v>
      </c>
      <c r="I32" s="1066"/>
      <c r="J32" s="73">
        <v>1222786</v>
      </c>
      <c r="K32" s="71">
        <v>1375074193</v>
      </c>
      <c r="L32" s="71">
        <v>1295755</v>
      </c>
      <c r="M32" s="71">
        <v>1459843419</v>
      </c>
      <c r="N32" s="71">
        <v>239400</v>
      </c>
      <c r="O32" s="71">
        <v>442473354.99999994</v>
      </c>
      <c r="P32" s="71">
        <v>11906</v>
      </c>
      <c r="Q32" s="71">
        <v>70995928</v>
      </c>
      <c r="R32" s="71">
        <v>53</v>
      </c>
      <c r="S32" s="71">
        <v>431205</v>
      </c>
      <c r="T32" s="71">
        <v>14929</v>
      </c>
      <c r="U32" s="71">
        <v>21440</v>
      </c>
      <c r="V32" s="71">
        <v>38792</v>
      </c>
      <c r="W32" s="71">
        <v>97813014</v>
      </c>
      <c r="X32" s="71">
        <v>131467382.00000001</v>
      </c>
      <c r="Y32" s="71">
        <v>237871318</v>
      </c>
      <c r="Z32" s="71">
        <v>3815969813.9416494</v>
      </c>
      <c r="AA32" s="71">
        <v>3767997921</v>
      </c>
      <c r="AB32" s="71">
        <v>13943208056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1558</v>
      </c>
      <c r="B33" s="70">
        <v>25</v>
      </c>
      <c r="C33" s="70">
        <v>18</v>
      </c>
      <c r="D33" s="70">
        <v>25</v>
      </c>
      <c r="E33" s="70">
        <v>2024</v>
      </c>
      <c r="F33" s="70" t="s">
        <v>1554</v>
      </c>
      <c r="G33" s="1073" t="s">
        <v>1555</v>
      </c>
      <c r="H33" s="70" t="s">
        <v>1556</v>
      </c>
      <c r="I33" s="1066"/>
      <c r="J33" s="73">
        <v>3055896</v>
      </c>
      <c r="K33" s="71">
        <v>3493226981.0000005</v>
      </c>
      <c r="L33" s="71">
        <v>1780656</v>
      </c>
      <c r="M33" s="71">
        <v>2039207297</v>
      </c>
      <c r="N33" s="71">
        <v>87900</v>
      </c>
      <c r="O33" s="71">
        <v>167432142</v>
      </c>
      <c r="P33" s="71">
        <v>0</v>
      </c>
      <c r="Q33" s="71">
        <v>0</v>
      </c>
      <c r="R33" s="71">
        <v>0</v>
      </c>
      <c r="S33" s="71">
        <v>0</v>
      </c>
      <c r="T33" s="71">
        <v>5209</v>
      </c>
      <c r="U33" s="71">
        <v>13937</v>
      </c>
      <c r="V33" s="71">
        <v>11986</v>
      </c>
      <c r="W33" s="71">
        <v>35613110</v>
      </c>
      <c r="X33" s="71">
        <v>85463892</v>
      </c>
      <c r="Y33" s="71">
        <v>73499133</v>
      </c>
      <c r="Z33" s="71">
        <v>5894442555.000001</v>
      </c>
      <c r="AA33" s="71">
        <v>9462541816</v>
      </c>
      <c r="AB33" s="71">
        <v>39358141658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2398</v>
      </c>
      <c r="B34" s="70">
        <v>26</v>
      </c>
      <c r="C34" s="70">
        <v>18</v>
      </c>
      <c r="D34" s="70">
        <v>26</v>
      </c>
      <c r="E34" s="70">
        <v>2024</v>
      </c>
      <c r="F34" s="70" t="s">
        <v>1554</v>
      </c>
      <c r="G34" s="1073" t="s">
        <v>2395</v>
      </c>
      <c r="H34" s="70" t="s">
        <v>2396</v>
      </c>
      <c r="I34" s="1066"/>
      <c r="J34" s="73">
        <v>205084</v>
      </c>
      <c r="K34" s="71">
        <v>235079954.99999997</v>
      </c>
      <c r="L34" s="71">
        <v>388538</v>
      </c>
      <c r="M34" s="71">
        <v>446188958.99999994</v>
      </c>
      <c r="N34" s="71">
        <v>3100</v>
      </c>
      <c r="O34" s="71">
        <v>5015666</v>
      </c>
      <c r="P34" s="71">
        <v>0</v>
      </c>
      <c r="Q34" s="71">
        <v>0</v>
      </c>
      <c r="R34" s="71">
        <v>0</v>
      </c>
      <c r="S34" s="71">
        <v>0</v>
      </c>
      <c r="T34" s="71">
        <v>0</v>
      </c>
      <c r="U34" s="71">
        <v>0</v>
      </c>
      <c r="V34" s="71">
        <v>1489</v>
      </c>
      <c r="W34" s="71">
        <v>0</v>
      </c>
      <c r="X34" s="71">
        <v>0</v>
      </c>
      <c r="Y34" s="71">
        <v>9128340</v>
      </c>
      <c r="Z34" s="71">
        <v>695412920</v>
      </c>
      <c r="AA34" s="71">
        <v>531937483</v>
      </c>
      <c r="AB34" s="71">
        <v>2423084305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308082</v>
      </c>
      <c r="K35" s="71">
        <v>347386969.99999994</v>
      </c>
      <c r="L35" s="71">
        <v>974560</v>
      </c>
      <c r="M35" s="71">
        <v>1099701415</v>
      </c>
      <c r="N35" s="71">
        <v>103000</v>
      </c>
      <c r="O35" s="71">
        <v>196463557</v>
      </c>
      <c r="P35" s="71">
        <v>94747</v>
      </c>
      <c r="Q35" s="71">
        <v>520114344.99999994</v>
      </c>
      <c r="R35" s="71">
        <v>2650</v>
      </c>
      <c r="S35" s="71">
        <v>17171787.000000004</v>
      </c>
      <c r="T35" s="71">
        <v>0</v>
      </c>
      <c r="U35" s="71">
        <v>0</v>
      </c>
      <c r="V35" s="71">
        <v>317</v>
      </c>
      <c r="W35" s="71">
        <v>0</v>
      </c>
      <c r="X35" s="71">
        <v>0</v>
      </c>
      <c r="Y35" s="71">
        <v>1944089</v>
      </c>
      <c r="Z35" s="71">
        <v>2182782163.4088497</v>
      </c>
      <c r="AA35" s="71">
        <v>1173136157</v>
      </c>
      <c r="AB35" s="71">
        <v>3612460733.0000005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2370</v>
      </c>
      <c r="B36" s="70">
        <v>28</v>
      </c>
      <c r="C36" s="70">
        <v>18</v>
      </c>
      <c r="D36" s="70">
        <v>28</v>
      </c>
      <c r="E36" s="70">
        <v>2024</v>
      </c>
      <c r="F36" s="70" t="s">
        <v>1554</v>
      </c>
      <c r="G36" s="1073" t="s">
        <v>2367</v>
      </c>
      <c r="H36" s="70" t="s">
        <v>2368</v>
      </c>
      <c r="I36" s="1066"/>
      <c r="J36" s="73">
        <v>188909</v>
      </c>
      <c r="K36" s="71">
        <v>228226173.00000003</v>
      </c>
      <c r="L36" s="71">
        <v>400336</v>
      </c>
      <c r="M36" s="71">
        <v>483678039</v>
      </c>
      <c r="N36" s="71">
        <v>186500</v>
      </c>
      <c r="O36" s="71">
        <v>375827767</v>
      </c>
      <c r="P36" s="71">
        <v>50903</v>
      </c>
      <c r="Q36" s="71">
        <v>285284818</v>
      </c>
      <c r="R36" s="71">
        <v>0</v>
      </c>
      <c r="S36" s="71">
        <v>0</v>
      </c>
      <c r="T36" s="71">
        <v>709034</v>
      </c>
      <c r="U36" s="71">
        <v>30148</v>
      </c>
      <c r="V36" s="71">
        <v>9972</v>
      </c>
      <c r="W36" s="71">
        <v>4964452093.000001</v>
      </c>
      <c r="X36" s="71">
        <v>184869498</v>
      </c>
      <c r="Y36" s="71">
        <v>61147813</v>
      </c>
      <c r="Z36" s="71">
        <v>6583486201</v>
      </c>
      <c r="AA36" s="71">
        <v>762494395</v>
      </c>
      <c r="AB36" s="71">
        <v>2352852081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2330</v>
      </c>
      <c r="B37" s="70">
        <v>29</v>
      </c>
      <c r="C37" s="70">
        <v>18</v>
      </c>
      <c r="D37" s="70">
        <v>29</v>
      </c>
      <c r="E37" s="70">
        <v>2024</v>
      </c>
      <c r="F37" s="70" t="s">
        <v>1554</v>
      </c>
      <c r="G37" s="1073" t="s">
        <v>2327</v>
      </c>
      <c r="H37" s="70" t="s">
        <v>2328</v>
      </c>
      <c r="I37" s="1066"/>
      <c r="J37" s="73">
        <v>355215</v>
      </c>
      <c r="K37" s="71">
        <v>398810888</v>
      </c>
      <c r="L37" s="71">
        <v>918234</v>
      </c>
      <c r="M37" s="71">
        <v>1034149572.9999999</v>
      </c>
      <c r="N37" s="71">
        <v>587100</v>
      </c>
      <c r="O37" s="71">
        <v>1246506920</v>
      </c>
      <c r="P37" s="71">
        <v>45798</v>
      </c>
      <c r="Q37" s="71">
        <v>270596822</v>
      </c>
      <c r="R37" s="71">
        <v>0</v>
      </c>
      <c r="S37" s="71">
        <v>0</v>
      </c>
      <c r="T37" s="71">
        <v>0</v>
      </c>
      <c r="U37" s="71">
        <v>70</v>
      </c>
      <c r="V37" s="71">
        <v>358</v>
      </c>
      <c r="W37" s="71">
        <v>0</v>
      </c>
      <c r="X37" s="71">
        <v>428504</v>
      </c>
      <c r="Y37" s="71">
        <v>2195255.9999999995</v>
      </c>
      <c r="Z37" s="71">
        <v>2952687963</v>
      </c>
      <c r="AA37" s="71">
        <v>683686130</v>
      </c>
      <c r="AB37" s="71">
        <v>3671819038.0000005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2318</v>
      </c>
      <c r="B38" s="70">
        <v>30</v>
      </c>
      <c r="C38" s="70">
        <v>18</v>
      </c>
      <c r="D38" s="70">
        <v>30</v>
      </c>
      <c r="E38" s="70">
        <v>2024</v>
      </c>
      <c r="F38" s="70" t="s">
        <v>1554</v>
      </c>
      <c r="G38" s="1073" t="s">
        <v>2315</v>
      </c>
      <c r="H38" s="70" t="s">
        <v>2316</v>
      </c>
      <c r="I38" s="1066"/>
      <c r="J38" s="73">
        <v>55497</v>
      </c>
      <c r="K38" s="71">
        <v>65293154</v>
      </c>
      <c r="L38" s="71">
        <v>23872</v>
      </c>
      <c r="M38" s="71">
        <v>28134328</v>
      </c>
      <c r="N38" s="71">
        <v>900</v>
      </c>
      <c r="O38" s="71">
        <v>2277716</v>
      </c>
      <c r="P38" s="71">
        <v>0</v>
      </c>
      <c r="Q38" s="71">
        <v>0</v>
      </c>
      <c r="R38" s="71">
        <v>0</v>
      </c>
      <c r="S38" s="71">
        <v>0</v>
      </c>
      <c r="T38" s="71">
        <v>0</v>
      </c>
      <c r="U38" s="71">
        <v>0</v>
      </c>
      <c r="V38" s="71">
        <v>59</v>
      </c>
      <c r="W38" s="71">
        <v>0</v>
      </c>
      <c r="X38" s="71">
        <v>0</v>
      </c>
      <c r="Y38" s="71">
        <v>360562</v>
      </c>
      <c r="Z38" s="71">
        <v>96065760</v>
      </c>
      <c r="AA38" s="71">
        <v>102159012</v>
      </c>
      <c r="AB38" s="71">
        <v>790013179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2314</v>
      </c>
      <c r="B39" s="70">
        <v>31</v>
      </c>
      <c r="C39" s="70">
        <v>18</v>
      </c>
      <c r="D39" s="70">
        <v>31</v>
      </c>
      <c r="E39" s="70">
        <v>2024</v>
      </c>
      <c r="F39" s="70" t="s">
        <v>1554</v>
      </c>
      <c r="G39" s="1073" t="s">
        <v>2311</v>
      </c>
      <c r="H39" s="70" t="s">
        <v>2312</v>
      </c>
      <c r="I39" s="1066"/>
      <c r="J39" s="73">
        <v>56503</v>
      </c>
      <c r="K39" s="71">
        <v>65150867.000000007</v>
      </c>
      <c r="L39" s="71">
        <v>26474</v>
      </c>
      <c r="M39" s="71">
        <v>30530338</v>
      </c>
      <c r="N39" s="71">
        <v>106500</v>
      </c>
      <c r="O39" s="71">
        <v>236901084</v>
      </c>
      <c r="P39" s="71">
        <v>47150</v>
      </c>
      <c r="Q39" s="71">
        <v>294564715.00000006</v>
      </c>
      <c r="R39" s="71">
        <v>0</v>
      </c>
      <c r="S39" s="71">
        <v>0</v>
      </c>
      <c r="T39" s="71">
        <v>0</v>
      </c>
      <c r="U39" s="71">
        <v>0</v>
      </c>
      <c r="V39" s="71">
        <v>360</v>
      </c>
      <c r="W39" s="71">
        <v>0</v>
      </c>
      <c r="X39" s="71">
        <v>0</v>
      </c>
      <c r="Y39" s="71">
        <v>2205558</v>
      </c>
      <c r="Z39" s="71">
        <v>629352562</v>
      </c>
      <c r="AA39" s="71">
        <v>294896446</v>
      </c>
      <c r="AB39" s="71">
        <v>773884709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127670342.4307729</v>
      </c>
      <c r="AE190" s="71">
        <v>5187478.0486170333</v>
      </c>
      <c r="AF190" s="71">
        <v>4782045.0040427707</v>
      </c>
      <c r="AG190" s="71">
        <v>56831469.487860754</v>
      </c>
      <c r="AH190" s="71">
        <v>69481369.09337984</v>
      </c>
      <c r="AI190" s="71">
        <v>0</v>
      </c>
      <c r="AJ190" s="71">
        <v>0</v>
      </c>
      <c r="AK190" s="71">
        <v>5210673.7112103337</v>
      </c>
      <c r="AL190" s="71">
        <v>0</v>
      </c>
      <c r="AM190" s="71">
        <v>0</v>
      </c>
      <c r="AN190" s="71">
        <v>269163377.77588362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3811757.2693289309</v>
      </c>
      <c r="AE191" s="71">
        <v>1442317.9904896829</v>
      </c>
      <c r="AF191" s="71">
        <v>1794904.5631612593</v>
      </c>
      <c r="AG191" s="71">
        <v>16820791.520110153</v>
      </c>
      <c r="AH191" s="71">
        <v>20420240.29540715</v>
      </c>
      <c r="AI191" s="71">
        <v>0</v>
      </c>
      <c r="AJ191" s="71">
        <v>0</v>
      </c>
      <c r="AK191" s="71">
        <v>1262735.812007183</v>
      </c>
      <c r="AL191" s="71">
        <v>0</v>
      </c>
      <c r="AM191" s="71">
        <v>0</v>
      </c>
      <c r="AN191" s="71">
        <v>45552747.450504355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2353</v>
      </c>
      <c r="B192" s="70">
        <v>184</v>
      </c>
      <c r="C192" s="70">
        <v>16</v>
      </c>
      <c r="D192" s="70">
        <v>4</v>
      </c>
      <c r="E192" s="70">
        <v>2022</v>
      </c>
      <c r="F192" s="70" t="s">
        <v>161</v>
      </c>
      <c r="G192" s="1073" t="s">
        <v>2351</v>
      </c>
      <c r="H192" s="70" t="s">
        <v>2352</v>
      </c>
      <c r="I192" s="1066"/>
      <c r="J192" s="73"/>
      <c r="K192" s="71"/>
      <c r="L192" s="71"/>
      <c r="M192" s="71"/>
      <c r="N192" s="71"/>
      <c r="O192" s="71"/>
      <c r="P192" s="71"/>
      <c r="Q192" s="71"/>
      <c r="R192" s="71"/>
      <c r="S192" s="71"/>
      <c r="T192" s="71"/>
      <c r="U192" s="71"/>
      <c r="V192" s="71"/>
      <c r="W192" s="71"/>
      <c r="X192" s="71"/>
      <c r="Y192" s="71"/>
      <c r="Z192" s="71"/>
      <c r="AA192" s="71"/>
      <c r="AB192" s="71"/>
      <c r="AC192" s="72"/>
      <c r="AD192" s="71">
        <v>0</v>
      </c>
      <c r="AE192" s="71">
        <v>11060.720785963826</v>
      </c>
      <c r="AF192" s="71">
        <v>91710.452132327118</v>
      </c>
      <c r="AG192" s="71">
        <v>1276182.2860357543</v>
      </c>
      <c r="AH192" s="71">
        <v>792973.48573616927</v>
      </c>
      <c r="AI192" s="71">
        <v>0</v>
      </c>
      <c r="AJ192" s="71">
        <v>0</v>
      </c>
      <c r="AK192" s="71">
        <v>42482.879859941022</v>
      </c>
      <c r="AL192" s="71">
        <v>0</v>
      </c>
      <c r="AM192" s="71">
        <v>0</v>
      </c>
      <c r="AN192" s="71">
        <v>2214409.8245501556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2333</v>
      </c>
      <c r="B193" s="70">
        <v>185</v>
      </c>
      <c r="C193" s="70">
        <v>16</v>
      </c>
      <c r="D193" s="70">
        <v>5</v>
      </c>
      <c r="E193" s="70">
        <v>2022</v>
      </c>
      <c r="F193" s="70" t="s">
        <v>161</v>
      </c>
      <c r="G193" s="1073" t="s">
        <v>2331</v>
      </c>
      <c r="H193" s="70" t="s">
        <v>2332</v>
      </c>
      <c r="I193" s="1066"/>
      <c r="J193" s="73"/>
      <c r="K193" s="71"/>
      <c r="L193" s="71"/>
      <c r="M193" s="71"/>
      <c r="N193" s="71"/>
      <c r="O193" s="71"/>
      <c r="P193" s="71"/>
      <c r="Q193" s="71"/>
      <c r="R193" s="71"/>
      <c r="S193" s="71"/>
      <c r="T193" s="71"/>
      <c r="U193" s="71"/>
      <c r="V193" s="71"/>
      <c r="W193" s="71"/>
      <c r="X193" s="71"/>
      <c r="Y193" s="71"/>
      <c r="Z193" s="71"/>
      <c r="AA193" s="71"/>
      <c r="AB193" s="71"/>
      <c r="AC193" s="72"/>
      <c r="AD193" s="71">
        <v>4277582.4408476641</v>
      </c>
      <c r="AE193" s="71">
        <v>287578.74043505942</v>
      </c>
      <c r="AF193" s="71">
        <v>131014.93161761016</v>
      </c>
      <c r="AG193" s="71">
        <v>6055957.6073455941</v>
      </c>
      <c r="AH193" s="71">
        <v>7887505.5001331381</v>
      </c>
      <c r="AI193" s="71">
        <v>0</v>
      </c>
      <c r="AJ193" s="71">
        <v>0</v>
      </c>
      <c r="AK193" s="71">
        <v>531875.32566290896</v>
      </c>
      <c r="AL193" s="71">
        <v>0</v>
      </c>
      <c r="AM193" s="71">
        <v>0</v>
      </c>
      <c r="AN193" s="71">
        <v>19171514.546041973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2393</v>
      </c>
      <c r="B194" s="70">
        <v>186</v>
      </c>
      <c r="C194" s="70">
        <v>16</v>
      </c>
      <c r="D194" s="70">
        <v>6</v>
      </c>
      <c r="E194" s="70">
        <v>2022</v>
      </c>
      <c r="F194" s="70" t="s">
        <v>161</v>
      </c>
      <c r="G194" s="1073" t="s">
        <v>2391</v>
      </c>
      <c r="H194" s="70" t="s">
        <v>2392</v>
      </c>
      <c r="I194" s="1066"/>
      <c r="J194" s="73"/>
      <c r="K194" s="71"/>
      <c r="L194" s="71"/>
      <c r="M194" s="71"/>
      <c r="N194" s="71"/>
      <c r="O194" s="71"/>
      <c r="P194" s="71"/>
      <c r="Q194" s="71"/>
      <c r="R194" s="71"/>
      <c r="S194" s="71"/>
      <c r="T194" s="71"/>
      <c r="U194" s="71"/>
      <c r="V194" s="71"/>
      <c r="W194" s="71"/>
      <c r="X194" s="71"/>
      <c r="Y194" s="71"/>
      <c r="Z194" s="71"/>
      <c r="AA194" s="71"/>
      <c r="AB194" s="71"/>
      <c r="AC194" s="72"/>
      <c r="AD194" s="71">
        <v>139999639.94488803</v>
      </c>
      <c r="AE194" s="71">
        <v>6317883.7129425369</v>
      </c>
      <c r="AF194" s="71">
        <v>1146380.6516540889</v>
      </c>
      <c r="AG194" s="71">
        <v>73859049.804319277</v>
      </c>
      <c r="AH194" s="71">
        <v>80521999.933244973</v>
      </c>
      <c r="AI194" s="71">
        <v>0</v>
      </c>
      <c r="AJ194" s="71">
        <v>0</v>
      </c>
      <c r="AK194" s="71">
        <v>5135650.7531598005</v>
      </c>
      <c r="AL194" s="71">
        <v>0</v>
      </c>
      <c r="AM194" s="71">
        <v>0</v>
      </c>
      <c r="AN194" s="71">
        <v>306980604.80020875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2405</v>
      </c>
      <c r="B195" s="70">
        <v>187</v>
      </c>
      <c r="C195" s="70">
        <v>16</v>
      </c>
      <c r="D195" s="70">
        <v>7</v>
      </c>
      <c r="E195" s="70">
        <v>2022</v>
      </c>
      <c r="F195" s="70" t="s">
        <v>161</v>
      </c>
      <c r="G195" s="1073" t="s">
        <v>2403</v>
      </c>
      <c r="H195" s="70" t="s">
        <v>2404</v>
      </c>
      <c r="I195" s="1066"/>
      <c r="J195" s="73"/>
      <c r="K195" s="71"/>
      <c r="L195" s="71"/>
      <c r="M195" s="71"/>
      <c r="N195" s="71"/>
      <c r="O195" s="71"/>
      <c r="P195" s="71"/>
      <c r="Q195" s="71"/>
      <c r="R195" s="71"/>
      <c r="S195" s="71"/>
      <c r="T195" s="71"/>
      <c r="U195" s="71"/>
      <c r="V195" s="71"/>
      <c r="W195" s="71"/>
      <c r="X195" s="71"/>
      <c r="Y195" s="71"/>
      <c r="Z195" s="71"/>
      <c r="AA195" s="71"/>
      <c r="AB195" s="71"/>
      <c r="AC195" s="72"/>
      <c r="AD195" s="71">
        <v>54592963.182746537</v>
      </c>
      <c r="AE195" s="71">
        <v>4295983.9532683492</v>
      </c>
      <c r="AF195" s="71">
        <v>2345167.2759552216</v>
      </c>
      <c r="AG195" s="71">
        <v>59756053.893359348</v>
      </c>
      <c r="AH195" s="71">
        <v>61664245.855294287</v>
      </c>
      <c r="AI195" s="71">
        <v>0</v>
      </c>
      <c r="AJ195" s="71">
        <v>0</v>
      </c>
      <c r="AK195" s="71">
        <v>4354430.6219967511</v>
      </c>
      <c r="AL195" s="71">
        <v>0</v>
      </c>
      <c r="AM195" s="71">
        <v>0</v>
      </c>
      <c r="AN195" s="71">
        <v>187008844.78262049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101029601.455908</v>
      </c>
      <c r="AE196" s="71">
        <v>3114698.9733274132</v>
      </c>
      <c r="AF196" s="71">
        <v>1749049.3370950958</v>
      </c>
      <c r="AG196" s="71">
        <v>56205194.847491346</v>
      </c>
      <c r="AH196" s="71">
        <v>60524053.210123345</v>
      </c>
      <c r="AI196" s="71">
        <v>0</v>
      </c>
      <c r="AJ196" s="71">
        <v>0</v>
      </c>
      <c r="AK196" s="71">
        <v>4354430.6219967511</v>
      </c>
      <c r="AL196" s="71">
        <v>0</v>
      </c>
      <c r="AM196" s="71">
        <v>0</v>
      </c>
      <c r="AN196" s="71">
        <v>226977028.44594198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1687</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178054102.82770014</v>
      </c>
      <c r="AE197" s="71">
        <v>8215903.3998139286</v>
      </c>
      <c r="AF197" s="71">
        <v>2685806.0981610087</v>
      </c>
      <c r="AG197" s="71">
        <v>158311594.23300019</v>
      </c>
      <c r="AH197" s="71">
        <v>163024087.50542879</v>
      </c>
      <c r="AI197" s="71">
        <v>0</v>
      </c>
      <c r="AJ197" s="71">
        <v>0</v>
      </c>
      <c r="AK197" s="71">
        <v>10188272.656015825</v>
      </c>
      <c r="AL197" s="71">
        <v>0</v>
      </c>
      <c r="AM197" s="71">
        <v>0</v>
      </c>
      <c r="AN197" s="71">
        <v>520479766.72011989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2321</v>
      </c>
      <c r="B198" s="70">
        <v>190</v>
      </c>
      <c r="C198" s="70">
        <v>16</v>
      </c>
      <c r="D198" s="70">
        <v>10</v>
      </c>
      <c r="E198" s="70">
        <v>2022</v>
      </c>
      <c r="F198" s="70" t="s">
        <v>161</v>
      </c>
      <c r="G198" s="1073" t="s">
        <v>2319</v>
      </c>
      <c r="H198" s="70" t="s">
        <v>2320</v>
      </c>
      <c r="I198" s="1066"/>
      <c r="J198" s="73"/>
      <c r="K198" s="71"/>
      <c r="L198" s="71"/>
      <c r="M198" s="71"/>
      <c r="N198" s="71"/>
      <c r="O198" s="71"/>
      <c r="P198" s="71"/>
      <c r="Q198" s="71"/>
      <c r="R198" s="71"/>
      <c r="S198" s="71"/>
      <c r="T198" s="71"/>
      <c r="U198" s="71"/>
      <c r="V198" s="71"/>
      <c r="W198" s="71"/>
      <c r="X198" s="71"/>
      <c r="Y198" s="71"/>
      <c r="Z198" s="71"/>
      <c r="AA198" s="71"/>
      <c r="AB198" s="71"/>
      <c r="AC198" s="72"/>
      <c r="AD198" s="71">
        <v>62882762.304486319</v>
      </c>
      <c r="AE198" s="71">
        <v>1608228.8022791403</v>
      </c>
      <c r="AF198" s="71">
        <v>714031.37731597549</v>
      </c>
      <c r="AG198" s="71">
        <v>33872004.841865644</v>
      </c>
      <c r="AH198" s="71">
        <v>47461105.374090835</v>
      </c>
      <c r="AI198" s="71">
        <v>0</v>
      </c>
      <c r="AJ198" s="71">
        <v>0</v>
      </c>
      <c r="AK198" s="71">
        <v>3234896.9794870592</v>
      </c>
      <c r="AL198" s="71">
        <v>0</v>
      </c>
      <c r="AM198" s="71">
        <v>0</v>
      </c>
      <c r="AN198" s="71">
        <v>149773029.67952496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4083299.6977356835</v>
      </c>
      <c r="AE199" s="71">
        <v>1048556.3305093705</v>
      </c>
      <c r="AF199" s="71">
        <v>412697.03459547204</v>
      </c>
      <c r="AG199" s="71">
        <v>6646782.7397695538</v>
      </c>
      <c r="AH199" s="71">
        <v>7483980.5310602952</v>
      </c>
      <c r="AI199" s="71">
        <v>0</v>
      </c>
      <c r="AJ199" s="71">
        <v>0</v>
      </c>
      <c r="AK199" s="71">
        <v>561832.85796535981</v>
      </c>
      <c r="AL199" s="71">
        <v>0</v>
      </c>
      <c r="AM199" s="71">
        <v>0</v>
      </c>
      <c r="AN199" s="71">
        <v>20237149.191635739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111360267.64928116</v>
      </c>
      <c r="AE200" s="71">
        <v>3933192.311488736</v>
      </c>
      <c r="AF200" s="71">
        <v>4657580.8190060407</v>
      </c>
      <c r="AG200" s="71">
        <v>65221186.368280984</v>
      </c>
      <c r="AH200" s="71">
        <v>88996024.283774674</v>
      </c>
      <c r="AI200" s="71">
        <v>0</v>
      </c>
      <c r="AJ200" s="71">
        <v>0</v>
      </c>
      <c r="AK200" s="71">
        <v>6104363.7158019813</v>
      </c>
      <c r="AL200" s="71">
        <v>0</v>
      </c>
      <c r="AM200" s="71">
        <v>0</v>
      </c>
      <c r="AN200" s="71">
        <v>280272615.14763355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12720780.23571562</v>
      </c>
      <c r="AE201" s="71">
        <v>5873242.7373467907</v>
      </c>
      <c r="AF201" s="71">
        <v>5817062.9638218917</v>
      </c>
      <c r="AG201" s="71">
        <v>111063308.39305608</v>
      </c>
      <c r="AH201" s="71">
        <v>108459065.81533462</v>
      </c>
      <c r="AI201" s="71">
        <v>0</v>
      </c>
      <c r="AJ201" s="71">
        <v>0</v>
      </c>
      <c r="AK201" s="71">
        <v>6540426.5890148105</v>
      </c>
      <c r="AL201" s="71">
        <v>0</v>
      </c>
      <c r="AM201" s="71">
        <v>0</v>
      </c>
      <c r="AN201" s="71">
        <v>250473886.7342898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280210432.9794057</v>
      </c>
      <c r="AE202" s="71">
        <v>6742615.3911235472</v>
      </c>
      <c r="AF202" s="71">
        <v>4074564.3733076761</v>
      </c>
      <c r="AG202" s="71">
        <v>208584904.75095496</v>
      </c>
      <c r="AH202" s="71">
        <v>173215439.04991966</v>
      </c>
      <c r="AI202" s="71">
        <v>0</v>
      </c>
      <c r="AJ202" s="71">
        <v>0</v>
      </c>
      <c r="AK202" s="71">
        <v>12060876.679507814</v>
      </c>
      <c r="AL202" s="71">
        <v>0</v>
      </c>
      <c r="AM202" s="71">
        <v>0</v>
      </c>
      <c r="AN202" s="71">
        <v>684888833.22421944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2373</v>
      </c>
      <c r="B203" s="70">
        <v>195</v>
      </c>
      <c r="C203" s="70">
        <v>16</v>
      </c>
      <c r="D203" s="70">
        <v>15</v>
      </c>
      <c r="E203" s="70">
        <v>2022</v>
      </c>
      <c r="F203" s="70" t="s">
        <v>161</v>
      </c>
      <c r="G203" s="1073" t="s">
        <v>2371</v>
      </c>
      <c r="H203" s="70" t="s">
        <v>2372</v>
      </c>
      <c r="I203" s="1066"/>
      <c r="J203" s="73"/>
      <c r="K203" s="71"/>
      <c r="L203" s="71"/>
      <c r="M203" s="71"/>
      <c r="N203" s="71"/>
      <c r="O203" s="71"/>
      <c r="P203" s="71"/>
      <c r="Q203" s="71"/>
      <c r="R203" s="71"/>
      <c r="S203" s="71"/>
      <c r="T203" s="71"/>
      <c r="U203" s="71"/>
      <c r="V203" s="71"/>
      <c r="W203" s="71"/>
      <c r="X203" s="71"/>
      <c r="Y203" s="71"/>
      <c r="Z203" s="71"/>
      <c r="AA203" s="71"/>
      <c r="AB203" s="71"/>
      <c r="AC203" s="72"/>
      <c r="AD203" s="71">
        <v>127109215.20032562</v>
      </c>
      <c r="AE203" s="71">
        <v>7757989.5592750264</v>
      </c>
      <c r="AF203" s="71">
        <v>8581478.0209534653</v>
      </c>
      <c r="AG203" s="71">
        <v>181005187.56940451</v>
      </c>
      <c r="AH203" s="71">
        <v>174928074.09307763</v>
      </c>
      <c r="AI203" s="71">
        <v>0</v>
      </c>
      <c r="AJ203" s="71">
        <v>0</v>
      </c>
      <c r="AK203" s="71">
        <v>12150620.149120761</v>
      </c>
      <c r="AL203" s="71">
        <v>0</v>
      </c>
      <c r="AM203" s="71">
        <v>0</v>
      </c>
      <c r="AN203" s="71">
        <v>511532564.59215707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2305</v>
      </c>
      <c r="B204" s="70">
        <v>196</v>
      </c>
      <c r="C204" s="70">
        <v>16</v>
      </c>
      <c r="D204" s="70">
        <v>16</v>
      </c>
      <c r="E204" s="70">
        <v>2022</v>
      </c>
      <c r="F204" s="70" t="s">
        <v>161</v>
      </c>
      <c r="G204" s="1073" t="s">
        <v>2303</v>
      </c>
      <c r="H204" s="70" t="s">
        <v>2304</v>
      </c>
      <c r="I204" s="1066"/>
      <c r="J204" s="73"/>
      <c r="K204" s="71"/>
      <c r="L204" s="71"/>
      <c r="M204" s="71"/>
      <c r="N204" s="71"/>
      <c r="O204" s="71"/>
      <c r="P204" s="71"/>
      <c r="Q204" s="71"/>
      <c r="R204" s="71"/>
      <c r="S204" s="71"/>
      <c r="T204" s="71"/>
      <c r="U204" s="71"/>
      <c r="V204" s="71"/>
      <c r="W204" s="71"/>
      <c r="X204" s="71"/>
      <c r="Y204" s="71"/>
      <c r="Z204" s="71"/>
      <c r="AA204" s="71"/>
      <c r="AB204" s="71"/>
      <c r="AC204" s="72"/>
      <c r="AD204" s="71">
        <v>537814764.16900849</v>
      </c>
      <c r="AE204" s="71">
        <v>20679123.581437968</v>
      </c>
      <c r="AF204" s="71">
        <v>14333033.518966552</v>
      </c>
      <c r="AG204" s="71">
        <v>392160181.64640373</v>
      </c>
      <c r="AH204" s="71">
        <v>362435804.489461</v>
      </c>
      <c r="AI204" s="71">
        <v>0</v>
      </c>
      <c r="AJ204" s="71">
        <v>0</v>
      </c>
      <c r="AK204" s="71">
        <v>23880930.954946358</v>
      </c>
      <c r="AL204" s="71">
        <v>0</v>
      </c>
      <c r="AM204" s="71">
        <v>0</v>
      </c>
      <c r="AN204" s="71">
        <v>1351303838.360224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179495020.34003365</v>
      </c>
      <c r="AE205" s="71">
        <v>2599269.3847014988</v>
      </c>
      <c r="AF205" s="71">
        <v>982611.98713207617</v>
      </c>
      <c r="AG205" s="71">
        <v>36453910.670558356</v>
      </c>
      <c r="AH205" s="71">
        <v>23493599.071485203</v>
      </c>
      <c r="AI205" s="71">
        <v>0</v>
      </c>
      <c r="AJ205" s="71">
        <v>0</v>
      </c>
      <c r="AK205" s="71">
        <v>1824439.5426781357</v>
      </c>
      <c r="AL205" s="71">
        <v>0</v>
      </c>
      <c r="AM205" s="71">
        <v>0</v>
      </c>
      <c r="AN205" s="71">
        <v>244848850.99658892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5979938.9945507022</v>
      </c>
      <c r="AE206" s="71">
        <v>491096.00289679383</v>
      </c>
      <c r="AF206" s="71">
        <v>1637686.6452201272</v>
      </c>
      <c r="AG206" s="71">
        <v>7119442.8457087232</v>
      </c>
      <c r="AH206" s="71">
        <v>8671094.684262963</v>
      </c>
      <c r="AI206" s="71">
        <v>0</v>
      </c>
      <c r="AJ206" s="71">
        <v>0</v>
      </c>
      <c r="AK206" s="71">
        <v>645119.96285794931</v>
      </c>
      <c r="AL206" s="71">
        <v>0</v>
      </c>
      <c r="AM206" s="71">
        <v>0</v>
      </c>
      <c r="AN206" s="71">
        <v>24544379.135497261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120778592.0047337</v>
      </c>
      <c r="AE207" s="71">
        <v>2984182.4680530401</v>
      </c>
      <c r="AF207" s="71">
        <v>2391022.5020213854</v>
      </c>
      <c r="AG207" s="71">
        <v>45848030.276099324</v>
      </c>
      <c r="AH207" s="71">
        <v>51224210.318235256</v>
      </c>
      <c r="AI207" s="71">
        <v>0</v>
      </c>
      <c r="AJ207" s="71">
        <v>0</v>
      </c>
      <c r="AK207" s="71">
        <v>3579150.3463764293</v>
      </c>
      <c r="AL207" s="71">
        <v>0</v>
      </c>
      <c r="AM207" s="71">
        <v>0</v>
      </c>
      <c r="AN207" s="71">
        <v>226805187.91551912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2357</v>
      </c>
      <c r="B208" s="70">
        <v>200</v>
      </c>
      <c r="C208" s="70">
        <v>16</v>
      </c>
      <c r="D208" s="70">
        <v>20</v>
      </c>
      <c r="E208" s="70">
        <v>2022</v>
      </c>
      <c r="F208" s="70" t="s">
        <v>161</v>
      </c>
      <c r="G208" s="1073" t="s">
        <v>2355</v>
      </c>
      <c r="H208" s="70" t="s">
        <v>2356</v>
      </c>
      <c r="I208" s="1066"/>
      <c r="J208" s="73"/>
      <c r="K208" s="71"/>
      <c r="L208" s="71"/>
      <c r="M208" s="71"/>
      <c r="N208" s="71"/>
      <c r="O208" s="71"/>
      <c r="P208" s="71"/>
      <c r="Q208" s="71"/>
      <c r="R208" s="71"/>
      <c r="S208" s="71"/>
      <c r="T208" s="71"/>
      <c r="U208" s="71"/>
      <c r="V208" s="71"/>
      <c r="W208" s="71"/>
      <c r="X208" s="71"/>
      <c r="Y208" s="71"/>
      <c r="Z208" s="71"/>
      <c r="AA208" s="71"/>
      <c r="AB208" s="71"/>
      <c r="AC208" s="72"/>
      <c r="AD208" s="71">
        <v>13802364.500187721</v>
      </c>
      <c r="AE208" s="71">
        <v>426943.82233820367</v>
      </c>
      <c r="AF208" s="71">
        <v>137565.67819849067</v>
      </c>
      <c r="AG208" s="71">
        <v>13021785.918624086</v>
      </c>
      <c r="AH208" s="71">
        <v>19899411.55625499</v>
      </c>
      <c r="AI208" s="71">
        <v>0</v>
      </c>
      <c r="AJ208" s="71">
        <v>0</v>
      </c>
      <c r="AK208" s="71">
        <v>1423370.1662496347</v>
      </c>
      <c r="AL208" s="71">
        <v>0</v>
      </c>
      <c r="AM208" s="71">
        <v>0</v>
      </c>
      <c r="AN208" s="71">
        <v>48711441.641853124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2309</v>
      </c>
      <c r="B209" s="70">
        <v>201</v>
      </c>
      <c r="C209" s="70">
        <v>16</v>
      </c>
      <c r="D209" s="70">
        <v>21</v>
      </c>
      <c r="E209" s="70">
        <v>2022</v>
      </c>
      <c r="F209" s="70" t="s">
        <v>161</v>
      </c>
      <c r="G209" s="1073" t="s">
        <v>2307</v>
      </c>
      <c r="H209" s="70" t="s">
        <v>2308</v>
      </c>
      <c r="I209" s="1066"/>
      <c r="J209" s="73"/>
      <c r="K209" s="71"/>
      <c r="L209" s="71"/>
      <c r="M209" s="71"/>
      <c r="N209" s="71"/>
      <c r="O209" s="71"/>
      <c r="P209" s="71"/>
      <c r="Q209" s="71"/>
      <c r="R209" s="71"/>
      <c r="S209" s="71"/>
      <c r="T209" s="71"/>
      <c r="U209" s="71"/>
      <c r="V209" s="71"/>
      <c r="W209" s="71"/>
      <c r="X209" s="71"/>
      <c r="Y209" s="71"/>
      <c r="Z209" s="71"/>
      <c r="AA209" s="71"/>
      <c r="AB209" s="71"/>
      <c r="AC209" s="72"/>
      <c r="AD209" s="71">
        <v>11923605.033099873</v>
      </c>
      <c r="AE209" s="71">
        <v>993252.72657955147</v>
      </c>
      <c r="AF209" s="71">
        <v>2063485.17297736</v>
      </c>
      <c r="AG209" s="71">
        <v>15095582.133432189</v>
      </c>
      <c r="AH209" s="71">
        <v>16201996.723354984</v>
      </c>
      <c r="AI209" s="71">
        <v>0</v>
      </c>
      <c r="AJ209" s="71">
        <v>0</v>
      </c>
      <c r="AK209" s="71">
        <v>1144713.4649190796</v>
      </c>
      <c r="AL209" s="71">
        <v>0</v>
      </c>
      <c r="AM209" s="71">
        <v>0</v>
      </c>
      <c r="AN209" s="71">
        <v>47422635.254363038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1779</v>
      </c>
      <c r="B210" s="70">
        <v>202</v>
      </c>
      <c r="C210" s="70">
        <v>16</v>
      </c>
      <c r="D210" s="70">
        <v>22</v>
      </c>
      <c r="E210" s="70">
        <v>2022</v>
      </c>
      <c r="F210" s="70" t="s">
        <v>161</v>
      </c>
      <c r="G210" s="1073" t="s">
        <v>1760</v>
      </c>
      <c r="H210" s="70" t="s">
        <v>1761</v>
      </c>
      <c r="I210" s="1066"/>
      <c r="J210" s="73"/>
      <c r="K210" s="71"/>
      <c r="L210" s="71"/>
      <c r="M210" s="71"/>
      <c r="N210" s="71"/>
      <c r="O210" s="71"/>
      <c r="P210" s="71"/>
      <c r="Q210" s="71"/>
      <c r="R210" s="71"/>
      <c r="S210" s="71"/>
      <c r="T210" s="71"/>
      <c r="U210" s="71"/>
      <c r="V210" s="71"/>
      <c r="W210" s="71"/>
      <c r="X210" s="71"/>
      <c r="Y210" s="71"/>
      <c r="Z210" s="71"/>
      <c r="AA210" s="71"/>
      <c r="AB210" s="71"/>
      <c r="AC210" s="72"/>
      <c r="AD210" s="71">
        <v>419671744.61548424</v>
      </c>
      <c r="AE210" s="71">
        <v>3698705.0308263032</v>
      </c>
      <c r="AF210" s="71">
        <v>1611483.658896605</v>
      </c>
      <c r="AG210" s="71">
        <v>143694580.4568314</v>
      </c>
      <c r="AH210" s="71">
        <v>144053721.80820194</v>
      </c>
      <c r="AI210" s="71">
        <v>0</v>
      </c>
      <c r="AJ210" s="71">
        <v>0</v>
      </c>
      <c r="AK210" s="71">
        <v>9994581.7144051529</v>
      </c>
      <c r="AL210" s="71">
        <v>0</v>
      </c>
      <c r="AM210" s="71">
        <v>0</v>
      </c>
      <c r="AN210" s="71">
        <v>722724817.28464556</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35311756.887261361</v>
      </c>
      <c r="AE211" s="71">
        <v>6875344.040555113</v>
      </c>
      <c r="AF211" s="71">
        <v>6989646.601799502</v>
      </c>
      <c r="AG211" s="71">
        <v>88399256.313272953</v>
      </c>
      <c r="AH211" s="71">
        <v>91830083.368890926</v>
      </c>
      <c r="AI211" s="71">
        <v>0</v>
      </c>
      <c r="AJ211" s="71">
        <v>0</v>
      </c>
      <c r="AK211" s="71">
        <v>6349447.320586687</v>
      </c>
      <c r="AL211" s="71">
        <v>0</v>
      </c>
      <c r="AM211" s="71">
        <v>0</v>
      </c>
      <c r="AN211" s="71">
        <v>235755534.53236651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1638</v>
      </c>
      <c r="B212" s="70">
        <v>204</v>
      </c>
      <c r="C212" s="70">
        <v>16</v>
      </c>
      <c r="D212" s="70">
        <v>24</v>
      </c>
      <c r="E212" s="70">
        <v>2022</v>
      </c>
      <c r="F212" s="70" t="s">
        <v>161</v>
      </c>
      <c r="G212" s="1073" t="s">
        <v>1636</v>
      </c>
      <c r="H212" s="70" t="s">
        <v>1637</v>
      </c>
      <c r="I212" s="1066"/>
      <c r="J212" s="73"/>
      <c r="K212" s="71"/>
      <c r="L212" s="71"/>
      <c r="M212" s="71"/>
      <c r="N212" s="71"/>
      <c r="O212" s="71"/>
      <c r="P212" s="71"/>
      <c r="Q212" s="71"/>
      <c r="R212" s="71"/>
      <c r="S212" s="71"/>
      <c r="T212" s="71"/>
      <c r="U212" s="71"/>
      <c r="V212" s="71"/>
      <c r="W212" s="71"/>
      <c r="X212" s="71"/>
      <c r="Y212" s="71"/>
      <c r="Z212" s="71"/>
      <c r="AA212" s="71"/>
      <c r="AB212" s="71"/>
      <c r="AC212" s="72"/>
      <c r="AD212" s="71">
        <v>618396744.25559342</v>
      </c>
      <c r="AE212" s="71">
        <v>25273746.995927341</v>
      </c>
      <c r="AF212" s="71">
        <v>9688554.1931222714</v>
      </c>
      <c r="AG212" s="71">
        <v>576261292.90970969</v>
      </c>
      <c r="AH212" s="71">
        <v>515822214.24517334</v>
      </c>
      <c r="AI212" s="71">
        <v>0</v>
      </c>
      <c r="AJ212" s="71">
        <v>0</v>
      </c>
      <c r="AK212" s="71">
        <v>33739283.373752005</v>
      </c>
      <c r="AL212" s="71">
        <v>0</v>
      </c>
      <c r="AM212" s="71">
        <v>0</v>
      </c>
      <c r="AN212" s="71">
        <v>1779181835.973278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1557</v>
      </c>
      <c r="B213" s="70">
        <v>205</v>
      </c>
      <c r="C213" s="70">
        <v>16</v>
      </c>
      <c r="D213" s="70">
        <v>25</v>
      </c>
      <c r="E213" s="70">
        <v>2022</v>
      </c>
      <c r="F213" s="70" t="s">
        <v>161</v>
      </c>
      <c r="G213" s="1073" t="s">
        <v>1555</v>
      </c>
      <c r="H213" s="70" t="s">
        <v>1556</v>
      </c>
      <c r="I213" s="1066"/>
      <c r="J213" s="73"/>
      <c r="K213" s="71"/>
      <c r="L213" s="71"/>
      <c r="M213" s="71"/>
      <c r="N213" s="71"/>
      <c r="O213" s="71"/>
      <c r="P213" s="71"/>
      <c r="Q213" s="71"/>
      <c r="R213" s="71"/>
      <c r="S213" s="71"/>
      <c r="T213" s="71"/>
      <c r="U213" s="71"/>
      <c r="V213" s="71"/>
      <c r="W213" s="71"/>
      <c r="X213" s="71"/>
      <c r="Y213" s="71"/>
      <c r="Z213" s="71"/>
      <c r="AA213" s="71"/>
      <c r="AB213" s="71"/>
      <c r="AC213" s="72"/>
      <c r="AD213" s="71">
        <v>1043231687.5096221</v>
      </c>
      <c r="AE213" s="71">
        <v>71469953.43058385</v>
      </c>
      <c r="AF213" s="71">
        <v>16468576.904333599</v>
      </c>
      <c r="AG213" s="71">
        <v>1877854967.8910189</v>
      </c>
      <c r="AH213" s="71">
        <v>1631033848.5400238</v>
      </c>
      <c r="AI213" s="71">
        <v>0</v>
      </c>
      <c r="AJ213" s="71">
        <v>0</v>
      </c>
      <c r="AK213" s="71">
        <v>99933420.923788428</v>
      </c>
      <c r="AL213" s="71">
        <v>0</v>
      </c>
      <c r="AM213" s="71">
        <v>0</v>
      </c>
      <c r="AN213" s="71">
        <v>4739992455.1993704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2397</v>
      </c>
      <c r="B214" s="70">
        <v>206</v>
      </c>
      <c r="C214" s="70">
        <v>16</v>
      </c>
      <c r="D214" s="70">
        <v>26</v>
      </c>
      <c r="E214" s="70">
        <v>2022</v>
      </c>
      <c r="F214" s="70" t="s">
        <v>161</v>
      </c>
      <c r="G214" s="1073" t="s">
        <v>2395</v>
      </c>
      <c r="H214" s="70" t="s">
        <v>2396</v>
      </c>
      <c r="I214" s="1066"/>
      <c r="J214" s="73"/>
      <c r="K214" s="71"/>
      <c r="L214" s="71"/>
      <c r="M214" s="71"/>
      <c r="N214" s="71"/>
      <c r="O214" s="71"/>
      <c r="P214" s="71"/>
      <c r="Q214" s="71"/>
      <c r="R214" s="71"/>
      <c r="S214" s="71"/>
      <c r="T214" s="71"/>
      <c r="U214" s="71"/>
      <c r="V214" s="71"/>
      <c r="W214" s="71"/>
      <c r="X214" s="71"/>
      <c r="Y214" s="71"/>
      <c r="Z214" s="71"/>
      <c r="AA214" s="71"/>
      <c r="AB214" s="71"/>
      <c r="AC214" s="72"/>
      <c r="AD214" s="71">
        <v>144572958.19140005</v>
      </c>
      <c r="AE214" s="71">
        <v>2055081.9220320787</v>
      </c>
      <c r="AF214" s="71">
        <v>904003.02816151013</v>
      </c>
      <c r="AG214" s="71">
        <v>60228713.99929852</v>
      </c>
      <c r="AH214" s="71">
        <v>71437995.978302807</v>
      </c>
      <c r="AI214" s="71">
        <v>0</v>
      </c>
      <c r="AJ214" s="71">
        <v>0</v>
      </c>
      <c r="AK214" s="71">
        <v>5041775.2101258272</v>
      </c>
      <c r="AL214" s="71">
        <v>0</v>
      </c>
      <c r="AM214" s="71">
        <v>0</v>
      </c>
      <c r="AN214" s="71">
        <v>284240528.32932079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73221846.561233416</v>
      </c>
      <c r="AE215" s="71">
        <v>6985951.2484147521</v>
      </c>
      <c r="AF215" s="71">
        <v>14077554.402312214</v>
      </c>
      <c r="AG215" s="71">
        <v>114732332.46540886</v>
      </c>
      <c r="AH215" s="71">
        <v>95062975.272276849</v>
      </c>
      <c r="AI215" s="71">
        <v>0</v>
      </c>
      <c r="AJ215" s="71">
        <v>0</v>
      </c>
      <c r="AK215" s="71">
        <v>6967967.0607967703</v>
      </c>
      <c r="AL215" s="71">
        <v>0</v>
      </c>
      <c r="AM215" s="71">
        <v>0</v>
      </c>
      <c r="AN215" s="71">
        <v>311048627.01044291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2369</v>
      </c>
      <c r="B216" s="70">
        <v>208</v>
      </c>
      <c r="C216" s="70">
        <v>16</v>
      </c>
      <c r="D216" s="70">
        <v>28</v>
      </c>
      <c r="E216" s="70">
        <v>2022</v>
      </c>
      <c r="F216" s="70" t="s">
        <v>161</v>
      </c>
      <c r="G216" s="1073" t="s">
        <v>2367</v>
      </c>
      <c r="H216" s="70" t="s">
        <v>2368</v>
      </c>
      <c r="I216" s="1066"/>
      <c r="J216" s="73"/>
      <c r="K216" s="71"/>
      <c r="L216" s="71"/>
      <c r="M216" s="71"/>
      <c r="N216" s="71"/>
      <c r="O216" s="71"/>
      <c r="P216" s="71"/>
      <c r="Q216" s="71"/>
      <c r="R216" s="71"/>
      <c r="S216" s="71"/>
      <c r="T216" s="71"/>
      <c r="U216" s="71"/>
      <c r="V216" s="71"/>
      <c r="W216" s="71"/>
      <c r="X216" s="71"/>
      <c r="Y216" s="71"/>
      <c r="Z216" s="71"/>
      <c r="AA216" s="71"/>
      <c r="AB216" s="71"/>
      <c r="AC216" s="72"/>
      <c r="AD216" s="71">
        <v>123932619.63343391</v>
      </c>
      <c r="AE216" s="71">
        <v>2877999.5485077873</v>
      </c>
      <c r="AF216" s="71">
        <v>2672704.6049992475</v>
      </c>
      <c r="AG216" s="71">
        <v>59147504.006962672</v>
      </c>
      <c r="AH216" s="71">
        <v>58065366.189260907</v>
      </c>
      <c r="AI216" s="71">
        <v>0</v>
      </c>
      <c r="AJ216" s="71">
        <v>0</v>
      </c>
      <c r="AK216" s="71">
        <v>3918367.7487839218</v>
      </c>
      <c r="AL216" s="71">
        <v>0</v>
      </c>
      <c r="AM216" s="71">
        <v>0</v>
      </c>
      <c r="AN216" s="71">
        <v>250614561.73194844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2329</v>
      </c>
      <c r="B217" s="70">
        <v>209</v>
      </c>
      <c r="C217" s="70">
        <v>16</v>
      </c>
      <c r="D217" s="70">
        <v>29</v>
      </c>
      <c r="E217" s="70">
        <v>2022</v>
      </c>
      <c r="F217" s="70" t="s">
        <v>161</v>
      </c>
      <c r="G217" s="1073" t="s">
        <v>2327</v>
      </c>
      <c r="H217" s="70" t="s">
        <v>2328</v>
      </c>
      <c r="I217" s="1066"/>
      <c r="J217" s="73"/>
      <c r="K217" s="71"/>
      <c r="L217" s="71"/>
      <c r="M217" s="71"/>
      <c r="N217" s="71"/>
      <c r="O217" s="71"/>
      <c r="P217" s="71"/>
      <c r="Q217" s="71"/>
      <c r="R217" s="71"/>
      <c r="S217" s="71"/>
      <c r="T217" s="71"/>
      <c r="U217" s="71"/>
      <c r="V217" s="71"/>
      <c r="W217" s="71"/>
      <c r="X217" s="71"/>
      <c r="Y217" s="71"/>
      <c r="Z217" s="71"/>
      <c r="AA217" s="71"/>
      <c r="AB217" s="71"/>
      <c r="AC217" s="72"/>
      <c r="AD217" s="71">
        <v>59540679.930780061</v>
      </c>
      <c r="AE217" s="71">
        <v>5990486.3776780078</v>
      </c>
      <c r="AF217" s="71">
        <v>6871733.1633436531</v>
      </c>
      <c r="AG217" s="71">
        <v>105615900.67210716</v>
      </c>
      <c r="AH217" s="71">
        <v>104860186.14930125</v>
      </c>
      <c r="AI217" s="71">
        <v>0</v>
      </c>
      <c r="AJ217" s="71">
        <v>0</v>
      </c>
      <c r="AK217" s="71">
        <v>7220669.1759514948</v>
      </c>
      <c r="AL217" s="71">
        <v>0</v>
      </c>
      <c r="AM217" s="71">
        <v>0</v>
      </c>
      <c r="AN217" s="71">
        <v>290099655.46916163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2317</v>
      </c>
      <c r="B218" s="70">
        <v>210</v>
      </c>
      <c r="C218" s="70">
        <v>16</v>
      </c>
      <c r="D218" s="70">
        <v>30</v>
      </c>
      <c r="E218" s="70">
        <v>2022</v>
      </c>
      <c r="F218" s="70" t="s">
        <v>161</v>
      </c>
      <c r="G218" s="1073" t="s">
        <v>2315</v>
      </c>
      <c r="H218" s="70" t="s">
        <v>2316</v>
      </c>
      <c r="I218" s="1066"/>
      <c r="J218" s="73"/>
      <c r="K218" s="71"/>
      <c r="L218" s="71"/>
      <c r="M218" s="71"/>
      <c r="N218" s="71"/>
      <c r="O218" s="71"/>
      <c r="P218" s="71"/>
      <c r="Q218" s="71"/>
      <c r="R218" s="71"/>
      <c r="S218" s="71"/>
      <c r="T218" s="71"/>
      <c r="U218" s="71"/>
      <c r="V218" s="71"/>
      <c r="W218" s="71"/>
      <c r="X218" s="71"/>
      <c r="Y218" s="71"/>
      <c r="Z218" s="71"/>
      <c r="AA218" s="71"/>
      <c r="AB218" s="71"/>
      <c r="AC218" s="72"/>
      <c r="AD218" s="71">
        <v>21228747.49989669</v>
      </c>
      <c r="AE218" s="71">
        <v>628248.94064274523</v>
      </c>
      <c r="AF218" s="71">
        <v>458552.26066163555</v>
      </c>
      <c r="AG218" s="71">
        <v>10315806.812122349</v>
      </c>
      <c r="AH218" s="71">
        <v>13048871.383622997</v>
      </c>
      <c r="AI218" s="71">
        <v>0</v>
      </c>
      <c r="AJ218" s="71">
        <v>0</v>
      </c>
      <c r="AK218" s="71">
        <v>993505.40316834708</v>
      </c>
      <c r="AL218" s="71">
        <v>0</v>
      </c>
      <c r="AM218" s="71">
        <v>0</v>
      </c>
      <c r="AN218" s="71">
        <v>46673732.300114766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2313</v>
      </c>
      <c r="B219" s="70">
        <v>211</v>
      </c>
      <c r="C219" s="70">
        <v>16</v>
      </c>
      <c r="D219" s="70">
        <v>31</v>
      </c>
      <c r="E219" s="70">
        <v>2022</v>
      </c>
      <c r="F219" s="70" t="s">
        <v>161</v>
      </c>
      <c r="G219" s="1073" t="s">
        <v>2311</v>
      </c>
      <c r="H219" s="70" t="s">
        <v>2312</v>
      </c>
      <c r="I219" s="1066"/>
      <c r="J219" s="73"/>
      <c r="K219" s="71"/>
      <c r="L219" s="71"/>
      <c r="M219" s="71"/>
      <c r="N219" s="71"/>
      <c r="O219" s="71"/>
      <c r="P219" s="71"/>
      <c r="Q219" s="71"/>
      <c r="R219" s="71"/>
      <c r="S219" s="71"/>
      <c r="T219" s="71"/>
      <c r="U219" s="71"/>
      <c r="V219" s="71"/>
      <c r="W219" s="71"/>
      <c r="X219" s="71"/>
      <c r="Y219" s="71"/>
      <c r="Z219" s="71"/>
      <c r="AA219" s="71"/>
      <c r="AB219" s="71"/>
      <c r="AC219" s="72"/>
      <c r="AD219" s="71">
        <v>1535287.0825346611</v>
      </c>
      <c r="AE219" s="71">
        <v>1265346.4579142614</v>
      </c>
      <c r="AF219" s="71">
        <v>347189.56878666696</v>
      </c>
      <c r="AG219" s="71">
        <v>30084815.743028063</v>
      </c>
      <c r="AH219" s="71">
        <v>18909367.736785572</v>
      </c>
      <c r="AI219" s="71">
        <v>0</v>
      </c>
      <c r="AJ219" s="71">
        <v>0</v>
      </c>
      <c r="AK219" s="71">
        <v>1029273.6637191182</v>
      </c>
      <c r="AL219" s="71">
        <v>0</v>
      </c>
      <c r="AM219" s="71">
        <v>0</v>
      </c>
      <c r="AN219" s="71">
        <v>53171280.252768338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1668</v>
      </c>
      <c r="H6" s="77" t="s">
        <v>1669</v>
      </c>
      <c r="I6" s="77" t="s">
        <v>2408</v>
      </c>
      <c r="J6" s="77" t="s">
        <v>2409</v>
      </c>
      <c r="K6" s="1080">
        <v>12</v>
      </c>
      <c r="L6" s="1081">
        <v>18</v>
      </c>
      <c r="M6" s="1044"/>
      <c r="N6" s="988">
        <v>1</v>
      </c>
      <c r="O6" s="77" t="s">
        <v>1645</v>
      </c>
      <c r="P6" s="77" t="s">
        <v>1646</v>
      </c>
      <c r="Q6" s="77" t="s">
        <v>1501</v>
      </c>
      <c r="R6" s="16"/>
      <c r="S6" s="77">
        <v>1</v>
      </c>
      <c r="T6" s="77" t="s">
        <v>1668</v>
      </c>
      <c r="U6" s="77" t="s">
        <v>1669</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2351</v>
      </c>
      <c r="AE9" s="77" t="s">
        <v>2352</v>
      </c>
      <c r="AF9" s="77" t="s">
        <v>1501</v>
      </c>
    </row>
    <row r="10" spans="1:32" ht="12">
      <c r="A10" s="16"/>
      <c r="B10" s="16"/>
      <c r="C10" s="16"/>
      <c r="D10" s="16"/>
      <c r="F10" s="75" t="s">
        <v>1501</v>
      </c>
      <c r="G10" s="76" t="s">
        <v>1668</v>
      </c>
      <c r="H10" s="77" t="s">
        <v>1669</v>
      </c>
      <c r="I10" s="77" t="s">
        <v>2408</v>
      </c>
      <c r="J10" s="77" t="s">
        <v>2409</v>
      </c>
      <c r="K10" s="1079">
        <v>12</v>
      </c>
      <c r="L10" s="1045">
        <v>18</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2331</v>
      </c>
      <c r="AE10" s="77" t="s">
        <v>2332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1760</v>
      </c>
      <c r="P11" s="77" t="s">
        <v>1761</v>
      </c>
      <c r="Q11" s="77" t="s">
        <v>1501</v>
      </c>
      <c r="R11" s="16"/>
      <c r="S11" s="16"/>
      <c r="T11" s="16"/>
      <c r="U11" s="16"/>
      <c r="V11" s="16"/>
      <c r="W11" s="16"/>
      <c r="X11" s="77">
        <v>6</v>
      </c>
      <c r="Y11" s="692" t="s">
        <v>1760</v>
      </c>
      <c r="Z11" s="77" t="s">
        <v>1761</v>
      </c>
      <c r="AA11" s="77" t="s">
        <v>1501</v>
      </c>
      <c r="AB11" s="16"/>
      <c r="AC11" s="77">
        <v>6</v>
      </c>
      <c r="AD11" s="77" t="s">
        <v>2391</v>
      </c>
      <c r="AE11" s="77" t="s">
        <v>2392</v>
      </c>
      <c r="AF11" s="77" t="s">
        <v>1501</v>
      </c>
    </row>
    <row r="12" spans="1:32" ht="12">
      <c r="A12" s="16"/>
      <c r="B12" s="16"/>
      <c r="C12" s="16"/>
      <c r="D12" s="16"/>
      <c r="F12" s="75" t="s">
        <v>1505</v>
      </c>
      <c r="G12" s="76" t="s">
        <v>1668</v>
      </c>
      <c r="H12" s="77"/>
      <c r="I12" s="77" t="s">
        <v>1668</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2403</v>
      </c>
      <c r="AE12" s="77" t="s">
        <v>2404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1641</v>
      </c>
      <c r="P13" s="77" t="s">
        <v>1642</v>
      </c>
      <c r="Q13" s="77" t="s">
        <v>1501</v>
      </c>
      <c r="R13" s="16"/>
      <c r="S13" s="16"/>
      <c r="T13" s="16"/>
      <c r="U13" s="16"/>
      <c r="V13" s="16"/>
      <c r="W13" s="16"/>
      <c r="X13" s="77">
        <v>8</v>
      </c>
      <c r="Y13" s="692" t="s">
        <v>1641</v>
      </c>
      <c r="Z13" s="77" t="s">
        <v>1642</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2319</v>
      </c>
      <c r="AE15" s="77" t="s">
        <v>2320</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1574</v>
      </c>
      <c r="P20" s="77" t="s">
        <v>1575</v>
      </c>
      <c r="Q20" s="77" t="s">
        <v>1501</v>
      </c>
      <c r="R20" s="16"/>
      <c r="S20" s="16"/>
      <c r="T20" s="16"/>
      <c r="U20" s="16"/>
      <c r="V20" s="16"/>
      <c r="W20" s="16"/>
      <c r="X20" s="77">
        <v>15</v>
      </c>
      <c r="Y20" s="692" t="s">
        <v>1574</v>
      </c>
      <c r="Z20" s="77" t="s">
        <v>1575</v>
      </c>
      <c r="AA20" s="77" t="s">
        <v>1501</v>
      </c>
      <c r="AB20" s="16"/>
      <c r="AC20" s="77">
        <v>15</v>
      </c>
      <c r="AD20" s="77" t="s">
        <v>2371</v>
      </c>
      <c r="AE20" s="77" t="s">
        <v>2372</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2303</v>
      </c>
      <c r="AE21" s="77" t="s">
        <v>2304</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2355</v>
      </c>
      <c r="AE25" s="77" t="s">
        <v>2356</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2307</v>
      </c>
      <c r="AE26" s="77" t="s">
        <v>2308</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1760</v>
      </c>
      <c r="AE27" s="77" t="s">
        <v>1761</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1636</v>
      </c>
      <c r="AE29" s="77" t="s">
        <v>1637</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1555</v>
      </c>
      <c r="AE30" s="77" t="s">
        <v>1556</v>
      </c>
      <c r="AF30" s="77" t="s">
        <v>1501</v>
      </c>
    </row>
    <row r="31" spans="1:32" ht="12">
      <c r="A31" s="16"/>
      <c r="B31" s="16"/>
      <c r="C31" s="16"/>
      <c r="D31" s="16"/>
      <c r="E31" s="16"/>
      <c r="F31" s="16"/>
      <c r="G31" s="16"/>
      <c r="H31" s="16"/>
      <c r="I31" s="16"/>
      <c r="J31" s="16"/>
      <c r="K31" s="1044"/>
      <c r="L31" s="1044"/>
      <c r="M31" s="1044"/>
      <c r="N31" s="988">
        <v>26</v>
      </c>
      <c r="O31" s="77" t="s">
        <v>2212</v>
      </c>
      <c r="P31" s="77" t="s">
        <v>2213</v>
      </c>
      <c r="Q31" s="77" t="s">
        <v>1501</v>
      </c>
      <c r="R31" s="16"/>
      <c r="S31" s="16"/>
      <c r="T31" s="16"/>
      <c r="U31" s="16"/>
      <c r="V31" s="16"/>
      <c r="W31" s="16"/>
      <c r="X31" s="77">
        <v>26</v>
      </c>
      <c r="Y31" s="692" t="s">
        <v>2212</v>
      </c>
      <c r="Z31" s="77" t="s">
        <v>2213</v>
      </c>
      <c r="AA31" s="77" t="s">
        <v>1501</v>
      </c>
      <c r="AB31" s="16"/>
      <c r="AC31" s="77">
        <v>26</v>
      </c>
      <c r="AD31" s="77" t="s">
        <v>2395</v>
      </c>
      <c r="AE31" s="77" t="s">
        <v>2396</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2367</v>
      </c>
      <c r="AE33" s="77" t="s">
        <v>2368</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2327</v>
      </c>
      <c r="AE34" s="77" t="s">
        <v>2328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2315</v>
      </c>
      <c r="AE35" s="77" t="s">
        <v>2316</v>
      </c>
      <c r="AF35" s="77" t="s">
        <v>1501</v>
      </c>
    </row>
    <row r="36" spans="1:32" ht="12">
      <c r="A36" s="16"/>
      <c r="B36" s="16"/>
      <c r="C36" s="16"/>
      <c r="D36" s="16"/>
      <c r="E36" s="16"/>
      <c r="F36" s="16"/>
      <c r="G36" s="16"/>
      <c r="H36" s="16"/>
      <c r="I36" s="16"/>
      <c r="J36" s="16"/>
      <c r="K36" s="1044"/>
      <c r="L36" s="1044"/>
      <c r="M36" s="1044"/>
      <c r="N36" s="988">
        <v>31</v>
      </c>
      <c r="O36" s="77" t="s">
        <v>2408</v>
      </c>
      <c r="P36" s="77" t="s">
        <v>2409</v>
      </c>
      <c r="Q36" s="77" t="s">
        <v>1508</v>
      </c>
      <c r="R36" s="16"/>
      <c r="S36" s="16"/>
      <c r="T36" s="16"/>
      <c r="U36" s="16"/>
      <c r="V36" s="16"/>
      <c r="W36" s="16"/>
      <c r="X36" s="77">
        <v>31</v>
      </c>
      <c r="Y36" s="692">
        <v>0</v>
      </c>
      <c r="Z36" s="77">
        <v>0</v>
      </c>
      <c r="AA36" s="77">
        <v>0</v>
      </c>
      <c r="AB36" s="16"/>
      <c r="AC36" s="77">
        <v>31</v>
      </c>
      <c r="AD36" s="77" t="s">
        <v>2311</v>
      </c>
      <c r="AE36" s="77" t="s">
        <v>2312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15</v>
      </c>
      <c r="I4" s="70" t="str">
        <f>HLOOKUP(I3,比較地域マスタ!$E$5:$L$6,2,0)</f>
        <v>新潟県</v>
      </c>
      <c r="J4" s="70" t="str">
        <f>HLOOKUP(J3,比較地域マスタ!$E$5:$L$6,2,0)</f>
        <v>柏崎市</v>
      </c>
      <c r="K4" s="70" t="str">
        <f>HLOOKUP(K3,比較地域マスタ!$E$5:$L$6,2,0)</f>
        <v>15205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柏崎市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374.32857146482638</v>
      </c>
      <c r="BB5" s="29"/>
      <c r="BC5" s="17"/>
      <c r="BD5" s="1005">
        <f>SUM(BC6:BC8)</f>
        <v>346.56679477095457</v>
      </c>
      <c r="BE5" s="29"/>
      <c r="BF5" s="17"/>
      <c r="BG5" s="1005">
        <f>AK35</f>
        <v>217.04235861800632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337.35336041277247</v>
      </c>
      <c r="BA6" s="17"/>
      <c r="BB6" s="29"/>
      <c r="BC6" s="1005">
        <f>O32</f>
        <v>303.42804375211517</v>
      </c>
      <c r="BD6" s="17"/>
      <c r="BE6" s="29"/>
      <c r="BF6" s="1005">
        <f>AK36</f>
        <v>194.36732671355026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25.852102179201012</v>
      </c>
      <c r="BA7" s="17"/>
      <c r="BB7" s="29"/>
      <c r="BC7" s="1005">
        <f>O33</f>
        <v>18.510040898461401</v>
      </c>
      <c r="BD7" s="17"/>
      <c r="BE7" s="29"/>
      <c r="BF7" s="1005">
        <f t="shared" ref="BF7:BF8" si="0">AK37</f>
        <v>12.369424926067722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11.123108872852839</v>
      </c>
      <c r="BA8" s="17"/>
      <c r="BB8" s="29"/>
      <c r="BC8" s="1005">
        <f>O34</f>
        <v>24.628710120377988</v>
      </c>
      <c r="BD8" s="17"/>
      <c r="BE8" s="29"/>
      <c r="BF8" s="1005">
        <f t="shared" si="0"/>
        <v>10.305606978388337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883.65334607245154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136.75456449827271</v>
      </c>
      <c r="BA9" s="1005">
        <f>AZ9</f>
        <v>136.75456449827271</v>
      </c>
      <c r="BB9" s="29"/>
      <c r="BC9" s="1005">
        <f>O35</f>
        <v>164.41281334519431</v>
      </c>
      <c r="BD9" s="1005">
        <f>BC9</f>
        <v>164.41281334519431</v>
      </c>
      <c r="BE9" s="29"/>
      <c r="BF9" s="1005">
        <f>AK39</f>
        <v>104.08189071432702</v>
      </c>
      <c r="BG9" s="1005">
        <f>AK39</f>
        <v>104.08189071432702</v>
      </c>
      <c r="BH9" s="29"/>
    </row>
    <row r="10" spans="1:62" ht="17.100000000000001" customHeight="1" thickBot="1">
      <c r="B10" s="323"/>
      <c r="C10" s="324"/>
      <c r="D10" s="326"/>
      <c r="E10" s="326"/>
      <c r="F10" s="326"/>
      <c r="G10" s="325"/>
      <c r="H10" s="325"/>
      <c r="I10" s="326"/>
      <c r="J10" s="327"/>
      <c r="K10" s="334"/>
      <c r="L10" s="246" t="s">
        <v>114</v>
      </c>
      <c r="M10" s="246"/>
      <c r="N10" s="563"/>
      <c r="O10" s="906">
        <f>SUM(O11:O13)</f>
        <v>374.32857146482638</v>
      </c>
      <c r="P10" s="453">
        <f t="shared" ref="P10:P22" si="1">O10/$O$9</f>
        <v>0.42361472757229263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168.5933594443969</v>
      </c>
      <c r="BA10" s="1005">
        <f>AZ10</f>
        <v>168.5933594443969</v>
      </c>
      <c r="BB10" s="29"/>
      <c r="BC10" s="1005">
        <f>O36</f>
        <v>190.58974053328049</v>
      </c>
      <c r="BD10" s="1005">
        <f>BC10</f>
        <v>190.58974053328049</v>
      </c>
      <c r="BE10" s="29"/>
      <c r="BF10" s="1005">
        <f>AK40</f>
        <v>120.33343331092416</v>
      </c>
      <c r="BG10" s="1005">
        <f>AK40</f>
        <v>120.33343331092416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337.35336041277247</v>
      </c>
      <c r="P11" s="454">
        <f t="shared" si="1"/>
        <v>0.381771157108381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193.80208894495559</v>
      </c>
      <c r="BB11" s="29"/>
      <c r="BC11" s="1005"/>
      <c r="BD11" s="1005">
        <f>SUM(BC12:BC14)</f>
        <v>176.54917041844408</v>
      </c>
      <c r="BE11" s="29"/>
      <c r="BF11" s="17"/>
      <c r="BG11" s="1005">
        <f>AK41</f>
        <v>137.31721377268269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25.852102179201012</v>
      </c>
      <c r="P12" s="454">
        <f t="shared" si="1"/>
        <v>2.925593197163243E-2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184.53615853238347</v>
      </c>
      <c r="BA12" s="17"/>
      <c r="BB12" s="29"/>
      <c r="BC12" s="1005">
        <f>O38</f>
        <v>167.38020535554762</v>
      </c>
      <c r="BD12" s="17"/>
      <c r="BE12" s="29"/>
      <c r="BF12" s="1005">
        <f>AK42</f>
        <v>131.97837513186445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11.123108872852839</v>
      </c>
      <c r="P13" s="454">
        <f t="shared" si="1"/>
        <v>1.2587638492279127E-2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5.5408915082518497</v>
      </c>
      <c r="BA13" s="17"/>
      <c r="BB13" s="29"/>
      <c r="BC13" s="1005">
        <f>O41</f>
        <v>6.8956472978352403</v>
      </c>
      <c r="BD13" s="17"/>
      <c r="BE13" s="29"/>
      <c r="BF13" s="1005">
        <f>AK45</f>
        <v>4.6448894436514552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136.75456449827271</v>
      </c>
      <c r="P14" s="453">
        <f t="shared" si="1"/>
        <v>0.15476042172657611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3.7250389043202552</v>
      </c>
      <c r="BA14" s="17"/>
      <c r="BB14" s="29"/>
      <c r="BC14" s="1005">
        <f>O42</f>
        <v>2.273317765061214</v>
      </c>
      <c r="BD14" s="17"/>
      <c r="BE14" s="29"/>
      <c r="BF14" s="1005">
        <f t="shared" ref="BF14" si="2">AK46</f>
        <v>0.69394919716677128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168.5933594443969</v>
      </c>
      <c r="P15" s="453">
        <f t="shared" si="1"/>
        <v>0.19079128732295184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10.174761719999999</v>
      </c>
      <c r="BA15" s="1005">
        <f>AZ15</f>
        <v>10.174761719999999</v>
      </c>
      <c r="BB15" s="29"/>
      <c r="BC15" s="1005">
        <f>O43</f>
        <v>13.74498491175</v>
      </c>
      <c r="BD15" s="1005">
        <f>BC15</f>
        <v>13.74498491175</v>
      </c>
      <c r="BE15" s="29"/>
      <c r="BF15" s="1005">
        <f>AK47</f>
        <v>14.27116043444</v>
      </c>
      <c r="BG15" s="1005">
        <f>AK47</f>
        <v>14.27116043444</v>
      </c>
      <c r="BH15" s="29"/>
    </row>
    <row r="16" spans="1:62" ht="17.100000000000001" customHeight="1" thickBot="1">
      <c r="B16" s="323"/>
      <c r="C16" s="324"/>
      <c r="D16" s="326"/>
      <c r="E16" s="326"/>
      <c r="F16" s="326"/>
      <c r="G16" s="325"/>
      <c r="H16" s="325"/>
      <c r="I16" s="326"/>
      <c r="J16" s="327"/>
      <c r="K16" s="335"/>
      <c r="L16" s="246" t="s">
        <v>128</v>
      </c>
      <c r="M16" s="344"/>
      <c r="N16" s="345"/>
      <c r="O16" s="906">
        <f>SUM(O18:O21)</f>
        <v>193.80208894495559</v>
      </c>
      <c r="P16" s="453">
        <f t="shared" si="1"/>
        <v>0.21931913663467933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184.53615853238347</v>
      </c>
      <c r="P17" s="454">
        <f t="shared" si="1"/>
        <v>0.2088332029212428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109.4531836939245</v>
      </c>
      <c r="P18" s="454">
        <f t="shared" si="1"/>
        <v>0.12386439114434172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75.082974838458952</v>
      </c>
      <c r="P19" s="454">
        <f t="shared" si="1"/>
        <v>8.4968811776901063E-2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5.5408915082518497</v>
      </c>
      <c r="P20" s="454">
        <f t="shared" si="1"/>
        <v>6.2704357233289388E-3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3.7250389043202552</v>
      </c>
      <c r="P21" s="454">
        <f t="shared" si="1"/>
        <v>4.2154979901075779E-3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10.174761719999999</v>
      </c>
      <c r="P22" s="612">
        <f t="shared" si="1"/>
        <v>1.1514426743500117E-2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422.74323384581123</v>
      </c>
      <c r="AZ22" s="1005">
        <f t="shared" si="3"/>
        <v>412.61927587017067</v>
      </c>
      <c r="BA22" s="1005">
        <f t="shared" si="3"/>
        <v>321.23013640731222</v>
      </c>
      <c r="BB22" s="1005">
        <f t="shared" si="3"/>
        <v>337.31837619118579</v>
      </c>
      <c r="BC22" s="1005">
        <f t="shared" si="3"/>
        <v>346.56679477095457</v>
      </c>
      <c r="BD22" s="1005">
        <f t="shared" si="3"/>
        <v>298.10705900655921</v>
      </c>
      <c r="BE22" s="1005">
        <f t="shared" si="3"/>
        <v>287.55052496189569</v>
      </c>
      <c r="BF22" s="1005">
        <f t="shared" si="3"/>
        <v>285.5256261101452</v>
      </c>
      <c r="BG22" s="1005">
        <f t="shared" si="3"/>
        <v>279.83650135448357</v>
      </c>
      <c r="BH22" s="1005">
        <f t="shared" si="3"/>
        <v>291.26733168859795</v>
      </c>
      <c r="BI22" s="1005">
        <f t="shared" si="3"/>
        <v>246.52918762886111</v>
      </c>
      <c r="BJ22" s="1005">
        <f t="shared" si="3"/>
        <v>220.29329142886877</v>
      </c>
      <c r="BK22" s="1005">
        <f t="shared" si="3"/>
        <v>231.51846941107232</v>
      </c>
      <c r="BL22" s="1005">
        <f t="shared" si="3"/>
        <v>217.04235861800632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137.68843877677</v>
      </c>
      <c r="AZ23" s="1005">
        <f t="shared" ref="AZ23:BL23" si="4">Y39</f>
        <v>134.29902502928621</v>
      </c>
      <c r="BA23" s="1005">
        <f t="shared" si="4"/>
        <v>156.7697324156081</v>
      </c>
      <c r="BB23" s="1005">
        <f t="shared" si="4"/>
        <v>165.1921215008426</v>
      </c>
      <c r="BC23" s="1005">
        <f t="shared" si="4"/>
        <v>164.41281334519431</v>
      </c>
      <c r="BD23" s="1005">
        <f t="shared" si="4"/>
        <v>150.43929173437721</v>
      </c>
      <c r="BE23" s="1005">
        <f t="shared" si="4"/>
        <v>125.8034331781311</v>
      </c>
      <c r="BF23" s="1005">
        <f t="shared" si="4"/>
        <v>122.35300499226615</v>
      </c>
      <c r="BG23" s="1005">
        <f t="shared" si="4"/>
        <v>117.89415011496659</v>
      </c>
      <c r="BH23" s="1005">
        <f t="shared" si="4"/>
        <v>115.04160818696849</v>
      </c>
      <c r="BI23" s="1005">
        <f t="shared" si="4"/>
        <v>116.71607216308361</v>
      </c>
      <c r="BJ23" s="1005">
        <f t="shared" si="4"/>
        <v>99.481978869053734</v>
      </c>
      <c r="BK23" s="1005">
        <f t="shared" si="4"/>
        <v>111.14820674544784</v>
      </c>
      <c r="BL23" s="1005">
        <f t="shared" si="4"/>
        <v>104.08189071432702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151.97791572390699</v>
      </c>
      <c r="AZ24" s="1005">
        <f t="shared" ref="AZ24:BL24" si="5">Y40</f>
        <v>153.50618851894691</v>
      </c>
      <c r="BA24" s="1005">
        <f t="shared" si="5"/>
        <v>166.7043427087097</v>
      </c>
      <c r="BB24" s="1005">
        <f t="shared" si="5"/>
        <v>189.87704509397281</v>
      </c>
      <c r="BC24" s="1005">
        <f t="shared" si="5"/>
        <v>190.58974053328049</v>
      </c>
      <c r="BD24" s="1005">
        <f t="shared" si="5"/>
        <v>166.25939375239469</v>
      </c>
      <c r="BE24" s="1005">
        <f t="shared" si="5"/>
        <v>155.76936748133579</v>
      </c>
      <c r="BF24" s="1005">
        <f t="shared" si="5"/>
        <v>146.26241298571284</v>
      </c>
      <c r="BG24" s="1005">
        <f t="shared" si="5"/>
        <v>155.37628417236792</v>
      </c>
      <c r="BH24" s="1005">
        <f t="shared" si="5"/>
        <v>146.01299671165131</v>
      </c>
      <c r="BI24" s="1005">
        <f t="shared" si="5"/>
        <v>140.16389818995549</v>
      </c>
      <c r="BJ24" s="1005">
        <f t="shared" si="5"/>
        <v>131.11622065349505</v>
      </c>
      <c r="BK24" s="1005">
        <f t="shared" si="5"/>
        <v>120.3569044899306</v>
      </c>
      <c r="BL24" s="1005">
        <f t="shared" si="5"/>
        <v>120.33343331092416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183.76594442083689</v>
      </c>
      <c r="AZ25" s="1005">
        <f t="shared" ref="AZ25:BL25" si="6">Y41</f>
        <v>184.30555652523361</v>
      </c>
      <c r="BA25" s="1005">
        <f t="shared" si="6"/>
        <v>180.88057996223139</v>
      </c>
      <c r="BB25" s="1005">
        <f t="shared" si="6"/>
        <v>179.93068169485321</v>
      </c>
      <c r="BC25" s="1005">
        <f t="shared" si="6"/>
        <v>176.54917041844408</v>
      </c>
      <c r="BD25" s="1005">
        <f t="shared" si="6"/>
        <v>169.2278617116597</v>
      </c>
      <c r="BE25" s="1005">
        <f t="shared" si="6"/>
        <v>167.11300505020409</v>
      </c>
      <c r="BF25" s="1005">
        <f t="shared" si="6"/>
        <v>165.6166952916906</v>
      </c>
      <c r="BG25" s="1005">
        <f t="shared" si="6"/>
        <v>162.2992953212439</v>
      </c>
      <c r="BH25" s="1005">
        <f t="shared" si="6"/>
        <v>158.5971566935645</v>
      </c>
      <c r="BI25" s="1005">
        <f t="shared" si="6"/>
        <v>151.86411945283422</v>
      </c>
      <c r="BJ25" s="1005">
        <f t="shared" si="6"/>
        <v>136.6827358582444</v>
      </c>
      <c r="BK25" s="1005">
        <f t="shared" si="6"/>
        <v>134.77481994867497</v>
      </c>
      <c r="BL25" s="1005">
        <f t="shared" si="6"/>
        <v>137.31721377268269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12.13218930016</v>
      </c>
      <c r="AZ26" s="1005">
        <f t="shared" si="7"/>
        <v>13.31072311612</v>
      </c>
      <c r="BA26" s="1005">
        <f t="shared" si="7"/>
        <v>14.015342473440001</v>
      </c>
      <c r="BB26" s="1005">
        <f t="shared" si="7"/>
        <v>14.64221036472</v>
      </c>
      <c r="BC26" s="1005">
        <f t="shared" si="7"/>
        <v>13.74498491175</v>
      </c>
      <c r="BD26" s="1005">
        <f t="shared" si="7"/>
        <v>14.47024770708</v>
      </c>
      <c r="BE26" s="1005">
        <f t="shared" si="7"/>
        <v>17.547985417349999</v>
      </c>
      <c r="BF26" s="1005">
        <f t="shared" si="7"/>
        <v>16.613428837280001</v>
      </c>
      <c r="BG26" s="1005">
        <f t="shared" si="7"/>
        <v>15.759530858</v>
      </c>
      <c r="BH26" s="1005">
        <f t="shared" si="7"/>
        <v>14.475512458400003</v>
      </c>
      <c r="BI26" s="1005">
        <f t="shared" si="7"/>
        <v>18.717896262270006</v>
      </c>
      <c r="BJ26" s="1005">
        <f t="shared" si="7"/>
        <v>15.103165132000001</v>
      </c>
      <c r="BK26" s="1005">
        <f t="shared" si="7"/>
        <v>11.916543386220001</v>
      </c>
      <c r="BL26" s="1005">
        <f t="shared" si="7"/>
        <v>14.27116043444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908.3077220674852</v>
      </c>
      <c r="AZ27" s="1005">
        <f t="shared" si="8"/>
        <v>898.04076905975739</v>
      </c>
      <c r="BA27" s="1005">
        <f t="shared" si="8"/>
        <v>839.60013396730153</v>
      </c>
      <c r="BB27" s="1005">
        <f t="shared" si="8"/>
        <v>886.96043484557435</v>
      </c>
      <c r="BC27" s="1005">
        <f t="shared" si="8"/>
        <v>891.86350397962337</v>
      </c>
      <c r="BD27" s="1005">
        <f t="shared" si="8"/>
        <v>798.50385391207078</v>
      </c>
      <c r="BE27" s="1005">
        <f t="shared" si="8"/>
        <v>753.78431608891674</v>
      </c>
      <c r="BF27" s="1005">
        <f t="shared" si="8"/>
        <v>736.37116821709481</v>
      </c>
      <c r="BG27" s="1005">
        <f t="shared" si="8"/>
        <v>731.16576182106189</v>
      </c>
      <c r="BH27" s="1005">
        <f t="shared" si="8"/>
        <v>725.39460573918234</v>
      </c>
      <c r="BI27" s="1005">
        <f t="shared" si="8"/>
        <v>673.99117369700434</v>
      </c>
      <c r="BJ27" s="1005">
        <f t="shared" si="8"/>
        <v>602.67739194166188</v>
      </c>
      <c r="BK27" s="1005">
        <f t="shared" si="8"/>
        <v>609.71494398134575</v>
      </c>
      <c r="BL27" s="1005">
        <f t="shared" si="8"/>
        <v>593.0460568503803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891.86350397962337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346.56679477095457</v>
      </c>
      <c r="P31" s="453">
        <f t="shared" ref="P31:P43" si="9">O31/$O$30</f>
        <v>0.38858725940070832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303.42804375211517</v>
      </c>
      <c r="P32" s="454">
        <f t="shared" si="9"/>
        <v>0.34021802932643341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18.510040898461401</v>
      </c>
      <c r="P33" s="454">
        <f t="shared" si="9"/>
        <v>2.075434280679379E-2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24.628710120377988</v>
      </c>
      <c r="P34" s="454">
        <f t="shared" si="9"/>
        <v>2.7614887267481108E-2</v>
      </c>
      <c r="Q34" s="328"/>
      <c r="R34" s="13"/>
      <c r="S34" s="323"/>
      <c r="T34" s="563" t="s">
        <v>112</v>
      </c>
      <c r="U34" s="332"/>
      <c r="V34" s="332"/>
      <c r="W34" s="332"/>
      <c r="X34" s="893">
        <f>X35+X39+X40+X41+X47</f>
        <v>908.3077220674852</v>
      </c>
      <c r="Y34" s="894">
        <f t="shared" ref="Y34:AK34" si="10">Y35+Y39+Y40+Y41+Y47</f>
        <v>898.04076905975739</v>
      </c>
      <c r="Z34" s="894">
        <f t="shared" si="10"/>
        <v>839.60013396730153</v>
      </c>
      <c r="AA34" s="894">
        <f t="shared" si="10"/>
        <v>886.96043484557435</v>
      </c>
      <c r="AB34" s="894">
        <f t="shared" si="10"/>
        <v>891.86350397962337</v>
      </c>
      <c r="AC34" s="894">
        <f t="shared" si="10"/>
        <v>798.50385391207078</v>
      </c>
      <c r="AD34" s="894">
        <f t="shared" si="10"/>
        <v>753.78431608891674</v>
      </c>
      <c r="AE34" s="894">
        <f t="shared" si="10"/>
        <v>736.37116821709481</v>
      </c>
      <c r="AF34" s="894">
        <f t="shared" si="10"/>
        <v>731.16576182106189</v>
      </c>
      <c r="AG34" s="894">
        <f t="shared" si="10"/>
        <v>725.39460573918234</v>
      </c>
      <c r="AH34" s="894">
        <f t="shared" si="10"/>
        <v>673.99117369700434</v>
      </c>
      <c r="AI34" s="894">
        <f t="shared" si="10"/>
        <v>602.67739194166188</v>
      </c>
      <c r="AJ34" s="894">
        <f t="shared" si="10"/>
        <v>609.71494398134575</v>
      </c>
      <c r="AK34" s="895">
        <f t="shared" si="10"/>
        <v>593.0460568503803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164.41281334519431</v>
      </c>
      <c r="P35" s="453">
        <f t="shared" si="9"/>
        <v>0.18434750677829137</v>
      </c>
      <c r="Q35" s="328"/>
      <c r="R35" s="13"/>
      <c r="S35" s="323"/>
      <c r="T35" s="334"/>
      <c r="U35" s="246" t="s">
        <v>114</v>
      </c>
      <c r="V35" s="344"/>
      <c r="W35" s="344"/>
      <c r="X35" s="896">
        <f>SUM(X36:X38)</f>
        <v>422.74323384581123</v>
      </c>
      <c r="Y35" s="897">
        <f t="shared" ref="Y35:AK35" si="11">SUM(Y36:Y38)</f>
        <v>412.61927587017067</v>
      </c>
      <c r="Z35" s="897">
        <f t="shared" si="11"/>
        <v>321.23013640731222</v>
      </c>
      <c r="AA35" s="897">
        <f t="shared" si="11"/>
        <v>337.31837619118579</v>
      </c>
      <c r="AB35" s="897">
        <f t="shared" si="11"/>
        <v>346.56679477095457</v>
      </c>
      <c r="AC35" s="897">
        <f t="shared" si="11"/>
        <v>298.10705900655921</v>
      </c>
      <c r="AD35" s="897">
        <f t="shared" si="11"/>
        <v>287.55052496189569</v>
      </c>
      <c r="AE35" s="897">
        <f t="shared" si="11"/>
        <v>285.5256261101452</v>
      </c>
      <c r="AF35" s="897">
        <f t="shared" si="11"/>
        <v>279.83650135448357</v>
      </c>
      <c r="AG35" s="897">
        <f t="shared" si="11"/>
        <v>291.26733168859795</v>
      </c>
      <c r="AH35" s="897">
        <f t="shared" si="11"/>
        <v>246.52918762886111</v>
      </c>
      <c r="AI35" s="897">
        <f t="shared" si="11"/>
        <v>220.29329142886877</v>
      </c>
      <c r="AJ35" s="897">
        <f t="shared" si="11"/>
        <v>231.51846941107232</v>
      </c>
      <c r="AK35" s="898">
        <f t="shared" si="11"/>
        <v>217.04235861800632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190.58974053328049</v>
      </c>
      <c r="P36" s="453">
        <f t="shared" si="9"/>
        <v>0.213698329041206</v>
      </c>
      <c r="Q36" s="328"/>
      <c r="R36" s="13"/>
      <c r="S36" s="356" t="s">
        <v>184</v>
      </c>
      <c r="T36" s="335"/>
      <c r="U36" s="346"/>
      <c r="V36" s="336" t="s">
        <v>184</v>
      </c>
      <c r="W36" s="357"/>
      <c r="X36" s="899">
        <f>VLOOKUP(年度マスタ!$K$4&amp;"_"&amp;X$33,データシート1!$A:$BT,MATCH("aa_"&amp;$S36,データシート1!$A$1:$BT$1,0),0)</f>
        <v>385.27536838853808</v>
      </c>
      <c r="Y36" s="900">
        <f>VLOOKUP(年度マスタ!$K$4&amp;"_"&amp;Y$33,データシート1!$A:$BT,MATCH("aa_"&amp;$S36,データシート1!$A$1:$BT$1,0),0)</f>
        <v>373.63866140357243</v>
      </c>
      <c r="Z36" s="900">
        <f>VLOOKUP(年度マスタ!$K$4&amp;"_"&amp;Z$33,データシート1!$A:$BT,MATCH("aa_"&amp;$S36,データシート1!$A$1:$BT$1,0),0)</f>
        <v>276.91781117274382</v>
      </c>
      <c r="AA36" s="900">
        <f>VLOOKUP(年度マスタ!$K$4&amp;"_"&amp;AA$33,データシート1!$A:$BT,MATCH("aa_"&amp;$S36,データシート1!$A$1:$BT$1,0),0)</f>
        <v>290.76817923802389</v>
      </c>
      <c r="AB36" s="900">
        <f>VLOOKUP(年度マスタ!$K$4&amp;"_"&amp;AB$33,データシート1!$A:$BT,MATCH("aa_"&amp;$S36,データシート1!$A$1:$BT$1,0),0)</f>
        <v>303.42804375211517</v>
      </c>
      <c r="AC36" s="900">
        <f>VLOOKUP(年度マスタ!$K$4&amp;"_"&amp;AC$33,データシート1!$A:$BT,MATCH("aa_"&amp;$S36,データシート1!$A$1:$BT$1,0),0)</f>
        <v>266.43976475632633</v>
      </c>
      <c r="AD36" s="900">
        <f>VLOOKUP(年度マスタ!$K$4&amp;"_"&amp;AD$33,データシート1!$A:$BT,MATCH("aa_"&amp;$S36,データシート1!$A$1:$BT$1,0),0)</f>
        <v>254.77364137829579</v>
      </c>
      <c r="AE36" s="900">
        <f>VLOOKUP(年度マスタ!$K$4&amp;"_"&amp;AE$33,データシート1!$A:$BT,MATCH("aa_"&amp;$S36,データシート1!$A$1:$BT$1,0),0)</f>
        <v>250.73534068090984</v>
      </c>
      <c r="AF36" s="900">
        <f>VLOOKUP(年度マスタ!$K$4&amp;"_"&amp;AF$33,データシート1!$A:$BT,MATCH("aa_"&amp;$S36,データシート1!$A$1:$BT$1,0),0)</f>
        <v>246.71951492325653</v>
      </c>
      <c r="AG36" s="900">
        <f>VLOOKUP(年度マスタ!$K$4&amp;"_"&amp;AG$33,データシート1!$A:$BT,MATCH("aa_"&amp;$S36,データシート1!$A$1:$BT$1,0),0)</f>
        <v>260.64942027467652</v>
      </c>
      <c r="AH36" s="900">
        <f>VLOOKUP(年度マスタ!$K$4&amp;"_"&amp;AH$33,データシート1!$A:$BT,MATCH("aa_"&amp;$S36,データシート1!$A$1:$BT$1,0),0)</f>
        <v>214.0312842404343</v>
      </c>
      <c r="AI36" s="900">
        <f>VLOOKUP(年度マスタ!$K$4&amp;"_"&amp;AI$33,データシート1!$A:$BT,MATCH("aa_"&amp;$S36,データシート1!$A$1:$BT$1,0),0)</f>
        <v>191.44529687175671</v>
      </c>
      <c r="AJ36" s="900">
        <f>VLOOKUP(年度マスタ!$K$4&amp;"_"&amp;AJ$33,データシート1!$A:$BT,MATCH("aa_"&amp;$S36,データシート1!$A$1:$BT$1,0),0)</f>
        <v>209.14743397749803</v>
      </c>
      <c r="AK36" s="901">
        <f>VLOOKUP(年度マスタ!$K$4&amp;"_"&amp;AK$33,データシート1!$A:$BT,MATCH("aa_"&amp;$S36,データシート1!$A$1:$BT$1,0),0)</f>
        <v>194.36732671355026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176.54917041844408</v>
      </c>
      <c r="P37" s="453">
        <f t="shared" si="9"/>
        <v>0.19795537055912285</v>
      </c>
      <c r="Q37" s="328"/>
      <c r="R37" s="13"/>
      <c r="S37" s="356" t="s">
        <v>187</v>
      </c>
      <c r="T37" s="335"/>
      <c r="U37" s="346"/>
      <c r="V37" s="336" t="s">
        <v>194</v>
      </c>
      <c r="W37" s="357"/>
      <c r="X37" s="899">
        <f>VLOOKUP(年度マスタ!$K$4&amp;"_"&amp;X$33,データシート1!$A:$BT,MATCH("aa_"&amp;$S37,データシート1!$A$1:$BT$1,0),0)</f>
        <v>13.45533904929674</v>
      </c>
      <c r="Y37" s="900">
        <f>VLOOKUP(年度マスタ!$K$4&amp;"_"&amp;Y$33,データシート1!$A:$BT,MATCH("aa_"&amp;$S37,データシート1!$A$1:$BT$1,0),0)</f>
        <v>16.25498459195882</v>
      </c>
      <c r="Z37" s="900">
        <f>VLOOKUP(年度マスタ!$K$4&amp;"_"&amp;Z$33,データシート1!$A:$BT,MATCH("aa_"&amp;$S37,データシート1!$A$1:$BT$1,0),0)</f>
        <v>21.358320041499809</v>
      </c>
      <c r="AA37" s="900">
        <f>VLOOKUP(年度マスタ!$K$4&amp;"_"&amp;AA$33,データシート1!$A:$BT,MATCH("aa_"&amp;$S37,データシート1!$A$1:$BT$1,0),0)</f>
        <v>21.4892115482908</v>
      </c>
      <c r="AB37" s="900">
        <f>VLOOKUP(年度マスタ!$K$4&amp;"_"&amp;AB$33,データシート1!$A:$BT,MATCH("aa_"&amp;$S37,データシート1!$A$1:$BT$1,0),0)</f>
        <v>18.510040898461401</v>
      </c>
      <c r="AC37" s="900">
        <f>VLOOKUP(年度マスタ!$K$4&amp;"_"&amp;AC$33,データシート1!$A:$BT,MATCH("aa_"&amp;$S37,データシート1!$A$1:$BT$1,0),0)</f>
        <v>16.846765007536209</v>
      </c>
      <c r="AD37" s="900">
        <f>VLOOKUP(年度マスタ!$K$4&amp;"_"&amp;AD$33,データシート1!$A:$BT,MATCH("aa_"&amp;$S37,データシート1!$A$1:$BT$1,0),0)</f>
        <v>17.03090640956594</v>
      </c>
      <c r="AE37" s="900">
        <f>VLOOKUP(年度マスタ!$K$4&amp;"_"&amp;AE$33,データシート1!$A:$BT,MATCH("aa_"&amp;$S37,データシート1!$A$1:$BT$1,0),0)</f>
        <v>14.524607555523655</v>
      </c>
      <c r="AF37" s="900">
        <f>VLOOKUP(年度マスタ!$K$4&amp;"_"&amp;AF$33,データシート1!$A:$BT,MATCH("aa_"&amp;$S37,データシート1!$A$1:$BT$1,0),0)</f>
        <v>14.86008684140147</v>
      </c>
      <c r="AG37" s="900">
        <f>VLOOKUP(年度マスタ!$K$4&amp;"_"&amp;AG$33,データシート1!$A:$BT,MATCH("aa_"&amp;$S37,データシート1!$A$1:$BT$1,0),0)</f>
        <v>13.607099854760142</v>
      </c>
      <c r="AH37" s="900">
        <f>VLOOKUP(年度マスタ!$K$4&amp;"_"&amp;AH$33,データシート1!$A:$BT,MATCH("aa_"&amp;$S37,データシート1!$A$1:$BT$1,0),0)</f>
        <v>15.32711791516372</v>
      </c>
      <c r="AI37" s="900">
        <f>VLOOKUP(年度マスタ!$K$4&amp;"_"&amp;AI$33,データシート1!$A:$BT,MATCH("aa_"&amp;$S37,データシート1!$A$1:$BT$1,0),0)</f>
        <v>14.763353404143306</v>
      </c>
      <c r="AJ37" s="900">
        <f>VLOOKUP(年度マスタ!$K$4&amp;"_"&amp;AJ$33,データシート1!$A:$BT,MATCH("aa_"&amp;$S37,データシート1!$A$1:$BT$1,0),0)</f>
        <v>12.111886505150817</v>
      </c>
      <c r="AK37" s="901">
        <f>VLOOKUP(年度マスタ!$K$4&amp;"_"&amp;AK$33,データシート1!$A:$BT,MATCH("aa_"&amp;$S37,データシート1!$A$1:$BT$1,0),0)</f>
        <v>12.369424926067722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167.38020535554762</v>
      </c>
      <c r="P38" s="454">
        <f t="shared" si="9"/>
        <v>0.18767468856912861</v>
      </c>
      <c r="Q38" s="328"/>
      <c r="R38" s="13"/>
      <c r="S38" s="356" t="s">
        <v>188</v>
      </c>
      <c r="T38" s="335"/>
      <c r="U38" s="348"/>
      <c r="V38" s="358" t="s">
        <v>197</v>
      </c>
      <c r="W38" s="358"/>
      <c r="X38" s="899">
        <f>VLOOKUP(年度マスタ!$K$4&amp;"_"&amp;X$33,データシート1!$A:$BT,MATCH("aa_"&amp;$S38,データシート1!$A$1:$BT$1,0),0)</f>
        <v>24.012526407976399</v>
      </c>
      <c r="Y38" s="900">
        <f>VLOOKUP(年度マスタ!$K$4&amp;"_"&amp;Y$33,データシート1!$A:$BT,MATCH("aa_"&amp;$S38,データシート1!$A$1:$BT$1,0),0)</f>
        <v>22.725629874639441</v>
      </c>
      <c r="Z38" s="900">
        <f>VLOOKUP(年度マスタ!$K$4&amp;"_"&amp;Z$33,データシート1!$A:$BT,MATCH("aa_"&amp;$S38,データシート1!$A$1:$BT$1,0),0)</f>
        <v>22.954005193068621</v>
      </c>
      <c r="AA38" s="900">
        <f>VLOOKUP(年度マスタ!$K$4&amp;"_"&amp;AA$33,データシート1!$A:$BT,MATCH("aa_"&amp;$S38,データシート1!$A$1:$BT$1,0),0)</f>
        <v>25.06098540487109</v>
      </c>
      <c r="AB38" s="900">
        <f>VLOOKUP(年度マスタ!$K$4&amp;"_"&amp;AB$33,データシート1!$A:$BT,MATCH("aa_"&amp;$S38,データシート1!$A$1:$BT$1,0),0)</f>
        <v>24.628710120377988</v>
      </c>
      <c r="AC38" s="900">
        <f>VLOOKUP(年度マスタ!$K$4&amp;"_"&amp;AC$33,データシート1!$A:$BT,MATCH("aa_"&amp;$S38,データシート1!$A$1:$BT$1,0),0)</f>
        <v>14.820529242696679</v>
      </c>
      <c r="AD38" s="900">
        <f>VLOOKUP(年度マスタ!$K$4&amp;"_"&amp;AD$33,データシート1!$A:$BT,MATCH("aa_"&amp;$S38,データシート1!$A$1:$BT$1,0),0)</f>
        <v>15.745977174033969</v>
      </c>
      <c r="AE38" s="900">
        <f>VLOOKUP(年度マスタ!$K$4&amp;"_"&amp;AE$33,データシート1!$A:$BT,MATCH("aa_"&amp;$S38,データシート1!$A$1:$BT$1,0),0)</f>
        <v>20.265677873711699</v>
      </c>
      <c r="AF38" s="900">
        <f>VLOOKUP(年度マスタ!$K$4&amp;"_"&amp;AF$33,データシート1!$A:$BT,MATCH("aa_"&amp;$S38,データシート1!$A$1:$BT$1,0),0)</f>
        <v>18.256899589825615</v>
      </c>
      <c r="AG38" s="900">
        <f>VLOOKUP(年度マスタ!$K$4&amp;"_"&amp;AG$33,データシート1!$A:$BT,MATCH("aa_"&amp;$S38,データシート1!$A$1:$BT$1,0),0)</f>
        <v>17.010811559161315</v>
      </c>
      <c r="AH38" s="900">
        <f>VLOOKUP(年度マスタ!$K$4&amp;"_"&amp;AH$33,データシート1!$A:$BT,MATCH("aa_"&amp;$S38,データシート1!$A$1:$BT$1,0),0)</f>
        <v>17.170785473263091</v>
      </c>
      <c r="AI38" s="900">
        <f>VLOOKUP(年度マスタ!$K$4&amp;"_"&amp;AI$33,データシート1!$A:$BT,MATCH("aa_"&amp;$S38,データシート1!$A$1:$BT$1,0),0)</f>
        <v>14.084641152968754</v>
      </c>
      <c r="AJ38" s="900">
        <f>VLOOKUP(年度マスタ!$K$4&amp;"_"&amp;AJ$33,データシート1!$A:$BT,MATCH("aa_"&amp;$S38,データシート1!$A$1:$BT$1,0),0)</f>
        <v>10.259148928423475</v>
      </c>
      <c r="AK38" s="901">
        <f>VLOOKUP(年度マスタ!$K$4&amp;"_"&amp;AK$33,データシート1!$A:$BT,MATCH("aa_"&amp;$S38,データシート1!$A$1:$BT$1,0),0)</f>
        <v>10.305606978388337</v>
      </c>
      <c r="AL38" s="330"/>
      <c r="AW38" s="17" t="str">
        <f>年度マスタ!H4</f>
        <v>15</v>
      </c>
      <c r="AX38" s="17" t="s">
        <v>198</v>
      </c>
      <c r="AY38" s="17">
        <f>VLOOKUP($AW38&amp;"_"&amp;$AY$34,データシート1!$A:$BT,MATCH($AY$31&amp;"_"&amp;AY$36,データシート1!$A$1:$BT$1,0),0)</f>
        <v>5041.361942289398</v>
      </c>
      <c r="AZ38" s="17">
        <f>VLOOKUP($AW38&amp;"_"&amp;$AY$34,データシート1!$A:$BT,MATCH($AY$31&amp;"_"&amp;AZ$36,データシート1!$A$1:$BT$1,0),0)</f>
        <v>317.86824280930415</v>
      </c>
      <c r="BA38" s="17">
        <f>VLOOKUP($AW38&amp;"_"&amp;$AY$34,データシート1!$A:$BT,MATCH($AY$31&amp;"_"&amp;BA$36,データシート1!$A$1:$BT$1,0),0)</f>
        <v>462.82229583674257</v>
      </c>
      <c r="BB38" s="17">
        <f>VLOOKUP($AW38&amp;"_"&amp;$AY$34,データシート1!$A:$BT,MATCH($AY$31&amp;"_"&amp;BB$36,データシート1!$A$1:$BT$1,0),0)</f>
        <v>3031.8575044482482</v>
      </c>
      <c r="BC38" s="17">
        <f>VLOOKUP($AW38&amp;"_"&amp;$AY$34,データシート1!$A:$BT,MATCH($AY$31&amp;"_"&amp;BC$36,データシート1!$A$1:$BT$1,0),0)</f>
        <v>3167.2622734344673</v>
      </c>
      <c r="BD38" s="17">
        <f>VLOOKUP($AW38&amp;"_"&amp;$AY$34,データシート1!$A:$BT,MATCH($AY$31&amp;"_"&amp;BD$36,データシート1!$A$1:$BT$1,0),0)</f>
        <v>2036.9871897102698</v>
      </c>
      <c r="BE38" s="17">
        <f>VLOOKUP($AW38&amp;"_"&amp;$AY$34,データシート1!$A:$BT,MATCH($AY$31&amp;"_"&amp;BE$36,データシート1!$A$1:$BT$1,0),0)</f>
        <v>1658.8202449567596</v>
      </c>
      <c r="BF38" s="17">
        <f>VLOOKUP($AW38&amp;"_"&amp;$AY$34,データシート1!$A:$BT,MATCH($AY$31&amp;"_"&amp;BF$36,データシート1!$A$1:$BT$1,0),0)</f>
        <v>127.3889231598197</v>
      </c>
      <c r="BG38" s="17">
        <f>VLOOKUP($AW38&amp;"_"&amp;$AY$34,データシート1!$A:$BT,MATCH($AY$31&amp;"_"&amp;BG$36,データシート1!$A$1:$BT$1,0),0)</f>
        <v>224.43043150761039</v>
      </c>
      <c r="BH38" s="17">
        <f>VLOOKUP($AW38&amp;"_"&amp;$AY$34,データシート1!$A:$BT,MATCH($AY$31&amp;"_"&amp;BH$36,データシート1!$A$1:$BT$1,0),0)</f>
        <v>244.89393002210218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100.72206920857107</v>
      </c>
      <c r="P39" s="454">
        <f t="shared" si="9"/>
        <v>0.11293439944468486</v>
      </c>
      <c r="Q39" s="328"/>
      <c r="R39" s="13"/>
      <c r="S39" s="356" t="s">
        <v>189</v>
      </c>
      <c r="T39" s="335"/>
      <c r="U39" s="343" t="s">
        <v>199</v>
      </c>
      <c r="V39" s="344"/>
      <c r="W39" s="344"/>
      <c r="X39" s="896">
        <f>VLOOKUP(年度マスタ!$K$4&amp;"_"&amp;X$33,データシート1!$A:$BT,MATCH("aa_"&amp;$S39,データシート1!$A$1:$BT$1,0),0)</f>
        <v>137.68843877677</v>
      </c>
      <c r="Y39" s="897">
        <f>VLOOKUP(年度マスタ!$K$4&amp;"_"&amp;Y$33,データシート1!$A:$BT,MATCH("aa_"&amp;$S39,データシート1!$A$1:$BT$1,0),0)</f>
        <v>134.29902502928621</v>
      </c>
      <c r="Z39" s="897">
        <f>VLOOKUP(年度マスタ!$K$4&amp;"_"&amp;Z$33,データシート1!$A:$BT,MATCH("aa_"&amp;$S39,データシート1!$A$1:$BT$1,0),0)</f>
        <v>156.7697324156081</v>
      </c>
      <c r="AA39" s="897">
        <f>VLOOKUP(年度マスタ!$K$4&amp;"_"&amp;AA$33,データシート1!$A:$BT,MATCH("aa_"&amp;$S39,データシート1!$A$1:$BT$1,0),0)</f>
        <v>165.1921215008426</v>
      </c>
      <c r="AB39" s="897">
        <f>VLOOKUP(年度マスタ!$K$4&amp;"_"&amp;AB$33,データシート1!$A:$BT,MATCH("aa_"&amp;$S39,データシート1!$A$1:$BT$1,0),0)</f>
        <v>164.41281334519431</v>
      </c>
      <c r="AC39" s="897">
        <f>VLOOKUP(年度マスタ!$K$4&amp;"_"&amp;AC$33,データシート1!$A:$BT,MATCH("aa_"&amp;$S39,データシート1!$A$1:$BT$1,0),0)</f>
        <v>150.43929173437721</v>
      </c>
      <c r="AD39" s="897">
        <f>VLOOKUP(年度マスタ!$K$4&amp;"_"&amp;AD$33,データシート1!$A:$BT,MATCH("aa_"&amp;$S39,データシート1!$A$1:$BT$1,0),0)</f>
        <v>125.8034331781311</v>
      </c>
      <c r="AE39" s="897">
        <f>VLOOKUP(年度マスタ!$K$4&amp;"_"&amp;AE$33,データシート1!$A:$BT,MATCH("aa_"&amp;$S39,データシート1!$A$1:$BT$1,0),0)</f>
        <v>122.35300499226615</v>
      </c>
      <c r="AF39" s="897">
        <f>VLOOKUP(年度マスタ!$K$4&amp;"_"&amp;AF$33,データシート1!$A:$BT,MATCH("aa_"&amp;$S39,データシート1!$A$1:$BT$1,0),0)</f>
        <v>117.89415011496659</v>
      </c>
      <c r="AG39" s="897">
        <f>VLOOKUP(年度マスタ!$K$4&amp;"_"&amp;AG$33,データシート1!$A:$BT,MATCH("aa_"&amp;$S39,データシート1!$A$1:$BT$1,0),0)</f>
        <v>115.04160818696849</v>
      </c>
      <c r="AH39" s="897">
        <f>VLOOKUP(年度マスタ!$K$4&amp;"_"&amp;AH$33,データシート1!$A:$BT,MATCH("aa_"&amp;$S39,データシート1!$A$1:$BT$1,0),0)</f>
        <v>116.71607216308361</v>
      </c>
      <c r="AI39" s="897">
        <f>VLOOKUP(年度マスタ!$K$4&amp;"_"&amp;AI$33,データシート1!$A:$BT,MATCH("aa_"&amp;$S39,データシート1!$A$1:$BT$1,0),0)</f>
        <v>99.481978869053734</v>
      </c>
      <c r="AJ39" s="897">
        <f>VLOOKUP(年度マスタ!$K$4&amp;"_"&amp;AJ$33,データシート1!$A:$BT,MATCH("aa_"&amp;$S39,データシート1!$A$1:$BT$1,0),0)</f>
        <v>111.14820674544784</v>
      </c>
      <c r="AK39" s="898">
        <f>VLOOKUP(年度マスタ!$K$4&amp;"_"&amp;AK$33,データシート1!$A:$BT,MATCH("aa_"&amp;$S39,データシート1!$A$1:$BT$1,0),0)</f>
        <v>104.08189071432702</v>
      </c>
      <c r="AL39" s="330"/>
      <c r="AW39" s="17" t="str">
        <f>年度マスタ!K4</f>
        <v>15205</v>
      </c>
      <c r="AX39" s="17" t="s">
        <v>200</v>
      </c>
      <c r="AY39" s="17">
        <f>VLOOKUP($AW39&amp;"_"&amp;$AY$34,データシート1!$A:$BT,MATCH($AY$31&amp;"_"&amp;AY$36,データシート1!$A$1:$BT$1,0),0)</f>
        <v>194.36732671355026</v>
      </c>
      <c r="AZ39" s="17">
        <f>VLOOKUP($AW39&amp;"_"&amp;$AY$34,データシート1!$A:$BT,MATCH($AY$31&amp;"_"&amp;AZ$36,データシート1!$A$1:$BT$1,0),0)</f>
        <v>12.369424926067722</v>
      </c>
      <c r="BA39" s="17">
        <f>VLOOKUP($AW39&amp;"_"&amp;$AY$34,データシート1!$A:$BT,MATCH($AY$31&amp;"_"&amp;BA$36,データシート1!$A$1:$BT$1,0),0)</f>
        <v>10.305606978388337</v>
      </c>
      <c r="BB39" s="17">
        <f>VLOOKUP($AW39&amp;"_"&amp;$AY$34,データシート1!$A:$BT,MATCH($AY$31&amp;"_"&amp;BB$36,データシート1!$A$1:$BT$1,0),0)</f>
        <v>104.08189071432702</v>
      </c>
      <c r="BC39" s="17">
        <f>VLOOKUP($AW39&amp;"_"&amp;$AY$34,データシート1!$A:$BT,MATCH($AY$31&amp;"_"&amp;BC$36,データシート1!$A$1:$BT$1,0),0)</f>
        <v>120.33343331092416</v>
      </c>
      <c r="BD39" s="17">
        <f>VLOOKUP($AW39&amp;"_"&amp;$AY$34,データシート1!$A:$BT,MATCH($AY$31&amp;"_"&amp;BD$36,データシート1!$A$1:$BT$1,0),0)</f>
        <v>77.43618899478804</v>
      </c>
      <c r="BE39" s="17">
        <f>VLOOKUP($AW39&amp;"_"&amp;$AY$34,データシート1!$A:$BT,MATCH($AY$31&amp;"_"&amp;BE$36,データシート1!$A$1:$BT$1,0),0)</f>
        <v>54.54218613707642</v>
      </c>
      <c r="BF39" s="17">
        <f>VLOOKUP($AW39&amp;"_"&amp;$AY$34,データシート1!$A:$BT,MATCH($AY$31&amp;"_"&amp;BF$36,データシート1!$A$1:$BT$1,0),0)</f>
        <v>4.6448894436514552</v>
      </c>
      <c r="BG39" s="17">
        <f>VLOOKUP($AW39&amp;"_"&amp;$AY$34,データシート1!$A:$BT,MATCH($AY$31&amp;"_"&amp;BG$36,データシート1!$A$1:$BT$1,0),0)</f>
        <v>0.69394919716677128</v>
      </c>
      <c r="BH39" s="17">
        <f>VLOOKUP($AW39&amp;"_"&amp;$AY$34,データシート1!$A:$BT,MATCH($AY$31&amp;"_"&amp;BH$36,データシート1!$A$1:$BT$1,0),0)</f>
        <v>14.27116043444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66.658136146976545</v>
      </c>
      <c r="P40" s="454">
        <f t="shared" si="9"/>
        <v>7.4740289124443762E-2</v>
      </c>
      <c r="Q40" s="328"/>
      <c r="R40" s="13"/>
      <c r="S40" s="356" t="s">
        <v>165</v>
      </c>
      <c r="T40" s="335"/>
      <c r="U40" s="343" t="s">
        <v>165</v>
      </c>
      <c r="V40" s="344"/>
      <c r="W40" s="344"/>
      <c r="X40" s="896">
        <f>VLOOKUP(年度マスタ!$K$4&amp;"_"&amp;X$33,データシート1!$A:$BT,MATCH("aa_"&amp;$S40,データシート1!$A$1:$BT$1,0),0)</f>
        <v>151.97791572390699</v>
      </c>
      <c r="Y40" s="897">
        <f>VLOOKUP(年度マスタ!$K$4&amp;"_"&amp;Y$33,データシート1!$A:$BT,MATCH("aa_"&amp;$S40,データシート1!$A$1:$BT$1,0),0)</f>
        <v>153.50618851894691</v>
      </c>
      <c r="Z40" s="897">
        <f>VLOOKUP(年度マスタ!$K$4&amp;"_"&amp;Z$33,データシート1!$A:$BT,MATCH("aa_"&amp;$S40,データシート1!$A$1:$BT$1,0),0)</f>
        <v>166.7043427087097</v>
      </c>
      <c r="AA40" s="897">
        <f>VLOOKUP(年度マスタ!$K$4&amp;"_"&amp;AA$33,データシート1!$A:$BT,MATCH("aa_"&amp;$S40,データシート1!$A$1:$BT$1,0),0)</f>
        <v>189.87704509397281</v>
      </c>
      <c r="AB40" s="897">
        <f>VLOOKUP(年度マスタ!$K$4&amp;"_"&amp;AB$33,データシート1!$A:$BT,MATCH("aa_"&amp;$S40,データシート1!$A$1:$BT$1,0),0)</f>
        <v>190.58974053328049</v>
      </c>
      <c r="AC40" s="897">
        <f>VLOOKUP(年度マスタ!$K$4&amp;"_"&amp;AC$33,データシート1!$A:$BT,MATCH("aa_"&amp;$S40,データシート1!$A$1:$BT$1,0),0)</f>
        <v>166.25939375239469</v>
      </c>
      <c r="AD40" s="897">
        <f>VLOOKUP(年度マスタ!$K$4&amp;"_"&amp;AD$33,データシート1!$A:$BT,MATCH("aa_"&amp;$S40,データシート1!$A$1:$BT$1,0),0)</f>
        <v>155.76936748133579</v>
      </c>
      <c r="AE40" s="897">
        <f>VLOOKUP(年度マスタ!$K$4&amp;"_"&amp;AE$33,データシート1!$A:$BT,MATCH("aa_"&amp;$S40,データシート1!$A$1:$BT$1,0),0)</f>
        <v>146.26241298571284</v>
      </c>
      <c r="AF40" s="897">
        <f>VLOOKUP(年度マスタ!$K$4&amp;"_"&amp;AF$33,データシート1!$A:$BT,MATCH("aa_"&amp;$S40,データシート1!$A$1:$BT$1,0),0)</f>
        <v>155.37628417236792</v>
      </c>
      <c r="AG40" s="897">
        <f>VLOOKUP(年度マスタ!$K$4&amp;"_"&amp;AG$33,データシート1!$A:$BT,MATCH("aa_"&amp;$S40,データシート1!$A$1:$BT$1,0),0)</f>
        <v>146.01299671165131</v>
      </c>
      <c r="AH40" s="897">
        <f>VLOOKUP(年度マスタ!$K$4&amp;"_"&amp;AH$33,データシート1!$A:$BT,MATCH("aa_"&amp;$S40,データシート1!$A$1:$BT$1,0),0)</f>
        <v>140.16389818995549</v>
      </c>
      <c r="AI40" s="897">
        <f>VLOOKUP(年度マスタ!$K$4&amp;"_"&amp;AI$33,データシート1!$A:$BT,MATCH("aa_"&amp;$S40,データシート1!$A$1:$BT$1,0),0)</f>
        <v>131.11622065349505</v>
      </c>
      <c r="AJ40" s="897">
        <f>VLOOKUP(年度マスタ!$K$4&amp;"_"&amp;AJ$33,データシート1!$A:$BT,MATCH("aa_"&amp;$S40,データシート1!$A$1:$BT$1,0),0)</f>
        <v>120.3569044899306</v>
      </c>
      <c r="AK40" s="898">
        <f>VLOOKUP(年度マスタ!$K$4&amp;"_"&amp;AK$33,データシート1!$A:$BT,MATCH("aa_"&amp;$S40,データシート1!$A$1:$BT$1,0),0)</f>
        <v>120.33343331092416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6.8956472978352403</v>
      </c>
      <c r="P41" s="454">
        <f t="shared" si="9"/>
        <v>7.731729426157556E-3</v>
      </c>
      <c r="Q41" s="328"/>
      <c r="R41" s="13"/>
      <c r="S41" s="356" t="s">
        <v>201</v>
      </c>
      <c r="T41" s="335"/>
      <c r="U41" s="246" t="s">
        <v>128</v>
      </c>
      <c r="V41" s="344"/>
      <c r="W41" s="344"/>
      <c r="X41" s="896">
        <f>X42+X45+X46</f>
        <v>183.76594442083689</v>
      </c>
      <c r="Y41" s="897">
        <f t="shared" ref="Y41:AH41" si="12">Y42+Y45+Y46</f>
        <v>184.30555652523361</v>
      </c>
      <c r="Z41" s="897">
        <f t="shared" si="12"/>
        <v>180.88057996223139</v>
      </c>
      <c r="AA41" s="897">
        <f t="shared" si="12"/>
        <v>179.93068169485321</v>
      </c>
      <c r="AB41" s="897">
        <f t="shared" si="12"/>
        <v>176.54917041844408</v>
      </c>
      <c r="AC41" s="897">
        <f t="shared" si="12"/>
        <v>169.2278617116597</v>
      </c>
      <c r="AD41" s="897">
        <f t="shared" si="12"/>
        <v>167.11300505020409</v>
      </c>
      <c r="AE41" s="897">
        <f t="shared" si="12"/>
        <v>165.6166952916906</v>
      </c>
      <c r="AF41" s="897">
        <f t="shared" si="12"/>
        <v>162.2992953212439</v>
      </c>
      <c r="AG41" s="897">
        <f t="shared" si="12"/>
        <v>158.5971566935645</v>
      </c>
      <c r="AH41" s="897">
        <f t="shared" si="12"/>
        <v>151.86411945283422</v>
      </c>
      <c r="AI41" s="897">
        <f>AI42+AI45+AI46</f>
        <v>136.6827358582444</v>
      </c>
      <c r="AJ41" s="897">
        <f>AJ42+AJ45+AJ46</f>
        <v>134.77481994867497</v>
      </c>
      <c r="AK41" s="898">
        <f>AK42+AK45+AK46</f>
        <v>137.31721377268269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2.273317765061214</v>
      </c>
      <c r="P42" s="454">
        <f t="shared" si="9"/>
        <v>2.5489525638366663E-3</v>
      </c>
      <c r="Q42" s="328"/>
      <c r="R42" s="13"/>
      <c r="S42" s="356"/>
      <c r="T42" s="335"/>
      <c r="U42" s="346"/>
      <c r="V42" s="564" t="s">
        <v>129</v>
      </c>
      <c r="W42" s="336"/>
      <c r="X42" s="899">
        <f>SUM(X43:X44)</f>
        <v>176.6573307664836</v>
      </c>
      <c r="Y42" s="900">
        <f t="shared" ref="Y42:AK42" si="13">SUM(Y43:Y44)</f>
        <v>177.200571397283</v>
      </c>
      <c r="Z42" s="900">
        <f t="shared" si="13"/>
        <v>173.34342245790413</v>
      </c>
      <c r="AA42" s="900">
        <f t="shared" si="13"/>
        <v>171.93902711324338</v>
      </c>
      <c r="AB42" s="900">
        <f t="shared" si="13"/>
        <v>167.38020535554762</v>
      </c>
      <c r="AC42" s="900">
        <f t="shared" si="13"/>
        <v>161.60160608337981</v>
      </c>
      <c r="AD42" s="900">
        <f t="shared" si="13"/>
        <v>159.33889838016106</v>
      </c>
      <c r="AE42" s="900">
        <f t="shared" si="13"/>
        <v>158.26176776980628</v>
      </c>
      <c r="AF42" s="900">
        <f t="shared" si="13"/>
        <v>155.42380307242135</v>
      </c>
      <c r="AG42" s="900">
        <f t="shared" si="13"/>
        <v>152.28167147434215</v>
      </c>
      <c r="AH42" s="900">
        <f t="shared" si="13"/>
        <v>145.8684546077626</v>
      </c>
      <c r="AI42" s="900">
        <f t="shared" si="13"/>
        <v>131.10995550386372</v>
      </c>
      <c r="AJ42" s="900">
        <f t="shared" si="13"/>
        <v>129.45856683651937</v>
      </c>
      <c r="AK42" s="901">
        <f t="shared" si="13"/>
        <v>131.97837513186445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13.74498491175</v>
      </c>
      <c r="P43" s="612">
        <f t="shared" si="9"/>
        <v>1.5411534220671548E-2</v>
      </c>
      <c r="Q43" s="328"/>
      <c r="R43" s="13"/>
      <c r="S43" s="356" t="s">
        <v>190</v>
      </c>
      <c r="T43" s="359"/>
      <c r="U43" s="346"/>
      <c r="V43" s="360"/>
      <c r="W43" s="347" t="s">
        <v>190</v>
      </c>
      <c r="X43" s="899">
        <f>VLOOKUP(年度マスタ!$K$4&amp;"_"&amp;X$33,データシート1!$A:$BT,MATCH("aa_"&amp;$S43,データシート1!$A$1:$BT$1,0),0)</f>
        <v>105.98103167154269</v>
      </c>
      <c r="Y43" s="900">
        <f>VLOOKUP(年度マスタ!$K$4&amp;"_"&amp;Y$33,データシート1!$A:$BT,MATCH("aa_"&amp;$S43,データシート1!$A$1:$BT$1,0),0)</f>
        <v>105.9318916159269</v>
      </c>
      <c r="Z43" s="900">
        <f>VLOOKUP(年度マスタ!$K$4&amp;"_"&amp;Z$33,データシート1!$A:$BT,MATCH("aa_"&amp;$S43,データシート1!$A$1:$BT$1,0),0)</f>
        <v>104.93594268512147</v>
      </c>
      <c r="AA43" s="900">
        <f>VLOOKUP(年度マスタ!$K$4&amp;"_"&amp;AA$33,データシート1!$A:$BT,MATCH("aa_"&amp;$S43,データシート1!$A$1:$BT$1,0),0)</f>
        <v>104.53081744125718</v>
      </c>
      <c r="AB43" s="900">
        <f>VLOOKUP(年度マスタ!$K$4&amp;"_"&amp;AB$33,データシート1!$A:$BT,MATCH("aa_"&amp;$S43,データシート1!$A$1:$BT$1,0),0)</f>
        <v>100.72206920857107</v>
      </c>
      <c r="AC43" s="900">
        <f>VLOOKUP(年度マスタ!$K$4&amp;"_"&amp;AC$33,データシート1!$A:$BT,MATCH("aa_"&amp;$S43,データシート1!$A$1:$BT$1,0),0)</f>
        <v>96.153603133512973</v>
      </c>
      <c r="AD43" s="900">
        <f>VLOOKUP(年度マスタ!$K$4&amp;"_"&amp;AD$33,データシート1!$A:$BT,MATCH("aa_"&amp;$S43,データシート1!$A$1:$BT$1,0),0)</f>
        <v>95.20606825037369</v>
      </c>
      <c r="AE43" s="900">
        <f>VLOOKUP(年度マスタ!$K$4&amp;"_"&amp;AE$33,データシート1!$A:$BT,MATCH("aa_"&amp;$S43,データシート1!$A$1:$BT$1,0),0)</f>
        <v>94.471607497523138</v>
      </c>
      <c r="AF43" s="900">
        <f>VLOOKUP(年度マスタ!$K$4&amp;"_"&amp;AF$33,データシート1!$A:$BT,MATCH("aa_"&amp;$S43,データシート1!$A$1:$BT$1,0),0)</f>
        <v>92.824685504312086</v>
      </c>
      <c r="AG43" s="900">
        <f>VLOOKUP(年度マスタ!$K$4&amp;"_"&amp;AG$33,データシート1!$A:$BT,MATCH("aa_"&amp;$S43,データシート1!$A$1:$BT$1,0),0)</f>
        <v>90.783668897678396</v>
      </c>
      <c r="AH43" s="900">
        <f>VLOOKUP(年度マスタ!$K$4&amp;"_"&amp;AH$33,データシート1!$A:$BT,MATCH("aa_"&amp;$S43,データシート1!$A$1:$BT$1,0),0)</f>
        <v>87.672723103926273</v>
      </c>
      <c r="AI43" s="900">
        <f>VLOOKUP(年度マスタ!$K$4&amp;"_"&amp;AI$33,データシート1!$A:$BT,MATCH("aa_"&amp;$S43,データシート1!$A$1:$BT$1,0),0)</f>
        <v>76.54360951756874</v>
      </c>
      <c r="AJ43" s="900">
        <f>VLOOKUP(年度マスタ!$K$4&amp;"_"&amp;AJ$33,データシート1!$A:$BT,MATCH("aa_"&amp;$S43,データシート1!$A$1:$BT$1,0),0)</f>
        <v>73.875819193245889</v>
      </c>
      <c r="AK43" s="901">
        <f>VLOOKUP(年度マスタ!$K$4&amp;"_"&amp;AK$33,データシート1!$A:$BT,MATCH("aa_"&amp;$S43,データシート1!$A$1:$BT$1,0),0)</f>
        <v>77.43618899478804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70.676299094940887</v>
      </c>
      <c r="Y44" s="900">
        <f>VLOOKUP(年度マスタ!$K$4&amp;"_"&amp;Y$33,データシート1!$A:$BT,MATCH("aa_"&amp;$S44,データシート1!$A$1:$BT$1,0),0)</f>
        <v>71.268679781356084</v>
      </c>
      <c r="Z44" s="900">
        <f>VLOOKUP(年度マスタ!$K$4&amp;"_"&amp;Z$33,データシート1!$A:$BT,MATCH("aa_"&amp;$S44,データシート1!$A$1:$BT$1,0),0)</f>
        <v>68.407479772782636</v>
      </c>
      <c r="AA44" s="900">
        <f>VLOOKUP(年度マスタ!$K$4&amp;"_"&amp;AA$33,データシート1!$A:$BT,MATCH("aa_"&amp;$S44,データシート1!$A$1:$BT$1,0),0)</f>
        <v>67.408209671986199</v>
      </c>
      <c r="AB44" s="900">
        <f>VLOOKUP(年度マスタ!$K$4&amp;"_"&amp;AB$33,データシート1!$A:$BT,MATCH("aa_"&amp;$S44,データシート1!$A$1:$BT$1,0),0)</f>
        <v>66.658136146976545</v>
      </c>
      <c r="AC44" s="900">
        <f>VLOOKUP(年度マスタ!$K$4&amp;"_"&amp;AC$33,データシート1!$A:$BT,MATCH("aa_"&amp;$S44,データシート1!$A$1:$BT$1,0),0)</f>
        <v>65.448002949866833</v>
      </c>
      <c r="AD44" s="900">
        <f>VLOOKUP(年度マスタ!$K$4&amp;"_"&amp;AD$33,データシート1!$A:$BT,MATCH("aa_"&amp;$S44,データシート1!$A$1:$BT$1,0),0)</f>
        <v>64.132830129787365</v>
      </c>
      <c r="AE44" s="900">
        <f>VLOOKUP(年度マスタ!$K$4&amp;"_"&amp;AE$33,データシート1!$A:$BT,MATCH("aa_"&amp;$S44,データシート1!$A$1:$BT$1,0),0)</f>
        <v>63.79016027228316</v>
      </c>
      <c r="AF44" s="900">
        <f>VLOOKUP(年度マスタ!$K$4&amp;"_"&amp;AF$33,データシート1!$A:$BT,MATCH("aa_"&amp;$S44,データシート1!$A$1:$BT$1,0),0)</f>
        <v>62.599117568109257</v>
      </c>
      <c r="AG44" s="900">
        <f>VLOOKUP(年度マスタ!$K$4&amp;"_"&amp;AG$33,データシート1!$A:$BT,MATCH("aa_"&amp;$S44,データシート1!$A$1:$BT$1,0),0)</f>
        <v>61.498002576663758</v>
      </c>
      <c r="AH44" s="900">
        <f>VLOOKUP(年度マスタ!$K$4&amp;"_"&amp;AH$33,データシート1!$A:$BT,MATCH("aa_"&amp;$S44,データシート1!$A$1:$BT$1,0),0)</f>
        <v>58.195731503836342</v>
      </c>
      <c r="AI44" s="900">
        <f>VLOOKUP(年度マスタ!$K$4&amp;"_"&amp;AI$33,データシート1!$A:$BT,MATCH("aa_"&amp;$S44,データシート1!$A$1:$BT$1,0),0)</f>
        <v>54.566345986294991</v>
      </c>
      <c r="AJ44" s="900">
        <f>VLOOKUP(年度マスタ!$K$4&amp;"_"&amp;AJ$33,データシート1!$A:$BT,MATCH("aa_"&amp;$S44,データシート1!$A$1:$BT$1,0),0)</f>
        <v>55.582747643273493</v>
      </c>
      <c r="AK44" s="901">
        <f>VLOOKUP(年度マスタ!$K$4&amp;"_"&amp;AK$33,データシート1!$A:$BT,MATCH("aa_"&amp;$S44,データシート1!$A$1:$BT$1,0),0)</f>
        <v>54.54218613707642</v>
      </c>
      <c r="AL44" s="330"/>
      <c r="AW44" s="17" t="str">
        <f>AW47</f>
        <v>新潟県</v>
      </c>
      <c r="AX44" s="1010">
        <f t="shared" si="14"/>
        <v>0.35688133206408129</v>
      </c>
      <c r="AY44" s="1010">
        <f t="shared" si="14"/>
        <v>0.18584740490730206</v>
      </c>
      <c r="AZ44" s="1010">
        <f t="shared" si="14"/>
        <v>0.19414747339377969</v>
      </c>
      <c r="BA44" s="1010">
        <f t="shared" si="14"/>
        <v>0.2481122327574497</v>
      </c>
      <c r="BB44" s="1010">
        <f t="shared" si="14"/>
        <v>1.501155687738721E-2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5.3386971862218502</v>
      </c>
      <c r="Y45" s="900">
        <f>VLOOKUP(年度マスタ!$K$4&amp;"_"&amp;Y$33,データシート1!$A:$BT,MATCH("aa_"&amp;$S45,データシート1!$A$1:$BT$1,0),0)</f>
        <v>5.5293494431814096</v>
      </c>
      <c r="Z45" s="900">
        <f>VLOOKUP(年度マスタ!$K$4&amp;"_"&amp;Z$33,データシート1!$A:$BT,MATCH("aa_"&amp;$S45,データシート1!$A$1:$BT$1,0),0)</f>
        <v>6.32007420779449</v>
      </c>
      <c r="AA45" s="900">
        <f>VLOOKUP(年度マスタ!$K$4&amp;"_"&amp;AA$33,データシート1!$A:$BT,MATCH("aa_"&amp;$S45,データシート1!$A$1:$BT$1,0),0)</f>
        <v>6.8328563250993</v>
      </c>
      <c r="AB45" s="900">
        <f>VLOOKUP(年度マスタ!$K$4&amp;"_"&amp;AB$33,データシート1!$A:$BT,MATCH("aa_"&amp;$S45,データシート1!$A$1:$BT$1,0),0)</f>
        <v>6.8956472978352403</v>
      </c>
      <c r="AC45" s="900">
        <f>VLOOKUP(年度マスタ!$K$4&amp;"_"&amp;AC$33,データシート1!$A:$BT,MATCH("aa_"&amp;$S45,データシート1!$A$1:$BT$1,0),0)</f>
        <v>6.5520616620660599</v>
      </c>
      <c r="AD45" s="900">
        <f>VLOOKUP(年度マスタ!$K$4&amp;"_"&amp;AD$33,データシート1!$A:$BT,MATCH("aa_"&amp;$S45,データシート1!$A$1:$BT$1,0),0)</f>
        <v>6.3421185709405403</v>
      </c>
      <c r="AE45" s="900">
        <f>VLOOKUP(年度マスタ!$K$4&amp;"_"&amp;AE$33,データシート1!$A:$BT,MATCH("aa_"&amp;$S45,データシート1!$A$1:$BT$1,0),0)</f>
        <v>6.0997112932109419</v>
      </c>
      <c r="AF45" s="900">
        <f>VLOOKUP(年度マスタ!$K$4&amp;"_"&amp;AF$33,データシート1!$A:$BT,MATCH("aa_"&amp;$S45,データシート1!$A$1:$BT$1,0),0)</f>
        <v>5.8265655027237404</v>
      </c>
      <c r="AG45" s="900">
        <f>VLOOKUP(年度マスタ!$K$4&amp;"_"&amp;AG$33,データシート1!$A:$BT,MATCH("aa_"&amp;$S45,データシート1!$A$1:$BT$1,0),0)</f>
        <v>5.3446521556186699</v>
      </c>
      <c r="AH45" s="900">
        <f>VLOOKUP(年度マスタ!$K$4&amp;"_"&amp;AH$33,データシート1!$A:$BT,MATCH("aa_"&amp;$S45,データシート1!$A$1:$BT$1,0),0)</f>
        <v>5.11596233085411</v>
      </c>
      <c r="AI45" s="900">
        <f>VLOOKUP(年度マスタ!$K$4&amp;"_"&amp;AI$33,データシート1!$A:$BT,MATCH("aa_"&amp;$S45,データシート1!$A$1:$BT$1,0),0)</f>
        <v>4.8203339414786903</v>
      </c>
      <c r="AJ45" s="900">
        <f>VLOOKUP(年度マスタ!$K$4&amp;"_"&amp;AJ$33,データシート1!$A:$BT,MATCH("aa_"&amp;$S45,データシート1!$A$1:$BT$1,0),0)</f>
        <v>4.68830956269192</v>
      </c>
      <c r="AK45" s="901">
        <f>VLOOKUP(年度マスタ!$K$4&amp;"_"&amp;AK$33,データシート1!$A:$BT,MATCH("aa_"&amp;$S45,データシート1!$A$1:$BT$1,0),0)</f>
        <v>4.6448894436514552</v>
      </c>
      <c r="AL45" s="330"/>
      <c r="AW45" s="17" t="str">
        <f>AW48</f>
        <v>柏崎市</v>
      </c>
      <c r="AX45" s="1010">
        <f t="shared" ref="AX45:BB45" si="15">AX48/$BC48</f>
        <v>0.36597892543236987</v>
      </c>
      <c r="AY45" s="1010">
        <f t="shared" si="15"/>
        <v>0.17550389132860528</v>
      </c>
      <c r="AZ45" s="1010">
        <f t="shared" si="15"/>
        <v>0.20290739972204741</v>
      </c>
      <c r="BA45" s="1010">
        <f t="shared" si="15"/>
        <v>0.23154561468963022</v>
      </c>
      <c r="BB45" s="1010">
        <f t="shared" si="15"/>
        <v>2.4064168827347038E-2</v>
      </c>
      <c r="BC45" s="1010">
        <f t="shared" ref="BC45" si="16">SUM(AX45:BB45)</f>
        <v>0.99999999999999978</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1.769916468131453</v>
      </c>
      <c r="Y46" s="900">
        <f>VLOOKUP(年度マスタ!$K$4&amp;"_"&amp;Y$33,データシート1!$A:$BT,MATCH("aa_"&amp;$S46,データシート1!$A$1:$BT$1,0),0)</f>
        <v>1.575635684769205</v>
      </c>
      <c r="Z46" s="900">
        <f>VLOOKUP(年度マスタ!$K$4&amp;"_"&amp;Z$33,データシート1!$A:$BT,MATCH("aa_"&amp;$S46,データシート1!$A$1:$BT$1,0),0)</f>
        <v>1.2170832965328</v>
      </c>
      <c r="AA46" s="900">
        <f>VLOOKUP(年度マスタ!$K$4&amp;"_"&amp;AA$33,データシート1!$A:$BT,MATCH("aa_"&amp;$S46,データシート1!$A$1:$BT$1,0),0)</f>
        <v>1.1587982565105359</v>
      </c>
      <c r="AB46" s="900">
        <f>VLOOKUP(年度マスタ!$K$4&amp;"_"&amp;AB$33,データシート1!$A:$BT,MATCH("aa_"&amp;$S46,データシート1!$A$1:$BT$1,0),0)</f>
        <v>2.273317765061214</v>
      </c>
      <c r="AC46" s="900">
        <f>VLOOKUP(年度マスタ!$K$4&amp;"_"&amp;AC$33,データシート1!$A:$BT,MATCH("aa_"&amp;$S46,データシート1!$A$1:$BT$1,0),0)</f>
        <v>1.07419396621385</v>
      </c>
      <c r="AD46" s="900">
        <f>VLOOKUP(年度マスタ!$K$4&amp;"_"&amp;AD$33,データシート1!$A:$BT,MATCH("aa_"&amp;$S46,データシート1!$A$1:$BT$1,0),0)</f>
        <v>1.4319880991025222</v>
      </c>
      <c r="AE46" s="900">
        <f>VLOOKUP(年度マスタ!$K$4&amp;"_"&amp;AE$33,データシート1!$A:$BT,MATCH("aa_"&amp;$S46,データシート1!$A$1:$BT$1,0),0)</f>
        <v>1.2552162286734043</v>
      </c>
      <c r="AF46" s="900">
        <f>VLOOKUP(年度マスタ!$K$4&amp;"_"&amp;AF$33,データシート1!$A:$BT,MATCH("aa_"&amp;$S46,データシート1!$A$1:$BT$1,0),0)</f>
        <v>1.048926746098811</v>
      </c>
      <c r="AG46" s="900">
        <f>VLOOKUP(年度マスタ!$K$4&amp;"_"&amp;AG$33,データシート1!$A:$BT,MATCH("aa_"&amp;$S46,データシート1!$A$1:$BT$1,0),0)</f>
        <v>0.97083306360368204</v>
      </c>
      <c r="AH46" s="900">
        <f>VLOOKUP(年度マスタ!$K$4&amp;"_"&amp;AH$33,データシート1!$A:$BT,MATCH("aa_"&amp;$S46,データシート1!$A$1:$BT$1,0),0)</f>
        <v>0.87970251421750545</v>
      </c>
      <c r="AI46" s="900">
        <f>VLOOKUP(年度マスタ!$K$4&amp;"_"&amp;AI$33,データシート1!$A:$BT,MATCH("aa_"&amp;$S46,データシート1!$A$1:$BT$1,0),0)</f>
        <v>0.75244641290200909</v>
      </c>
      <c r="AJ46" s="900">
        <f>VLOOKUP(年度マスタ!$K$4&amp;"_"&amp;AJ$33,データシート1!$A:$BT,MATCH("aa_"&amp;$S46,データシート1!$A$1:$BT$1,0),0)</f>
        <v>0.62794354946368069</v>
      </c>
      <c r="AK46" s="901">
        <f>VLOOKUP(年度マスタ!$K$4&amp;"_"&amp;AK$33,データシート1!$A:$BT,MATCH("aa_"&amp;$S46,データシート1!$A$1:$BT$1,0),0)</f>
        <v>0.69394919716677128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12.13218930016</v>
      </c>
      <c r="Y47" s="903">
        <f>VLOOKUP(年度マスタ!$K$4&amp;"_"&amp;Y$33,データシート1!$A:$BT,MATCH("aa_"&amp;$S47,データシート1!$A$1:$BT$1,0),0)</f>
        <v>13.31072311612</v>
      </c>
      <c r="Z47" s="903">
        <f>VLOOKUP(年度マスタ!$K$4&amp;"_"&amp;Z$33,データシート1!$A:$BT,MATCH("aa_"&amp;$S47,データシート1!$A$1:$BT$1,0),0)</f>
        <v>14.015342473440001</v>
      </c>
      <c r="AA47" s="903">
        <f>VLOOKUP(年度マスタ!$K$4&amp;"_"&amp;AA$33,データシート1!$A:$BT,MATCH("aa_"&amp;$S47,データシート1!$A$1:$BT$1,0),0)</f>
        <v>14.64221036472</v>
      </c>
      <c r="AB47" s="903">
        <f>VLOOKUP(年度マスタ!$K$4&amp;"_"&amp;AB$33,データシート1!$A:$BT,MATCH("aa_"&amp;$S47,データシート1!$A$1:$BT$1,0),0)</f>
        <v>13.74498491175</v>
      </c>
      <c r="AC47" s="903">
        <f>VLOOKUP(年度マスタ!$K$4&amp;"_"&amp;AC$33,データシート1!$A:$BT,MATCH("aa_"&amp;$S47,データシート1!$A$1:$BT$1,0),0)</f>
        <v>14.47024770708</v>
      </c>
      <c r="AD47" s="903">
        <f>VLOOKUP(年度マスタ!$K$4&amp;"_"&amp;AD$33,データシート1!$A:$BT,MATCH("aa_"&amp;$S47,データシート1!$A$1:$BT$1,0),0)</f>
        <v>17.547985417349999</v>
      </c>
      <c r="AE47" s="903">
        <f>VLOOKUP(年度マスタ!$K$4&amp;"_"&amp;AE$33,データシート1!$A:$BT,MATCH("aa_"&amp;$S47,データシート1!$A$1:$BT$1,0),0)</f>
        <v>16.613428837280001</v>
      </c>
      <c r="AF47" s="903">
        <f>VLOOKUP(年度マスタ!$K$4&amp;"_"&amp;AF$33,データシート1!$A:$BT,MATCH("aa_"&amp;$S47,データシート1!$A$1:$BT$1,0),0)</f>
        <v>15.759530858</v>
      </c>
      <c r="AG47" s="903">
        <f>VLOOKUP(年度マスタ!$K$4&amp;"_"&amp;AG$33,データシート1!$A:$BT,MATCH("aa_"&amp;$S47,データシート1!$A$1:$BT$1,0),0)</f>
        <v>14.475512458400003</v>
      </c>
      <c r="AH47" s="903">
        <f>VLOOKUP(年度マスタ!$K$4&amp;"_"&amp;AH$33,データシート1!$A:$BT,MATCH("aa_"&amp;$S47,データシート1!$A$1:$BT$1,0),0)</f>
        <v>18.717896262270006</v>
      </c>
      <c r="AI47" s="903">
        <f>VLOOKUP(年度マスタ!$K$4&amp;"_"&amp;AI$33,データシート1!$A:$BT,MATCH("aa_"&amp;$S47,データシート1!$A$1:$BT$1,0),0)</f>
        <v>15.103165132000001</v>
      </c>
      <c r="AJ47" s="903">
        <f>VLOOKUP(年度マスタ!$K$4&amp;"_"&amp;AJ$33,データシート1!$A:$BT,MATCH("aa_"&amp;$S47,データシート1!$A$1:$BT$1,0),0)</f>
        <v>11.916543386220001</v>
      </c>
      <c r="AK47" s="904">
        <f>VLOOKUP(年度マスタ!$K$4&amp;"_"&amp;AK$33,データシート1!$A:$BT,MATCH("aa_"&amp;$S47,データシート1!$A$1:$BT$1,0),0)</f>
        <v>14.27116043444</v>
      </c>
      <c r="AL47" s="330"/>
      <c r="AW47" s="17" t="str">
        <f>年度マスタ!I4</f>
        <v>新潟県</v>
      </c>
      <c r="AX47" s="1011">
        <f>SUM(AY38:BA38)</f>
        <v>5822.0524809354447</v>
      </c>
      <c r="AY47" s="1011">
        <f t="shared" si="17"/>
        <v>3031.8575044482482</v>
      </c>
      <c r="AZ47" s="1011">
        <f t="shared" si="17"/>
        <v>3167.2622734344673</v>
      </c>
      <c r="BA47" s="1011">
        <f>SUM(BD38:BG38)</f>
        <v>4047.6267893344593</v>
      </c>
      <c r="BB47" s="1011">
        <f>BH38</f>
        <v>244.89393002210218</v>
      </c>
      <c r="BC47" s="1011">
        <f>SUM(AX47:BB47)</f>
        <v>16313.692978174722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柏崎市</v>
      </c>
      <c r="AX48" s="1011">
        <f>SUM(AY39:BA39)</f>
        <v>217.04235861800632</v>
      </c>
      <c r="AY48" s="1011">
        <f>BB39</f>
        <v>104.08189071432702</v>
      </c>
      <c r="AZ48" s="1011">
        <f>BC39</f>
        <v>120.33343331092416</v>
      </c>
      <c r="BA48" s="1011">
        <f>SUM(BD39:BG39)</f>
        <v>137.31721377268269</v>
      </c>
      <c r="BB48" s="1011">
        <f>BH39</f>
        <v>14.27116043444</v>
      </c>
      <c r="BC48" s="1011">
        <f>SUM(AX48:BB48)</f>
        <v>593.0460568503803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593.0460568503803</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217.04235861800632</v>
      </c>
      <c r="P52" s="453">
        <f t="shared" ref="P52:P64" si="18">O52/$O$51</f>
        <v>0.36597892543236987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194.36732671355026</v>
      </c>
      <c r="P53" s="454">
        <f t="shared" si="18"/>
        <v>0.32774406720756127</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12.369424926067722</v>
      </c>
      <c r="P54" s="454">
        <f t="shared" si="18"/>
        <v>2.0857444009931943E-2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10.305606978388337</v>
      </c>
      <c r="P55" s="454">
        <f t="shared" si="18"/>
        <v>1.7377414214876638E-2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104.08189071432702</v>
      </c>
      <c r="P56" s="453">
        <f t="shared" si="18"/>
        <v>0.17550389132860528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120.33343331092416</v>
      </c>
      <c r="P57" s="453">
        <f t="shared" si="18"/>
        <v>0.20290739972204741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137.31721377268269</v>
      </c>
      <c r="P58" s="453">
        <f t="shared" si="18"/>
        <v>0.23154561468963022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131.97837513186445</v>
      </c>
      <c r="P59" s="454">
        <f t="shared" si="18"/>
        <v>0.22254321330925111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77.43618899478804</v>
      </c>
      <c r="P60" s="454">
        <f t="shared" si="18"/>
        <v>0.13057365123721654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54.54218613707642</v>
      </c>
      <c r="P61" s="454">
        <f t="shared" si="18"/>
        <v>9.1969562072034619E-2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4.6448894436514552</v>
      </c>
      <c r="P62" s="454">
        <f t="shared" si="18"/>
        <v>7.8322575287324021E-3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0.69394919716677128</v>
      </c>
      <c r="P63" s="454">
        <f t="shared" si="18"/>
        <v>1.1701438516466653E-3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14.27116043444</v>
      </c>
      <c r="P64" s="612">
        <f t="shared" si="18"/>
        <v>2.4064168827347038E-2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柏崎市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2665.7649999999999</v>
      </c>
      <c r="AI7" s="78">
        <f>VLOOKUP(年度マスタ!$K$4&amp;"_"&amp;$AG7,データシート1!$A:$BT,MATCH("ab_"&amp;AI$2,データシート1!$A$1:$BT$1,0),0)</f>
        <v>5068</v>
      </c>
      <c r="AJ7" s="78">
        <f>VLOOKUP(年度マスタ!$K$4&amp;"_"&amp;$AG7,データシート1!$A:$BT,MATCH("ab_"&amp;AJ$2,データシート1!$A$1:$BT$1,0),0)</f>
        <v>576</v>
      </c>
      <c r="AK7" s="78">
        <f>VLOOKUP(年度マスタ!$K$4&amp;"_"&amp;$AG7,データシート1!$A:$BT,MATCH("ab_"&amp;AK$2,データシート1!$A$1:$BT$1,0),0)</f>
        <v>29397</v>
      </c>
      <c r="AL7" s="78">
        <f>VLOOKUP(年度マスタ!$K$4&amp;"_"&amp;$AG7,データシート1!$A:$BT,MATCH("ab_"&amp;AL$2,データシート1!$A$1:$BT$1,0),0)</f>
        <v>34084</v>
      </c>
      <c r="AM7" s="78">
        <f>VLOOKUP(年度マスタ!$K$4&amp;"_"&amp;$AG7,データシート1!$A:$BT,MATCH("ab_"&amp;AM$2,データシート1!$A$1:$BT$1,0),0)</f>
        <v>53576</v>
      </c>
      <c r="AN7" s="78">
        <f>VLOOKUP(年度マスタ!$K$4&amp;"_"&amp;$AG7,データシート1!$A:$BT,MATCH("ab_"&amp;AN$2,データシート1!$A$1:$BT$1,0),0)</f>
        <v>14225</v>
      </c>
      <c r="AO7" s="78">
        <f>VLOOKUP(年度マスタ!$K$4&amp;"_"&amp;$AG7,データシート1!$A:$BT,MATCH("ab_"&amp;AO$2,データシート1!$A$1:$BT$1,0),0)</f>
        <v>91577</v>
      </c>
      <c r="AP7" s="78">
        <f>VLOOKUP(年度マスタ!$K$4&amp;"_"&amp;$AG7,データシート1!$A:$BT,MATCH("ab_"&amp;AP$2,データシート1!$A$1:$BT$1,0),0)</f>
        <v>326149</v>
      </c>
      <c r="AQ7" s="954">
        <f>VLOOKUP(年度マスタ!$K$4&amp;"_"&amp;$AG7,データシート1!$A:$BT,MATCH("ab_"&amp;AQ$2,データシート1!$A$1:$BT$1,0),0)</f>
        <v>12.13218930016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2740.0225</v>
      </c>
      <c r="AI8" s="78">
        <f>VLOOKUP(年度マスタ!$K$4&amp;"_"&amp;$AG8,データシート1!$A:$BT,MATCH("ab_"&amp;AI$2,データシート1!$A$1:$BT$1,0),0)</f>
        <v>5068</v>
      </c>
      <c r="AJ8" s="78">
        <f>VLOOKUP(年度マスタ!$K$4&amp;"_"&amp;$AG8,データシート1!$A:$BT,MATCH("ab_"&amp;AJ$2,データシート1!$A$1:$BT$1,0),0)</f>
        <v>576</v>
      </c>
      <c r="AK8" s="78">
        <f>VLOOKUP(年度マスタ!$K$4&amp;"_"&amp;$AG8,データシート1!$A:$BT,MATCH("ab_"&amp;AK$2,データシート1!$A$1:$BT$1,0),0)</f>
        <v>29397</v>
      </c>
      <c r="AL8" s="78">
        <f>VLOOKUP(年度マスタ!$K$4&amp;"_"&amp;$AG8,データシート1!$A:$BT,MATCH("ab_"&amp;AL$2,データシート1!$A$1:$BT$1,0),0)</f>
        <v>34191</v>
      </c>
      <c r="AM8" s="78">
        <f>VLOOKUP(年度マスタ!$K$4&amp;"_"&amp;$AG8,データシート1!$A:$BT,MATCH("ab_"&amp;AM$2,データシート1!$A$1:$BT$1,0),0)</f>
        <v>53800</v>
      </c>
      <c r="AN8" s="78">
        <f>VLOOKUP(年度マスタ!$K$4&amp;"_"&amp;$AG8,データシート1!$A:$BT,MATCH("ab_"&amp;AN$2,データシート1!$A$1:$BT$1,0),0)</f>
        <v>13986</v>
      </c>
      <c r="AO8" s="78">
        <f>VLOOKUP(年度マスタ!$K$4&amp;"_"&amp;$AG8,データシート1!$A:$BT,MATCH("ab_"&amp;AO$2,データシート1!$A$1:$BT$1,0),0)</f>
        <v>90885</v>
      </c>
      <c r="AP8" s="78">
        <f>VLOOKUP(年度マスタ!$K$4&amp;"_"&amp;$AG8,データシート1!$A:$BT,MATCH("ab_"&amp;AP$2,データシート1!$A$1:$BT$1,0),0)</f>
        <v>275151</v>
      </c>
      <c r="AQ8" s="954">
        <f>VLOOKUP(年度マスタ!$K$4&amp;"_"&amp;$AG8,データシート1!$A:$BT,MATCH("ab_"&amp;AQ$2,データシート1!$A$1:$BT$1,0),0)</f>
        <v>13.31072311612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1754.0571</v>
      </c>
      <c r="AI9" s="78">
        <f>VLOOKUP(年度マスタ!$K$4&amp;"_"&amp;$AG9,データシート1!$A:$BT,MATCH("ab_"&amp;AI$2,データシート1!$A$1:$BT$1,0),0)</f>
        <v>5068</v>
      </c>
      <c r="AJ9" s="78">
        <f>VLOOKUP(年度マスタ!$K$4&amp;"_"&amp;$AG9,データシート1!$A:$BT,MATCH("ab_"&amp;AJ$2,データシート1!$A$1:$BT$1,0),0)</f>
        <v>576</v>
      </c>
      <c r="AK9" s="78">
        <f>VLOOKUP(年度マスタ!$K$4&amp;"_"&amp;$AG9,データシート1!$A:$BT,MATCH("ab_"&amp;AK$2,データシート1!$A$1:$BT$1,0),0)</f>
        <v>29397</v>
      </c>
      <c r="AL9" s="78">
        <f>VLOOKUP(年度マスタ!$K$4&amp;"_"&amp;$AG9,データシート1!$A:$BT,MATCH("ab_"&amp;AL$2,データシート1!$A$1:$BT$1,0),0)</f>
        <v>34259</v>
      </c>
      <c r="AM9" s="78">
        <f>VLOOKUP(年度マスタ!$K$4&amp;"_"&amp;$AG9,データシート1!$A:$BT,MATCH("ab_"&amp;AM$2,データシート1!$A$1:$BT$1,0),0)</f>
        <v>54452</v>
      </c>
      <c r="AN9" s="78">
        <f>VLOOKUP(年度マスタ!$K$4&amp;"_"&amp;$AG9,データシート1!$A:$BT,MATCH("ab_"&amp;AN$2,データシート1!$A$1:$BT$1,0),0)</f>
        <v>13824</v>
      </c>
      <c r="AO9" s="78">
        <f>VLOOKUP(年度マスタ!$K$4&amp;"_"&amp;$AG9,データシート1!$A:$BT,MATCH("ab_"&amp;AO$2,データシート1!$A$1:$BT$1,0),0)</f>
        <v>90059</v>
      </c>
      <c r="AP9" s="78">
        <f>VLOOKUP(年度マスタ!$K$4&amp;"_"&amp;$AG9,データシート1!$A:$BT,MATCH("ab_"&amp;AP$2,データシート1!$A$1:$BT$1,0),0)</f>
        <v>212186</v>
      </c>
      <c r="AQ9" s="954">
        <f>VLOOKUP(年度マスタ!$K$4&amp;"_"&amp;$AG9,データシート1!$A:$BT,MATCH("ab_"&amp;AQ$2,データシート1!$A$1:$BT$1,0),0)</f>
        <v>14.015342473440001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1824.5587</v>
      </c>
      <c r="AI10" s="78">
        <f>VLOOKUP(年度マスタ!$K$4&amp;"_"&amp;$AG10,データシート1!$A:$BT,MATCH("ab_"&amp;AI$2,データシート1!$A$1:$BT$1,0),0)</f>
        <v>5068</v>
      </c>
      <c r="AJ10" s="78">
        <f>VLOOKUP(年度マスタ!$K$4&amp;"_"&amp;$AG10,データシート1!$A:$BT,MATCH("ab_"&amp;AJ$2,データシート1!$A$1:$BT$1,0),0)</f>
        <v>576</v>
      </c>
      <c r="AK10" s="78">
        <f>VLOOKUP(年度マスタ!$K$4&amp;"_"&amp;$AG10,データシート1!$A:$BT,MATCH("ab_"&amp;AK$2,データシート1!$A$1:$BT$1,0),0)</f>
        <v>29397</v>
      </c>
      <c r="AL10" s="78">
        <f>VLOOKUP(年度マスタ!$K$4&amp;"_"&amp;$AG10,データシート1!$A:$BT,MATCH("ab_"&amp;AL$2,データシート1!$A$1:$BT$1,0),0)</f>
        <v>34393</v>
      </c>
      <c r="AM10" s="78">
        <f>VLOOKUP(年度マスタ!$K$4&amp;"_"&amp;$AG10,データシート1!$A:$BT,MATCH("ab_"&amp;AM$2,データシート1!$A$1:$BT$1,0),0)</f>
        <v>54672</v>
      </c>
      <c r="AN10" s="78">
        <f>VLOOKUP(年度マスタ!$K$4&amp;"_"&amp;$AG10,データシート1!$A:$BT,MATCH("ab_"&amp;AN$2,データシート1!$A$1:$BT$1,0),0)</f>
        <v>13545</v>
      </c>
      <c r="AO10" s="78">
        <f>VLOOKUP(年度マスタ!$K$4&amp;"_"&amp;$AG10,データシート1!$A:$BT,MATCH("ab_"&amp;AO$2,データシート1!$A$1:$BT$1,0),0)</f>
        <v>89616</v>
      </c>
      <c r="AP10" s="78">
        <f>VLOOKUP(年度マスタ!$K$4&amp;"_"&amp;$AG10,データシート1!$A:$BT,MATCH("ab_"&amp;AP$2,データシート1!$A$1:$BT$1,0),0)</f>
        <v>196792</v>
      </c>
      <c r="AQ10" s="954">
        <f>VLOOKUP(年度マスタ!$K$4&amp;"_"&amp;$AG10,データシート1!$A:$BT,MATCH("ab_"&amp;AQ$2,データシート1!$A$1:$BT$1,0),0)</f>
        <v>14.64221036472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1904.9462000000001</v>
      </c>
      <c r="AI11" s="78">
        <f>VLOOKUP(年度マスタ!$K$4&amp;"_"&amp;$AG11,データシート1!$A:$BT,MATCH("ab_"&amp;AI$2,データシート1!$A$1:$BT$1,0),0)</f>
        <v>5068</v>
      </c>
      <c r="AJ11" s="78">
        <f>VLOOKUP(年度マスタ!$K$4&amp;"_"&amp;$AG11,データシート1!$A:$BT,MATCH("ab_"&amp;AJ$2,データシート1!$A$1:$BT$1,0),0)</f>
        <v>576</v>
      </c>
      <c r="AK11" s="78">
        <f>VLOOKUP(年度マスタ!$K$4&amp;"_"&amp;$AG11,データシート1!$A:$BT,MATCH("ab_"&amp;AK$2,データシート1!$A$1:$BT$1,0),0)</f>
        <v>29397</v>
      </c>
      <c r="AL11" s="78">
        <f>VLOOKUP(年度マスタ!$K$4&amp;"_"&amp;$AG11,データシート1!$A:$BT,MATCH("ab_"&amp;AL$2,データシート1!$A$1:$BT$1,0),0)</f>
        <v>34468</v>
      </c>
      <c r="AM11" s="78">
        <f>VLOOKUP(年度マスタ!$K$4&amp;"_"&amp;$AG11,データシート1!$A:$BT,MATCH("ab_"&amp;AM$2,データシート1!$A$1:$BT$1,0),0)</f>
        <v>55032</v>
      </c>
      <c r="AN11" s="78">
        <f>VLOOKUP(年度マスタ!$K$4&amp;"_"&amp;$AG11,データシート1!$A:$BT,MATCH("ab_"&amp;AN$2,データシート1!$A$1:$BT$1,0),0)</f>
        <v>13344</v>
      </c>
      <c r="AO11" s="78">
        <f>VLOOKUP(年度マスタ!$K$4&amp;"_"&amp;$AG11,データシート1!$A:$BT,MATCH("ab_"&amp;AO$2,データシート1!$A$1:$BT$1,0),0)</f>
        <v>89143</v>
      </c>
      <c r="AP11" s="78">
        <f>VLOOKUP(年度マスタ!$K$4&amp;"_"&amp;$AG11,データシート1!$A:$BT,MATCH("ab_"&amp;AP$2,データシート1!$A$1:$BT$1,0),0)</f>
        <v>376852</v>
      </c>
      <c r="AQ11" s="954">
        <f>VLOOKUP(年度マスタ!$K$4&amp;"_"&amp;$AG11,データシート1!$A:$BT,MATCH("ab_"&amp;AQ$2,データシート1!$A$1:$BT$1,0),0)</f>
        <v>13.74498491175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1893.6456000000001</v>
      </c>
      <c r="AI12" s="78">
        <f>VLOOKUP(年度マスタ!$K$4&amp;"_"&amp;$AG12,データシート1!$A:$BT,MATCH("ab_"&amp;AI$2,データシート1!$A$1:$BT$1,0),0)</f>
        <v>4262</v>
      </c>
      <c r="AJ12" s="78">
        <f>VLOOKUP(年度マスタ!$K$4&amp;"_"&amp;$AG12,データシート1!$A:$BT,MATCH("ab_"&amp;AJ$2,データシート1!$A$1:$BT$1,0),0)</f>
        <v>473</v>
      </c>
      <c r="AK12" s="78">
        <f>VLOOKUP(年度マスタ!$K$4&amp;"_"&amp;$AG12,データシート1!$A:$BT,MATCH("ab_"&amp;AK$2,データシート1!$A$1:$BT$1,0),0)</f>
        <v>27792</v>
      </c>
      <c r="AL12" s="78">
        <f>VLOOKUP(年度マスタ!$K$4&amp;"_"&amp;$AG12,データシート1!$A:$BT,MATCH("ab_"&amp;AL$2,データシート1!$A$1:$BT$1,0),0)</f>
        <v>34614</v>
      </c>
      <c r="AM12" s="78">
        <f>VLOOKUP(年度マスタ!$K$4&amp;"_"&amp;$AG12,データシート1!$A:$BT,MATCH("ab_"&amp;AM$2,データシート1!$A$1:$BT$1,0),0)</f>
        <v>55332</v>
      </c>
      <c r="AN12" s="78">
        <f>VLOOKUP(年度マスタ!$K$4&amp;"_"&amp;$AG12,データシート1!$A:$BT,MATCH("ab_"&amp;AN$2,データシート1!$A$1:$BT$1,0),0)</f>
        <v>13034</v>
      </c>
      <c r="AO12" s="78">
        <f>VLOOKUP(年度マスタ!$K$4&amp;"_"&amp;$AG12,データシート1!$A:$BT,MATCH("ab_"&amp;AO$2,データシート1!$A$1:$BT$1,0),0)</f>
        <v>88282</v>
      </c>
      <c r="AP12" s="78">
        <f>VLOOKUP(年度マスタ!$K$4&amp;"_"&amp;$AG12,データシート1!$A:$BT,MATCH("ab_"&amp;AP$2,データシート1!$A$1:$BT$1,0),0)</f>
        <v>178631</v>
      </c>
      <c r="AQ12" s="954">
        <f>VLOOKUP(年度マスタ!$K$4&amp;"_"&amp;$AG12,データシート1!$A:$BT,MATCH("ab_"&amp;AQ$2,データシート1!$A$1:$BT$1,0),0)</f>
        <v>14.47024770708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2013.4518</v>
      </c>
      <c r="AI13" s="78">
        <f>VLOOKUP(年度マスタ!$K$4&amp;"_"&amp;$AG13,データシート1!$A:$BT,MATCH("ab_"&amp;AI$2,データシート1!$A$1:$BT$1,0),0)</f>
        <v>4262</v>
      </c>
      <c r="AJ13" s="78">
        <f>VLOOKUP(年度マスタ!$K$4&amp;"_"&amp;$AG13,データシート1!$A:$BT,MATCH("ab_"&amp;AJ$2,データシート1!$A$1:$BT$1,0),0)</f>
        <v>473</v>
      </c>
      <c r="AK13" s="78">
        <f>VLOOKUP(年度マスタ!$K$4&amp;"_"&amp;$AG13,データシート1!$A:$BT,MATCH("ab_"&amp;AK$2,データシート1!$A$1:$BT$1,0),0)</f>
        <v>27792</v>
      </c>
      <c r="AL13" s="78">
        <f>VLOOKUP(年度マスタ!$K$4&amp;"_"&amp;$AG13,データシート1!$A:$BT,MATCH("ab_"&amp;AL$2,データシート1!$A$1:$BT$1,0),0)</f>
        <v>34716</v>
      </c>
      <c r="AM13" s="78">
        <f>VLOOKUP(年度マスタ!$K$4&amp;"_"&amp;$AG13,データシート1!$A:$BT,MATCH("ab_"&amp;AM$2,データシート1!$A$1:$BT$1,0),0)</f>
        <v>55314</v>
      </c>
      <c r="AN13" s="78">
        <f>VLOOKUP(年度マスタ!$K$4&amp;"_"&amp;$AG13,データシート1!$A:$BT,MATCH("ab_"&amp;AN$2,データシート1!$A$1:$BT$1,0),0)</f>
        <v>12762</v>
      </c>
      <c r="AO13" s="78">
        <f>VLOOKUP(年度マスタ!$K$4&amp;"_"&amp;$AG13,データシート1!$A:$BT,MATCH("ab_"&amp;AO$2,データシート1!$A$1:$BT$1,0),0)</f>
        <v>87292</v>
      </c>
      <c r="AP13" s="78">
        <f>VLOOKUP(年度マスタ!$K$4&amp;"_"&amp;$AG13,データシート1!$A:$BT,MATCH("ab_"&amp;AP$2,データシート1!$A$1:$BT$1,0),0)</f>
        <v>244775</v>
      </c>
      <c r="AQ13" s="954">
        <f>VLOOKUP(年度マスタ!$K$4&amp;"_"&amp;$AG13,データシート1!$A:$BT,MATCH("ab_"&amp;AQ$2,データシート1!$A$1:$BT$1,0),0)</f>
        <v>17.547985417349999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1932.6538</v>
      </c>
      <c r="AI14" s="78">
        <f>VLOOKUP(年度マスタ!$K$4&amp;"_"&amp;$AG14,データシート1!$A:$BT,MATCH("ab_"&amp;AI$2,データシート1!$A$1:$BT$1,0),0)</f>
        <v>4262</v>
      </c>
      <c r="AJ14" s="78">
        <f>VLOOKUP(年度マスタ!$K$4&amp;"_"&amp;$AG14,データシート1!$A:$BT,MATCH("ab_"&amp;AJ$2,データシート1!$A$1:$BT$1,0),0)</f>
        <v>473</v>
      </c>
      <c r="AK14" s="78">
        <f>VLOOKUP(年度マスタ!$K$4&amp;"_"&amp;$AG14,データシート1!$A:$BT,MATCH("ab_"&amp;AK$2,データシート1!$A$1:$BT$1,0),0)</f>
        <v>27792</v>
      </c>
      <c r="AL14" s="78">
        <f>VLOOKUP(年度マスタ!$K$4&amp;"_"&amp;$AG14,データシート1!$A:$BT,MATCH("ab_"&amp;AL$2,データシート1!$A$1:$BT$1,0),0)</f>
        <v>34790</v>
      </c>
      <c r="AM14" s="78">
        <f>VLOOKUP(年度マスタ!$K$4&amp;"_"&amp;$AG14,データシート1!$A:$BT,MATCH("ab_"&amp;AM$2,データシート1!$A$1:$BT$1,0),0)</f>
        <v>55562</v>
      </c>
      <c r="AN14" s="78">
        <f>VLOOKUP(年度マスタ!$K$4&amp;"_"&amp;$AG14,データシート1!$A:$BT,MATCH("ab_"&amp;AN$2,データシート1!$A$1:$BT$1,0),0)</f>
        <v>13129</v>
      </c>
      <c r="AO14" s="78">
        <f>VLOOKUP(年度マスタ!$K$4&amp;"_"&amp;$AG14,データシート1!$A:$BT,MATCH("ab_"&amp;AO$2,データシート1!$A$1:$BT$1,0),0)</f>
        <v>86359</v>
      </c>
      <c r="AP14" s="78">
        <f>VLOOKUP(年度マスタ!$K$4&amp;"_"&amp;$AG14,データシート1!$A:$BT,MATCH("ab_"&amp;AP$2,データシート1!$A$1:$BT$1,0),0)</f>
        <v>214378.57616151529</v>
      </c>
      <c r="AQ14" s="954">
        <f>VLOOKUP(年度マスタ!$K$4&amp;"_"&amp;$AG14,データシート1!$A:$BT,MATCH("ab_"&amp;AQ$2,データシート1!$A$1:$BT$1,0),0)</f>
        <v>16.613428837280001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2030.7886000000001</v>
      </c>
      <c r="AI15" s="78">
        <f>VLOOKUP(年度マスタ!$K$4&amp;"_"&amp;$AG15,データシート1!$A:$BT,MATCH("ab_"&amp;AI$2,データシート1!$A$1:$BT$1,0),0)</f>
        <v>4262</v>
      </c>
      <c r="AJ15" s="78">
        <f>VLOOKUP(年度マスタ!$K$4&amp;"_"&amp;$AG15,データシート1!$A:$BT,MATCH("ab_"&amp;AJ$2,データシート1!$A$1:$BT$1,0),0)</f>
        <v>473</v>
      </c>
      <c r="AK15" s="78">
        <f>VLOOKUP(年度マスタ!$K$4&amp;"_"&amp;$AG15,データシート1!$A:$BT,MATCH("ab_"&amp;AK$2,データシート1!$A$1:$BT$1,0),0)</f>
        <v>27792</v>
      </c>
      <c r="AL15" s="78">
        <f>VLOOKUP(年度マスタ!$K$4&amp;"_"&amp;$AG15,データシート1!$A:$BT,MATCH("ab_"&amp;AL$2,データシート1!$A$1:$BT$1,0),0)</f>
        <v>34870</v>
      </c>
      <c r="AM15" s="78">
        <f>VLOOKUP(年度マスタ!$K$4&amp;"_"&amp;$AG15,データシート1!$A:$BT,MATCH("ab_"&amp;AM$2,データシート1!$A$1:$BT$1,0),0)</f>
        <v>55499</v>
      </c>
      <c r="AN15" s="78">
        <f>VLOOKUP(年度マスタ!$K$4&amp;"_"&amp;$AG15,データシート1!$A:$BT,MATCH("ab_"&amp;AN$2,データシート1!$A$1:$BT$1,0),0)</f>
        <v>12966</v>
      </c>
      <c r="AO15" s="78">
        <f>VLOOKUP(年度マスタ!$K$4&amp;"_"&amp;$AG15,データシート1!$A:$BT,MATCH("ab_"&amp;AO$2,データシート1!$A$1:$BT$1,0),0)</f>
        <v>85305</v>
      </c>
      <c r="AP15" s="78">
        <f>VLOOKUP(年度マスタ!$K$4&amp;"_"&amp;$AG15,データシート1!$A:$BT,MATCH("ab_"&amp;AP$2,データシート1!$A$1:$BT$1,0),0)</f>
        <v>182701</v>
      </c>
      <c r="AQ15" s="954">
        <f>VLOOKUP(年度マスタ!$K$4&amp;"_"&amp;$AG15,データシート1!$A:$BT,MATCH("ab_"&amp;AQ$2,データシート1!$A$1:$BT$1,0),0)</f>
        <v>15.759530858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2150.9405000000002</v>
      </c>
      <c r="AI16" s="78">
        <f>VLOOKUP(年度マスタ!$K$4&amp;"_"&amp;$AG16,データシート1!$A:$BT,MATCH("ab_"&amp;AI$2,データシート1!$A$1:$BT$1,0),0)</f>
        <v>4262</v>
      </c>
      <c r="AJ16" s="78">
        <f>VLOOKUP(年度マスタ!$K$4&amp;"_"&amp;$AG16,データシート1!$A:$BT,MATCH("ab_"&amp;AJ$2,データシート1!$A$1:$BT$1,0),0)</f>
        <v>473</v>
      </c>
      <c r="AK16" s="78">
        <f>VLOOKUP(年度マスタ!$K$4&amp;"_"&amp;$AG16,データシート1!$A:$BT,MATCH("ab_"&amp;AK$2,データシート1!$A$1:$BT$1,0),0)</f>
        <v>27792</v>
      </c>
      <c r="AL16" s="78">
        <f>VLOOKUP(年度マスタ!$K$4&amp;"_"&amp;$AG16,データシート1!$A:$BT,MATCH("ab_"&amp;AL$2,データシート1!$A$1:$BT$1,0),0)</f>
        <v>34977</v>
      </c>
      <c r="AM16" s="78">
        <f>VLOOKUP(年度マスタ!$K$4&amp;"_"&amp;$AG16,データシート1!$A:$BT,MATCH("ab_"&amp;AM$2,データシート1!$A$1:$BT$1,0),0)</f>
        <v>55318</v>
      </c>
      <c r="AN16" s="78">
        <f>VLOOKUP(年度マスタ!$K$4&amp;"_"&amp;$AG16,データシート1!$A:$BT,MATCH("ab_"&amp;AN$2,データシート1!$A$1:$BT$1,0),0)</f>
        <v>12866</v>
      </c>
      <c r="AO16" s="78">
        <f>VLOOKUP(年度マスタ!$K$4&amp;"_"&amp;$AG16,データシート1!$A:$BT,MATCH("ab_"&amp;AO$2,データシート1!$A$1:$BT$1,0),0)</f>
        <v>84326</v>
      </c>
      <c r="AP16" s="78">
        <f>VLOOKUP(年度マスタ!$K$4&amp;"_"&amp;$AG16,データシート1!$A:$BT,MATCH("ab_"&amp;AP$2,データシート1!$A$1:$BT$1,0),0)</f>
        <v>168436</v>
      </c>
      <c r="AQ16" s="954">
        <f>VLOOKUP(年度マスタ!$K$4&amp;"_"&amp;$AG16,データシート1!$A:$BT,MATCH("ab_"&amp;AQ$2,データシート1!$A$1:$BT$1,0),0)</f>
        <v>14.475512458400001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1876.9259999999999</v>
      </c>
      <c r="AI17" s="151">
        <f>VLOOKUP(年度マスタ!$K$4&amp;"_"&amp;$AG17,データシート1!$A:$BT,MATCH("ab_"&amp;AI$2,データシート1!$A$1:$BT$1,0),0)</f>
        <v>4262</v>
      </c>
      <c r="AJ17" s="151">
        <f>VLOOKUP(年度マスタ!$K$4&amp;"_"&amp;$AG17,データシート1!$A:$BT,MATCH("ab_"&amp;AJ$2,データシート1!$A$1:$BT$1,0),0)</f>
        <v>473</v>
      </c>
      <c r="AK17" s="151">
        <f>VLOOKUP(年度マスタ!$K$4&amp;"_"&amp;$AG17,データシート1!$A:$BT,MATCH("ab_"&amp;AK$2,データシート1!$A$1:$BT$1,0),0)</f>
        <v>27792</v>
      </c>
      <c r="AL17" s="151">
        <f>VLOOKUP(年度マスタ!$K$4&amp;"_"&amp;$AG17,データシート1!$A:$BT,MATCH("ab_"&amp;AL$2,データシート1!$A$1:$BT$1,0),0)</f>
        <v>34853</v>
      </c>
      <c r="AM17" s="151">
        <f>VLOOKUP(年度マスタ!$K$4&amp;"_"&amp;$AG17,データシート1!$A:$BT,MATCH("ab_"&amp;AM$2,データシート1!$A$1:$BT$1,0),0)</f>
        <v>54889</v>
      </c>
      <c r="AN17" s="151">
        <f>VLOOKUP(年度マスタ!$K$4&amp;"_"&amp;$AG17,データシート1!$A:$BT,MATCH("ab_"&amp;AN$2,データシート1!$A$1:$BT$1,0),0)</f>
        <v>12084</v>
      </c>
      <c r="AO17" s="151">
        <f>VLOOKUP(年度マスタ!$K$4&amp;"_"&amp;$AG17,データシート1!$A:$BT,MATCH("ab_"&amp;AO$2,データシート1!$A$1:$BT$1,0),0)</f>
        <v>82903</v>
      </c>
      <c r="AP17" s="151">
        <f>VLOOKUP(年度マスタ!$K$4&amp;"_"&amp;$AG17,データシート1!$A:$BT,MATCH("ab_"&amp;AP$2,データシート1!$A$1:$BT$1,0),0)</f>
        <v>155125</v>
      </c>
      <c r="AQ17" s="955">
        <f>VLOOKUP(年度マスタ!$K$4&amp;"_"&amp;$AG17,データシート1!$A:$BT,MATCH("ab_"&amp;AQ$2,データシート1!$A$1:$BT$1,0),0)</f>
        <v>18.71789626227001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1775.6985999999999</v>
      </c>
      <c r="AI18" s="78">
        <f>VLOOKUP(年度マスタ!$K$4&amp;"_"&amp;$AG18,データシート1!$A:$BT,MATCH("ab_"&amp;AI$2,データシート1!$A$1:$BT$1,0),0)</f>
        <v>3714</v>
      </c>
      <c r="AJ18" s="78">
        <f>VLOOKUP(年度マスタ!$K$4&amp;"_"&amp;$AG18,データシート1!$A:$BT,MATCH("ab_"&amp;AJ$2,データシート1!$A$1:$BT$1,0),0)</f>
        <v>410</v>
      </c>
      <c r="AK18" s="78">
        <f>VLOOKUP(年度マスタ!$K$4&amp;"_"&amp;$AG18,データシート1!$A:$BT,MATCH("ab_"&amp;AK$2,データシート1!$A$1:$BT$1,0),0)</f>
        <v>26795</v>
      </c>
      <c r="AL18" s="78">
        <f>VLOOKUP(年度マスタ!$K$4&amp;"_"&amp;$AG18,データシート1!$A:$BT,MATCH("ab_"&amp;AL$2,データシート1!$A$1:$BT$1,0),0)</f>
        <v>34891</v>
      </c>
      <c r="AM18" s="78">
        <f>VLOOKUP(年度マスタ!$K$4&amp;"_"&amp;$AG18,データシート1!$A:$BT,MATCH("ab_"&amp;AM$2,データシート1!$A$1:$BT$1,0),0)</f>
        <v>54696</v>
      </c>
      <c r="AN18" s="78">
        <f>VLOOKUP(年度マスタ!$K$4&amp;"_"&amp;$AG18,データシート1!$A:$BT,MATCH("ab_"&amp;AN$2,データシート1!$A$1:$BT$1,0),0)</f>
        <v>12043</v>
      </c>
      <c r="AO18" s="78">
        <f>VLOOKUP(年度マスタ!$K$4&amp;"_"&amp;$AG18,データシート1!$A:$BT,MATCH("ab_"&amp;AO$2,データシート1!$A$1:$BT$1,0),0)</f>
        <v>81755</v>
      </c>
      <c r="AP18" s="78">
        <f>VLOOKUP(年度マスタ!$K$4&amp;"_"&amp;$AG18,データシート1!$A:$BT,MATCH("ab_"&amp;AP$2,データシート1!$A$1:$BT$1,0),0)</f>
        <v>133385.99999999997</v>
      </c>
      <c r="AQ18" s="954">
        <f>VLOOKUP(年度マスタ!$K$4&amp;"_"&amp;$AG18,データシート1!$A:$BT,MATCH("ab_"&amp;AQ$2,データシート1!$A$1:$BT$1,0),0)</f>
        <v>15.103165132000001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2015.4875</v>
      </c>
      <c r="AI19" s="78">
        <f>VLOOKUP(年度マスタ!$K$4&amp;"_"&amp;$AG19,データシート1!$A:$BT,MATCH("ab_"&amp;AI$2,データシート1!$A$1:$BT$1,0),0)</f>
        <v>3714</v>
      </c>
      <c r="AJ19" s="78">
        <f>VLOOKUP(年度マスタ!$K$4&amp;"_"&amp;$AG19,データシート1!$A:$BT,MATCH("ab_"&amp;AJ$2,データシート1!$A$1:$BT$1,0),0)</f>
        <v>410</v>
      </c>
      <c r="AK19" s="78">
        <f>VLOOKUP(年度マスタ!$K$4&amp;"_"&amp;$AG19,データシート1!$A:$BT,MATCH("ab_"&amp;AK$2,データシート1!$A$1:$BT$1,0),0)</f>
        <v>26795</v>
      </c>
      <c r="AL19" s="78">
        <f>VLOOKUP(年度マスタ!$K$4&amp;"_"&amp;$AG19,データシート1!$A:$BT,MATCH("ab_"&amp;AL$2,データシート1!$A$1:$BT$1,0),0)</f>
        <v>34821</v>
      </c>
      <c r="AM19" s="78">
        <f>VLOOKUP(年度マスタ!$K$4&amp;"_"&amp;$AG19,データシート1!$A:$BT,MATCH("ab_"&amp;AM$2,データシート1!$A$1:$BT$1,0),0)</f>
        <v>54355</v>
      </c>
      <c r="AN19" s="78">
        <f>VLOOKUP(年度マスタ!$K$4&amp;"_"&amp;$AG19,データシート1!$A:$BT,MATCH("ab_"&amp;AN$2,データシート1!$A$1:$BT$1,0),0)</f>
        <v>11962</v>
      </c>
      <c r="AO19" s="78">
        <f>VLOOKUP(年度マスタ!$K$4&amp;"_"&amp;$AG19,データシート1!$A:$BT,MATCH("ab_"&amp;AO$2,データシート1!$A$1:$BT$1,0),0)</f>
        <v>80297</v>
      </c>
      <c r="AP19" s="78">
        <f>VLOOKUP(年度マスタ!$K$4&amp;"_"&amp;$AG19,データシート1!$A:$BT,MATCH("ab_"&amp;AP$2,データシート1!$A$1:$BT$1,0),0)</f>
        <v>107988.99999999999</v>
      </c>
      <c r="AQ19" s="954">
        <f>VLOOKUP(年度マスタ!$K$4&amp;"_"&amp;$AG19,データシート1!$A:$BT,MATCH("ab_"&amp;AQ$2,データシート1!$A$1:$BT$1,0),0)</f>
        <v>11.916543386220001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2081.3009999999999</v>
      </c>
      <c r="AI20" s="78">
        <f>VLOOKUP(年度マスタ!$K$4&amp;"_"&amp;$AG20,データシート1!$A:$BT,MATCH("ab_"&amp;AI$2,データシート1!$A$1:$BT$1,0),0)</f>
        <v>3714</v>
      </c>
      <c r="AJ20" s="78">
        <f>VLOOKUP(年度マスタ!$K$4&amp;"_"&amp;$AG20,データシート1!$A:$BT,MATCH("ab_"&amp;AJ$2,データシート1!$A$1:$BT$1,0),0)</f>
        <v>410</v>
      </c>
      <c r="AK20" s="78">
        <f>VLOOKUP(年度マスタ!$K$4&amp;"_"&amp;$AG20,データシート1!$A:$BT,MATCH("ab_"&amp;AK$2,データシート1!$A$1:$BT$1,0),0)</f>
        <v>26795</v>
      </c>
      <c r="AL20" s="78">
        <f>VLOOKUP(年度マスタ!$K$4&amp;"_"&amp;$AG20,データシート1!$A:$BT,MATCH("ab_"&amp;AL$2,データシート1!$A$1:$BT$1,0),0)</f>
        <v>34744</v>
      </c>
      <c r="AM20" s="78">
        <f>VLOOKUP(年度マスタ!$K$4&amp;"_"&amp;$AG20,データシート1!$A:$BT,MATCH("ab_"&amp;AM$2,データシート1!$A$1:$BT$1,0),0)</f>
        <v>54132</v>
      </c>
      <c r="AN20" s="78">
        <f>VLOOKUP(年度マスタ!$K$4&amp;"_"&amp;$AG20,データシート1!$A:$BT,MATCH("ab_"&amp;AN$2,データシート1!$A$1:$BT$1,0),0)</f>
        <v>11917</v>
      </c>
      <c r="AO20" s="78">
        <f>VLOOKUP(年度マスタ!$K$4&amp;"_"&amp;$AG20,データシート1!$A:$BT,MATCH("ab_"&amp;AO$2,データシート1!$A$1:$BT$1,0),0)</f>
        <v>78901</v>
      </c>
      <c r="AP20" s="78">
        <f>VLOOKUP(年度マスタ!$K$4&amp;"_"&amp;$AG20,データシート1!$A:$BT,MATCH("ab_"&amp;AP$2,データシート1!$A$1:$BT$1,0),0)</f>
        <v>120838.99999999997</v>
      </c>
      <c r="AQ20" s="954">
        <f>VLOOKUP(年度マスタ!$K$4&amp;"_"&amp;$AG20,データシート1!$A:$BT,MATCH("ab_"&amp;AQ$2,データシート1!$A$1:$BT$1,0),0)</f>
        <v>14.27116043444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柏崎市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116.663</v>
      </c>
      <c r="BE13" s="70" t="str">
        <f>年度マスタ!K4</f>
        <v>15205</v>
      </c>
      <c r="BF13" s="70" t="str">
        <f>年度マスタ!K4</f>
        <v>15205</v>
      </c>
      <c r="BG13" s="70" t="str">
        <f>年度マスタ!K4</f>
        <v>15205</v>
      </c>
      <c r="BH13" s="278" t="s">
        <v>195</v>
      </c>
      <c r="BI13" s="278" t="s">
        <v>195</v>
      </c>
      <c r="BJ13" s="278" t="s">
        <v>195</v>
      </c>
      <c r="BK13" s="278" t="str">
        <f>年度マスタ!K4</f>
        <v>15205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109.803</v>
      </c>
      <c r="AY14" s="70"/>
      <c r="BE14" s="70" t="str">
        <f>AP2</f>
        <v>柏崎市</v>
      </c>
      <c r="BF14" s="70" t="str">
        <f>AP2</f>
        <v>柏崎市</v>
      </c>
      <c r="BG14" s="70" t="str">
        <f>AP2</f>
        <v>柏崎市</v>
      </c>
      <c r="BH14" s="70" t="s">
        <v>205</v>
      </c>
      <c r="BI14" s="70" t="s">
        <v>205</v>
      </c>
      <c r="BJ14" s="70" t="s">
        <v>205</v>
      </c>
      <c r="BK14" s="70" t="str">
        <f>AP2</f>
        <v>柏崎市</v>
      </c>
    </row>
    <row r="15" spans="1:63" ht="15.95" customHeight="1">
      <c r="B15" s="272"/>
      <c r="C15" s="13"/>
      <c r="D15" s="13"/>
      <c r="E15" s="166"/>
      <c r="F15" s="166"/>
      <c r="G15" s="13"/>
      <c r="W15" s="13"/>
      <c r="X15" s="13"/>
      <c r="Y15" s="13"/>
      <c r="Z15" s="273"/>
      <c r="AB15" s="272"/>
      <c r="AQ15" s="273"/>
      <c r="AV15" s="70" t="s">
        <v>109</v>
      </c>
      <c r="AW15" s="70" t="s">
        <v>109</v>
      </c>
      <c r="AX15" s="165">
        <f t="shared" si="0"/>
        <v>6.86</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27.91</v>
      </c>
      <c r="AY17" s="165">
        <f>AX17</f>
        <v>27.91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215.911</v>
      </c>
      <c r="AY18" s="165">
        <f>AX18</f>
        <v>215.911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6.06</v>
      </c>
      <c r="BG19" s="952">
        <f t="shared" si="2"/>
        <v>6.06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5.2680297800439119E-2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129.43200000000002</v>
      </c>
      <c r="G21" s="877">
        <f t="shared" ref="G21:O21" si="5">SUM(G22,G26,G27,G28)</f>
        <v>412.91100000000006</v>
      </c>
      <c r="H21" s="877">
        <f t="shared" si="5"/>
        <v>435.53899999999999</v>
      </c>
      <c r="I21" s="877">
        <f t="shared" si="5"/>
        <v>414.68</v>
      </c>
      <c r="J21" s="877">
        <f t="shared" si="5"/>
        <v>409.24700000000007</v>
      </c>
      <c r="K21" s="877">
        <f t="shared" si="5"/>
        <v>423.1</v>
      </c>
      <c r="L21" s="877">
        <f t="shared" si="5"/>
        <v>437.06300000000005</v>
      </c>
      <c r="M21" s="877">
        <f t="shared" si="5"/>
        <v>414.88099999999997</v>
      </c>
      <c r="N21" s="877">
        <f t="shared" si="5"/>
        <v>396.233</v>
      </c>
      <c r="O21" s="877">
        <f t="shared" si="5"/>
        <v>371.56400000000002</v>
      </c>
      <c r="P21" s="878">
        <f>SUM(P22,P26,P27,P28)</f>
        <v>360.48400000000004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6.7610000000000001</v>
      </c>
      <c r="BG21" s="952">
        <f t="shared" si="2"/>
        <v>6.7610000000000001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0.78205217267201266</v>
      </c>
    </row>
    <row r="22" spans="2:63" ht="15.95" customHeight="1" thickBot="1">
      <c r="B22" s="285"/>
      <c r="C22" s="522"/>
      <c r="D22" s="408" t="s">
        <v>114</v>
      </c>
      <c r="E22" s="409"/>
      <c r="F22" s="879">
        <f>SUM(F23:F25)</f>
        <v>112.756</v>
      </c>
      <c r="G22" s="879">
        <f t="shared" ref="G22:P22" si="6">SUM(G23:G25)</f>
        <v>138.86700000000002</v>
      </c>
      <c r="H22" s="879">
        <f t="shared" si="6"/>
        <v>146.69800000000001</v>
      </c>
      <c r="I22" s="879">
        <f t="shared" si="6"/>
        <v>136.946</v>
      </c>
      <c r="J22" s="879">
        <f t="shared" si="6"/>
        <v>128.62200000000001</v>
      </c>
      <c r="K22" s="879">
        <f t="shared" si="6"/>
        <v>131.25</v>
      </c>
      <c r="L22" s="879">
        <f t="shared" si="6"/>
        <v>136.97300000000001</v>
      </c>
      <c r="M22" s="879">
        <f t="shared" si="6"/>
        <v>133.333</v>
      </c>
      <c r="N22" s="879">
        <f t="shared" si="6"/>
        <v>130.946</v>
      </c>
      <c r="O22" s="879">
        <f t="shared" si="6"/>
        <v>123.328</v>
      </c>
      <c r="P22" s="880">
        <f t="shared" si="6"/>
        <v>116.663</v>
      </c>
      <c r="Z22" s="273"/>
      <c r="AB22" s="272"/>
      <c r="AC22" s="521" t="s">
        <v>286</v>
      </c>
      <c r="AP22" s="16" t="s">
        <v>287</v>
      </c>
      <c r="AQ22" s="273"/>
      <c r="AV22" s="70" t="str">
        <f>AW22</f>
        <v>エネルギー起源CO2</v>
      </c>
      <c r="AW22" s="70" t="str">
        <f>D56</f>
        <v>エネルギー起源CO2</v>
      </c>
      <c r="AX22" s="165">
        <f>P56</f>
        <v>339.8</v>
      </c>
      <c r="AY22" s="165">
        <f>AX22</f>
        <v>339.8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102.708</v>
      </c>
      <c r="G23" s="881">
        <f>IFERROR(VLOOKUP(年度マスタ!$K$4&amp;"_"&amp;G$20,データシート1!$A:$BU,MATCH("ba_"&amp;$E23,データシート1!$A$1:$BU$1,0),0),0)</f>
        <v>127.16500000000001</v>
      </c>
      <c r="H23" s="881">
        <f>IFERROR(VLOOKUP(年度マスタ!$K$4&amp;"_"&amp;H$20,データシート1!$A:$BU,MATCH("ba_"&amp;$E23,データシート1!$A$1:$BU$1,0),0),0)</f>
        <v>137.482</v>
      </c>
      <c r="I23" s="881">
        <f>IFERROR(VLOOKUP(年度マスタ!$K$4&amp;"_"&amp;I$20,データシート1!$A:$BU,MATCH("ba_"&amp;$E23,データシート1!$A$1:$BU$1,0),0),0)</f>
        <v>131.08500000000001</v>
      </c>
      <c r="J23" s="881">
        <f>IFERROR(VLOOKUP(年度マスタ!$K$4&amp;"_"&amp;J$20,データシート1!$A:$BU,MATCH("ba_"&amp;$E23,データシート1!$A$1:$BU$1,0),0),0)</f>
        <v>122.364</v>
      </c>
      <c r="K23" s="881">
        <f>IFERROR(VLOOKUP(年度マスタ!$K$4&amp;"_"&amp;K$20,データシート1!$A:$BU,MATCH("ba_"&amp;$E23,データシート1!$A$1:$BU$1,0),0),0)</f>
        <v>125.04300000000001</v>
      </c>
      <c r="L23" s="881">
        <f>IFERROR(VLOOKUP(年度マスタ!$K$4&amp;"_"&amp;L$20,データシート1!$A:$BU,MATCH("ba_"&amp;$E23,データシート1!$A$1:$BU$1,0),0),0)</f>
        <v>127.887</v>
      </c>
      <c r="M23" s="881">
        <f>IFERROR(VLOOKUP(年度マスタ!$K$4&amp;"_"&amp;M$20,データシート1!$A:$BU,MATCH("ba_"&amp;$E23,データシート1!$A$1:$BU$1,0),0),0)</f>
        <v>128.76900000000001</v>
      </c>
      <c r="N23" s="881">
        <f>IFERROR(VLOOKUP(年度マスタ!$K$4&amp;"_"&amp;N$20,データシート1!$A:$BU,MATCH("ba_"&amp;$E23,データシート1!$A$1:$BU$1,0),0),0)</f>
        <v>122.928</v>
      </c>
      <c r="O23" s="881">
        <f>IFERROR(VLOOKUP(年度マスタ!$K$4&amp;"_"&amp;O$20,データシート1!$A:$BU,MATCH("ba_"&amp;$E23,データシート1!$A$1:$BU$1,0),0),0)</f>
        <v>109.529</v>
      </c>
      <c r="P23" s="882">
        <f>IFERROR(VLOOKUP(年度マスタ!$K$4&amp;"_"&amp;P$20,データシート1!$A:$BU,MATCH("ba_"&amp;$E23,データシート1!$A$1:$BU$1,0),0),0)</f>
        <v>109.803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8.9939999999999998</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10.048</v>
      </c>
      <c r="G24" s="881">
        <f>IFERROR(VLOOKUP(年度マスタ!$K$4&amp;"_"&amp;G$20,データシート1!$A:$BU,MATCH("ba_"&amp;$E24,データシート1!$A$1:$BU$1,0),0),0)</f>
        <v>11.702</v>
      </c>
      <c r="H24" s="881">
        <f>IFERROR(VLOOKUP(年度マスタ!$K$4&amp;"_"&amp;H$20,データシート1!$A:$BU,MATCH("ba_"&amp;$E24,データシート1!$A$1:$BU$1,0),0),0)</f>
        <v>9.2159999999999993</v>
      </c>
      <c r="I24" s="881">
        <f>IFERROR(VLOOKUP(年度マスタ!$K$4&amp;"_"&amp;I$20,データシート1!$A:$BU,MATCH("ba_"&amp;$E24,データシート1!$A$1:$BU$1,0),0),0)</f>
        <v>5.8609999999999998</v>
      </c>
      <c r="J24" s="881">
        <f>IFERROR(VLOOKUP(年度マスタ!$K$4&amp;"_"&amp;J$20,データシート1!$A:$BU,MATCH("ba_"&amp;$E24,データシート1!$A$1:$BU$1,0),0),0)</f>
        <v>6.258</v>
      </c>
      <c r="K24" s="881">
        <f>IFERROR(VLOOKUP(年度マスタ!$K$4&amp;"_"&amp;K$20,データシート1!$A:$BU,MATCH("ba_"&amp;$E24,データシート1!$A$1:$BU$1,0),0),0)</f>
        <v>6.2069999999999999</v>
      </c>
      <c r="L24" s="881">
        <f>IFERROR(VLOOKUP(年度マスタ!$K$4&amp;"_"&amp;L$20,データシート1!$A:$BU,MATCH("ba_"&amp;$E24,データシート1!$A$1:$BU$1,0),0),0)</f>
        <v>9.0860000000000003</v>
      </c>
      <c r="M24" s="881">
        <f>IFERROR(VLOOKUP(年度マスタ!$K$4&amp;"_"&amp;M$20,データシート1!$A:$BU,MATCH("ba_"&amp;$E24,データシート1!$A$1:$BU$1,0),0),0)</f>
        <v>4.5640000000000001</v>
      </c>
      <c r="N24" s="881">
        <f>IFERROR(VLOOKUP(年度マスタ!$K$4&amp;"_"&amp;N$20,データシート1!$A:$BU,MATCH("ba_"&amp;$E24,データシート1!$A$1:$BU$1,0),0),0)</f>
        <v>8.0180000000000007</v>
      </c>
      <c r="O24" s="881">
        <f>IFERROR(VLOOKUP(年度マスタ!$K$4&amp;"_"&amp;O$20,データシート1!$A:$BU,MATCH("ba_"&amp;$E24,データシート1!$A$1:$BU$1,0),0),0)</f>
        <v>13.798999999999999</v>
      </c>
      <c r="P24" s="882">
        <f>IFERROR(VLOOKUP(年度マスタ!$K$4&amp;"_"&amp;P$20,データシート1!$A:$BU,MATCH("ba_"&amp;$E24,データシート1!$A$1:$BU$1,0),0),0)</f>
        <v>6.86</v>
      </c>
      <c r="Z24" s="273"/>
      <c r="AB24" s="272"/>
      <c r="AC24" s="1112" t="s">
        <v>290</v>
      </c>
      <c r="AD24" s="1112"/>
      <c r="AE24" s="1113"/>
      <c r="AF24" s="877">
        <f>AF25+AF29</f>
        <v>477.99986882292035</v>
      </c>
      <c r="AG24" s="877">
        <f t="shared" ref="AG24:AP24" si="11">AG25+AG29</f>
        <v>502.51049769202837</v>
      </c>
      <c r="AH24" s="877">
        <f t="shared" si="11"/>
        <v>510.97960811614888</v>
      </c>
      <c r="AI24" s="877">
        <f t="shared" si="11"/>
        <v>448.54635074093642</v>
      </c>
      <c r="AJ24" s="877">
        <f t="shared" si="11"/>
        <v>413.3539581400268</v>
      </c>
      <c r="AK24" s="877">
        <f t="shared" si="11"/>
        <v>407.87863110241136</v>
      </c>
      <c r="AL24" s="877">
        <f t="shared" si="11"/>
        <v>397.73065146945015</v>
      </c>
      <c r="AM24" s="877">
        <f t="shared" si="11"/>
        <v>406.30893987556647</v>
      </c>
      <c r="AN24" s="877">
        <f t="shared" si="11"/>
        <v>363.2452597919447</v>
      </c>
      <c r="AO24" s="877">
        <f t="shared" si="11"/>
        <v>319.77527029792248</v>
      </c>
      <c r="AP24" s="878">
        <f t="shared" si="11"/>
        <v>342.66667615652017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321.23013640731222</v>
      </c>
      <c r="AG25" s="879">
        <f>①CO2排出量の現状把握!AA35</f>
        <v>337.31837619118579</v>
      </c>
      <c r="AH25" s="879">
        <f>①CO2排出量の現状把握!AB35</f>
        <v>346.56679477095457</v>
      </c>
      <c r="AI25" s="879">
        <f>①CO2排出量の現状把握!AC35</f>
        <v>298.10705900655921</v>
      </c>
      <c r="AJ25" s="879">
        <f>①CO2排出量の現状把握!AD35</f>
        <v>287.55052496189569</v>
      </c>
      <c r="AK25" s="879">
        <f>①CO2排出量の現状把握!AE35</f>
        <v>285.5256261101452</v>
      </c>
      <c r="AL25" s="879">
        <f>①CO2排出量の現状把握!AF35</f>
        <v>279.83650135448357</v>
      </c>
      <c r="AM25" s="879">
        <f>①CO2排出量の現状把握!AG35</f>
        <v>291.26733168859795</v>
      </c>
      <c r="AN25" s="879">
        <f>①CO2排出量の現状把握!AH35</f>
        <v>246.52918762886111</v>
      </c>
      <c r="AO25" s="879">
        <f>①CO2排出量の現状把握!AI35</f>
        <v>220.29329142886877</v>
      </c>
      <c r="AP25" s="880">
        <f>①CO2排出量の現状把握!AJ35</f>
        <v>231.51846941107232</v>
      </c>
      <c r="AQ25" s="273"/>
      <c r="AV25" s="70" t="str">
        <f>AW25</f>
        <v>廃棄物原燃料以外</v>
      </c>
      <c r="AW25" s="70" t="str">
        <f>E59</f>
        <v>廃棄物原燃料以外</v>
      </c>
      <c r="AX25" s="287">
        <f t="shared" si="12"/>
        <v>8.9939999999999998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9.6859999999999999</v>
      </c>
      <c r="G26" s="879">
        <f>IFERROR(VLOOKUP(年度マスタ!$K$4&amp;"_"&amp;G$20,データシート1!$A:$BU,MATCH("ba_"&amp;$D26,データシート1!$A$1:$BU$1,0),0),0)</f>
        <v>4.359</v>
      </c>
      <c r="H26" s="879">
        <f>IFERROR(VLOOKUP(年度マスタ!$K$4&amp;"_"&amp;H$20,データシート1!$A:$BU,MATCH("ba_"&amp;$D26,データシート1!$A$1:$BU$1,0),0),0)</f>
        <v>4.59</v>
      </c>
      <c r="I26" s="879">
        <f>IFERROR(VLOOKUP(年度マスタ!$K$4&amp;"_"&amp;I$20,データシート1!$A:$BU,MATCH("ba_"&amp;$D26,データシート1!$A$1:$BU$1,0),0),0)</f>
        <v>4.4870000000000001</v>
      </c>
      <c r="J26" s="879">
        <f>IFERROR(VLOOKUP(年度マスタ!$K$4&amp;"_"&amp;J$20,データシート1!$A:$BU,MATCH("ba_"&amp;$D26,データシート1!$A$1:$BU$1,0),0),0)</f>
        <v>16.477</v>
      </c>
      <c r="K26" s="879">
        <f>IFERROR(VLOOKUP(年度マスタ!$K$4&amp;"_"&amp;K$20,データシート1!$A:$BU,MATCH("ba_"&amp;$D26,データシート1!$A$1:$BU$1,0),0),0)</f>
        <v>36.064999999999998</v>
      </c>
      <c r="L26" s="879">
        <f>IFERROR(VLOOKUP(年度マスタ!$K$4&amp;"_"&amp;L$20,データシート1!$A:$BU,MATCH("ba_"&amp;$D26,データシート1!$A$1:$BU$1,0),0),0)</f>
        <v>36.405999999999999</v>
      </c>
      <c r="M26" s="879">
        <f>IFERROR(VLOOKUP(年度マスタ!$K$4&amp;"_"&amp;M$20,データシート1!$A:$BU,MATCH("ba_"&amp;$D26,データシート1!$A$1:$BU$1,0),0),0)</f>
        <v>30.102</v>
      </c>
      <c r="N26" s="879">
        <f>IFERROR(VLOOKUP(年度マスタ!$K$4&amp;"_"&amp;N$20,データシート1!$A:$BU,MATCH("ba_"&amp;$D26,データシート1!$A$1:$BU$1,0),0),0)</f>
        <v>35.076999999999998</v>
      </c>
      <c r="O26" s="879">
        <f>IFERROR(VLOOKUP(年度マスタ!$K$4&amp;"_"&amp;O$20,データシート1!$A:$BU,MATCH("ba_"&amp;$D26,データシート1!$A$1:$BU$1,0),0),0)</f>
        <v>31.539000000000001</v>
      </c>
      <c r="P26" s="880">
        <f>IFERROR(VLOOKUP(年度マスタ!$K$4&amp;"_"&amp;P$20,データシート1!$A:$BU,MATCH("ba_"&amp;$D26,データシート1!$A$1:$BU$1,0),0),0)</f>
        <v>27.91</v>
      </c>
      <c r="Z26" s="273"/>
      <c r="AB26" s="272"/>
      <c r="AC26" s="522"/>
      <c r="AD26" s="410"/>
      <c r="AE26" s="409" t="s">
        <v>184</v>
      </c>
      <c r="AF26" s="881">
        <f>①CO2排出量の現状把握!Z36</f>
        <v>276.91781117274382</v>
      </c>
      <c r="AG26" s="881">
        <f>①CO2排出量の現状把握!AA36</f>
        <v>290.76817923802389</v>
      </c>
      <c r="AH26" s="881">
        <f>①CO2排出量の現状把握!AB36</f>
        <v>303.42804375211517</v>
      </c>
      <c r="AI26" s="881">
        <f>①CO2排出量の現状把握!AC36</f>
        <v>266.43976475632633</v>
      </c>
      <c r="AJ26" s="881">
        <f>①CO2排出量の現状把握!AD36</f>
        <v>254.77364137829579</v>
      </c>
      <c r="AK26" s="881">
        <f>①CO2排出量の現状把握!AE36</f>
        <v>250.73534068090984</v>
      </c>
      <c r="AL26" s="881">
        <f>①CO2排出量の現状把握!AF36</f>
        <v>246.71951492325653</v>
      </c>
      <c r="AM26" s="881">
        <f>①CO2排出量の現状把握!AG36</f>
        <v>260.64942027467652</v>
      </c>
      <c r="AN26" s="881">
        <f>①CO2排出量の現状把握!AH36</f>
        <v>214.0312842404343</v>
      </c>
      <c r="AO26" s="881">
        <f>①CO2排出量の現状把握!AI36</f>
        <v>191.44529687175671</v>
      </c>
      <c r="AP26" s="882">
        <f>①CO2排出量の現状把握!AJ36</f>
        <v>209.14743397749803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6.99</v>
      </c>
      <c r="G27" s="879">
        <f>IFERROR(VLOOKUP(年度マスタ!$K$4&amp;"_"&amp;G$20,データシート1!$A:$BU,MATCH("ba_"&amp;$D27,データシート1!$A$1:$BU$1,0),0),0)</f>
        <v>269.685</v>
      </c>
      <c r="H27" s="879">
        <f>IFERROR(VLOOKUP(年度マスタ!$K$4&amp;"_"&amp;H$20,データシート1!$A:$BU,MATCH("ba_"&amp;$D27,データシート1!$A$1:$BU$1,0),0),0)</f>
        <v>284.25099999999998</v>
      </c>
      <c r="I27" s="879">
        <f>IFERROR(VLOOKUP(年度マスタ!$K$4&amp;"_"&amp;I$20,データシート1!$A:$BU,MATCH("ba_"&amp;$D27,データシート1!$A$1:$BU$1,0),0),0)</f>
        <v>273.24700000000001</v>
      </c>
      <c r="J27" s="879">
        <f>IFERROR(VLOOKUP(年度マスタ!$K$4&amp;"_"&amp;J$20,データシート1!$A:$BU,MATCH("ba_"&amp;$D27,データシート1!$A$1:$BU$1,0),0),0)</f>
        <v>264.14800000000002</v>
      </c>
      <c r="K27" s="879">
        <f>IFERROR(VLOOKUP(年度マスタ!$K$4&amp;"_"&amp;K$20,データシート1!$A:$BU,MATCH("ba_"&amp;$D27,データシート1!$A$1:$BU$1,0),0),0)</f>
        <v>255.785</v>
      </c>
      <c r="L27" s="879">
        <f>IFERROR(VLOOKUP(年度マスタ!$K$4&amp;"_"&amp;L$20,データシート1!$A:$BU,MATCH("ba_"&amp;$D27,データシート1!$A$1:$BU$1,0),0),0)</f>
        <v>263.68400000000003</v>
      </c>
      <c r="M27" s="879">
        <f>IFERROR(VLOOKUP(年度マスタ!$K$4&amp;"_"&amp;M$20,データシート1!$A:$BU,MATCH("ba_"&amp;$D27,データシート1!$A$1:$BU$1,0),0),0)</f>
        <v>251.446</v>
      </c>
      <c r="N27" s="879">
        <f>IFERROR(VLOOKUP(年度マスタ!$K$4&amp;"_"&amp;N$20,データシート1!$A:$BU,MATCH("ba_"&amp;$D27,データシート1!$A$1:$BU$1,0),0),0)</f>
        <v>230.21</v>
      </c>
      <c r="O27" s="879">
        <f>IFERROR(VLOOKUP(年度マスタ!$K$4&amp;"_"&amp;O$20,データシート1!$A:$BU,MATCH("ba_"&amp;$D27,データシート1!$A$1:$BU$1,0),0),0)</f>
        <v>216.697</v>
      </c>
      <c r="P27" s="880">
        <f>IFERROR(VLOOKUP(年度マスタ!$K$4&amp;"_"&amp;P$20,データシート1!$A:$BU,MATCH("ba_"&amp;$D27,データシート1!$A$1:$BU$1,0),0),0)</f>
        <v>215.911</v>
      </c>
      <c r="Z27" s="273"/>
      <c r="AB27" s="272"/>
      <c r="AC27" s="522"/>
      <c r="AD27" s="410"/>
      <c r="AE27" s="409" t="s">
        <v>194</v>
      </c>
      <c r="AF27" s="881">
        <f>①CO2排出量の現状把握!Z37</f>
        <v>21.358320041499809</v>
      </c>
      <c r="AG27" s="881">
        <f>①CO2排出量の現状把握!AA37</f>
        <v>21.4892115482908</v>
      </c>
      <c r="AH27" s="881">
        <f>①CO2排出量の現状把握!AB37</f>
        <v>18.510040898461401</v>
      </c>
      <c r="AI27" s="881">
        <f>①CO2排出量の現状把握!AC37</f>
        <v>16.846765007536209</v>
      </c>
      <c r="AJ27" s="881">
        <f>①CO2排出量の現状把握!AD37</f>
        <v>17.03090640956594</v>
      </c>
      <c r="AK27" s="881">
        <f>①CO2排出量の現状把握!AE37</f>
        <v>14.524607555523655</v>
      </c>
      <c r="AL27" s="881">
        <f>①CO2排出量の現状把握!AF37</f>
        <v>14.86008684140147</v>
      </c>
      <c r="AM27" s="881">
        <f>①CO2排出量の現状把握!AG37</f>
        <v>13.607099854760142</v>
      </c>
      <c r="AN27" s="881">
        <f>①CO2排出量の現状把握!AH37</f>
        <v>15.32711791516372</v>
      </c>
      <c r="AO27" s="881">
        <f>①CO2排出量の現状把握!AI37</f>
        <v>14.763353404143306</v>
      </c>
      <c r="AP27" s="882">
        <f>①CO2排出量の現状把握!AJ37</f>
        <v>12.111886505150817</v>
      </c>
      <c r="AQ27" s="273"/>
      <c r="AV27" s="70" t="str">
        <f t="shared" ref="AV27:AV31" si="14">AW27</f>
        <v>N2O</v>
      </c>
      <c r="AW27" s="70" t="str">
        <f t="shared" si="13"/>
        <v>N2O</v>
      </c>
      <c r="AX27" s="287">
        <f t="shared" si="12"/>
        <v>11.69</v>
      </c>
      <c r="AY27" s="287">
        <f t="shared" ref="AY27:AY31" si="15">AX27</f>
        <v>11.69</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22.954005193068621</v>
      </c>
      <c r="AG28" s="881">
        <f>①CO2排出量の現状把握!AA38</f>
        <v>25.06098540487109</v>
      </c>
      <c r="AH28" s="881">
        <f>①CO2排出量の現状把握!AB38</f>
        <v>24.628710120377988</v>
      </c>
      <c r="AI28" s="881">
        <f>①CO2排出量の現状把握!AC38</f>
        <v>14.820529242696679</v>
      </c>
      <c r="AJ28" s="881">
        <f>①CO2排出量の現状把握!AD38</f>
        <v>15.745977174033969</v>
      </c>
      <c r="AK28" s="881">
        <f>①CO2排出量の現状把握!AE38</f>
        <v>20.265677873711699</v>
      </c>
      <c r="AL28" s="881">
        <f>①CO2排出量の現状把握!AF38</f>
        <v>18.256899589825615</v>
      </c>
      <c r="AM28" s="881">
        <f>①CO2排出量の現状把握!AG38</f>
        <v>17.010811559161315</v>
      </c>
      <c r="AN28" s="881">
        <f>①CO2排出量の現状把握!AH38</f>
        <v>17.170785473263091</v>
      </c>
      <c r="AO28" s="881">
        <f>①CO2排出量の現状把握!AI38</f>
        <v>14.084641152968754</v>
      </c>
      <c r="AP28" s="882">
        <f>①CO2排出量の現状把握!AJ38</f>
        <v>10.259148928423475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156.7697324156081</v>
      </c>
      <c r="AG29" s="883">
        <f>①CO2排出量の現状把握!AA39</f>
        <v>165.1921215008426</v>
      </c>
      <c r="AH29" s="883">
        <f>①CO2排出量の現状把握!AB39</f>
        <v>164.41281334519431</v>
      </c>
      <c r="AI29" s="883">
        <f>①CO2排出量の現状把握!AC39</f>
        <v>150.43929173437721</v>
      </c>
      <c r="AJ29" s="883">
        <f>①CO2排出量の現状把握!AD39</f>
        <v>125.8034331781311</v>
      </c>
      <c r="AK29" s="883">
        <f>①CO2排出量の現状把握!AE39</f>
        <v>122.35300499226615</v>
      </c>
      <c r="AL29" s="883">
        <f>①CO2排出量の現状把握!AF39</f>
        <v>117.89415011496659</v>
      </c>
      <c r="AM29" s="883">
        <f>①CO2排出量の現状把握!AG39</f>
        <v>115.04160818696849</v>
      </c>
      <c r="AN29" s="883">
        <f>①CO2排出量の現状把握!AH39</f>
        <v>116.71607216308361</v>
      </c>
      <c r="AO29" s="883">
        <f>①CO2排出量の現状把握!AI39</f>
        <v>99.481978869053734</v>
      </c>
      <c r="AP29" s="884">
        <f>①CO2排出量の現状把握!AJ39</f>
        <v>111.14820674544784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10.394</v>
      </c>
      <c r="BG31" s="952">
        <f t="shared" si="2"/>
        <v>3.4646666666666666</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0.40915072034992261</v>
      </c>
    </row>
    <row r="32" spans="2:63" ht="15.95" customHeight="1" thickTop="1" thickBot="1">
      <c r="B32" s="285"/>
      <c r="Z32" s="273"/>
      <c r="AB32" s="272"/>
      <c r="AC32" s="1114" t="s">
        <v>290</v>
      </c>
      <c r="AD32" s="1114"/>
      <c r="AE32" s="1115"/>
      <c r="AF32" s="461">
        <f t="shared" ref="AF32:AP32" si="16">IFERROR(IF(SUM(F23:F26)/AF24&gt;1,1,SUM(F23:F26)/AF24),0)</f>
        <v>0.25615488201181874</v>
      </c>
      <c r="AG32" s="461">
        <f t="shared" si="16"/>
        <v>0.2850209113199032</v>
      </c>
      <c r="AH32" s="461">
        <f t="shared" si="16"/>
        <v>0.29607443740809963</v>
      </c>
      <c r="AI32" s="461">
        <f t="shared" si="16"/>
        <v>0.31531412476407905</v>
      </c>
      <c r="AJ32" s="461">
        <f t="shared" si="16"/>
        <v>0.35102845186944265</v>
      </c>
      <c r="AK32" s="461">
        <f t="shared" si="16"/>
        <v>0.41020780997470313</v>
      </c>
      <c r="AL32" s="461">
        <f t="shared" si="16"/>
        <v>0.43592063965760841</v>
      </c>
      <c r="AM32" s="461">
        <f t="shared" si="16"/>
        <v>0.40224317990653258</v>
      </c>
      <c r="AN32" s="461">
        <f t="shared" si="16"/>
        <v>0.45705482872671943</v>
      </c>
      <c r="AO32" s="461">
        <f t="shared" si="16"/>
        <v>0.4842994889996225</v>
      </c>
      <c r="AP32" s="461">
        <f t="shared" si="16"/>
        <v>0.42190563033903905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0.35101314360190683</v>
      </c>
      <c r="AG33" s="458">
        <f t="shared" ref="AG33:AP33" si="17">IFERROR(IF(G22/AG25&gt;1,1,G22/AG25),0)</f>
        <v>0.41167932078889408</v>
      </c>
      <c r="AH33" s="458">
        <f t="shared" si="17"/>
        <v>0.42328925394295919</v>
      </c>
      <c r="AI33" s="458">
        <f t="shared" si="17"/>
        <v>0.4593852975383142</v>
      </c>
      <c r="AJ33" s="458">
        <f t="shared" si="17"/>
        <v>0.44730226111409171</v>
      </c>
      <c r="AK33" s="458">
        <f t="shared" si="17"/>
        <v>0.45967852969305323</v>
      </c>
      <c r="AL33" s="458">
        <f t="shared" si="17"/>
        <v>0.48947510184344795</v>
      </c>
      <c r="AM33" s="458">
        <f t="shared" si="17"/>
        <v>0.4577684672943344</v>
      </c>
      <c r="AN33" s="458">
        <f>IFERROR(IF(N22/AN25&gt;1,1,N22/AN25),0)</f>
        <v>0.53115820183179874</v>
      </c>
      <c r="AO33" s="458">
        <f t="shared" si="17"/>
        <v>0.55983547751303986</v>
      </c>
      <c r="AP33" s="458">
        <f t="shared" si="17"/>
        <v>0.50390364231744789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0.37089705268517315</v>
      </c>
      <c r="AG34" s="459">
        <f t="shared" ref="AG34:AP36" si="18">IFERROR(IF(G23/AG26&gt;1,1,G23/AG26),0)</f>
        <v>0.43734152868186543</v>
      </c>
      <c r="AH34" s="459">
        <f t="shared" si="18"/>
        <v>0.45309589153307001</v>
      </c>
      <c r="AI34" s="459">
        <f t="shared" si="18"/>
        <v>0.49198737328072772</v>
      </c>
      <c r="AJ34" s="459">
        <f t="shared" si="18"/>
        <v>0.480285163480904</v>
      </c>
      <c r="AK34" s="459">
        <f t="shared" si="18"/>
        <v>0.49870512732838845</v>
      </c>
      <c r="AL34" s="459">
        <f t="shared" si="18"/>
        <v>0.51834975453717136</v>
      </c>
      <c r="AM34" s="459">
        <f t="shared" si="18"/>
        <v>0.49403140764441822</v>
      </c>
      <c r="AN34" s="459">
        <f t="shared" si="18"/>
        <v>0.57434594403455308</v>
      </c>
      <c r="AO34" s="459">
        <f t="shared" si="18"/>
        <v>0.57211643111488963</v>
      </c>
      <c r="AP34" s="459">
        <f t="shared" si="18"/>
        <v>0.52500285521941237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0.47044898571032073</v>
      </c>
      <c r="AG35" s="459">
        <f t="shared" si="18"/>
        <v>0.54455231983282093</v>
      </c>
      <c r="AH35" s="459">
        <f>IFERROR(IF(H24/AH27&gt;1,1,H24/AH27),0)</f>
        <v>0.49789193068536414</v>
      </c>
      <c r="AI35" s="459">
        <f t="shared" si="18"/>
        <v>0.34790062052733256</v>
      </c>
      <c r="AJ35" s="459">
        <f t="shared" si="18"/>
        <v>0.36744961480646732</v>
      </c>
      <c r="AK35" s="459">
        <f t="shared" si="18"/>
        <v>0.42734373209550164</v>
      </c>
      <c r="AL35" s="459">
        <f t="shared" si="18"/>
        <v>0.61143653445453827</v>
      </c>
      <c r="AM35" s="459">
        <f t="shared" si="18"/>
        <v>0.33541313349026286</v>
      </c>
      <c r="AN35" s="459">
        <f t="shared" si="18"/>
        <v>0.52312509399222917</v>
      </c>
      <c r="AO35" s="459">
        <f t="shared" si="18"/>
        <v>0.93467924408876768</v>
      </c>
      <c r="AP35" s="459">
        <f t="shared" si="18"/>
        <v>0.56638575642883138</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27.327999999999999</v>
      </c>
      <c r="BG36" s="952">
        <f t="shared" si="2"/>
        <v>27.327999999999999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2.2576739468028926</v>
      </c>
    </row>
    <row r="37" spans="2:63" ht="15.95" customHeight="1">
      <c r="B37" s="290"/>
      <c r="C37" s="29"/>
      <c r="Z37" s="273"/>
      <c r="AB37" s="272"/>
      <c r="AC37" s="522"/>
      <c r="AD37" s="408" t="s">
        <v>199</v>
      </c>
      <c r="AE37" s="413"/>
      <c r="AF37" s="460">
        <f>IFERROR(IF(F26/AF29&gt;1,1,F26/AF29),0)</f>
        <v>6.1784885709453792E-2</v>
      </c>
      <c r="AG37" s="460">
        <f t="shared" ref="AG37:AP37" si="21">IFERROR(IF(G26/AG29&gt;1,1,G26/AG29),0)</f>
        <v>2.6387456982794218E-2</v>
      </c>
      <c r="AH37" s="460">
        <f t="shared" si="21"/>
        <v>2.7917532135181135E-2</v>
      </c>
      <c r="AI37" s="460">
        <f t="shared" si="21"/>
        <v>2.9825984609941274E-2</v>
      </c>
      <c r="AJ37" s="460">
        <f t="shared" si="21"/>
        <v>0.13097416806319925</v>
      </c>
      <c r="AK37" s="460">
        <f t="shared" si="21"/>
        <v>0.29476186549140859</v>
      </c>
      <c r="AL37" s="460">
        <f t="shared" si="21"/>
        <v>0.30880242967524713</v>
      </c>
      <c r="AM37" s="460">
        <f t="shared" si="21"/>
        <v>0.26166184978114598</v>
      </c>
      <c r="AN37" s="460">
        <f t="shared" si="21"/>
        <v>0.30053273169600869</v>
      </c>
      <c r="AO37" s="460">
        <f t="shared" si="21"/>
        <v>0.31703229427627488</v>
      </c>
      <c r="AP37" s="460">
        <f t="shared" si="21"/>
        <v>0.25110616551753839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59.26</v>
      </c>
      <c r="BG38" s="952">
        <f t="shared" si="2"/>
        <v>29.63</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2.1528843323477731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7.226</v>
      </c>
      <c r="BG50" s="952">
        <f t="shared" si="22"/>
        <v>3.613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0.65172603610201862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20.684000000000001</v>
      </c>
      <c r="BG52" s="952">
        <f t="shared" ref="BG52" si="26">BF52/BE52</f>
        <v>10.342000000000001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0.38779027431864915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129.43199999999999</v>
      </c>
      <c r="G55" s="885">
        <f t="shared" ref="G55:P55" si="32">SUM(G56,G57,G60,G61,G62,G63,G64,G65,)</f>
        <v>412.911</v>
      </c>
      <c r="H55" s="885">
        <f t="shared" si="32"/>
        <v>435.53899999999999</v>
      </c>
      <c r="I55" s="885">
        <f t="shared" si="32"/>
        <v>414.68</v>
      </c>
      <c r="J55" s="885">
        <f t="shared" si="32"/>
        <v>409.24699999999996</v>
      </c>
      <c r="K55" s="885">
        <f t="shared" si="32"/>
        <v>423.1</v>
      </c>
      <c r="L55" s="885">
        <f t="shared" si="32"/>
        <v>437.06299999999993</v>
      </c>
      <c r="M55" s="885">
        <f t="shared" si="32"/>
        <v>414.88099999999997</v>
      </c>
      <c r="N55" s="885">
        <f t="shared" si="32"/>
        <v>396.233</v>
      </c>
      <c r="O55" s="885">
        <f t="shared" si="32"/>
        <v>371.56400000000002</v>
      </c>
      <c r="P55" s="886">
        <f t="shared" si="32"/>
        <v>360.48399999999998</v>
      </c>
      <c r="Z55" s="273"/>
      <c r="AB55" s="272"/>
      <c r="AQ55" s="273"/>
      <c r="BA55" s="70" t="s">
        <v>341</v>
      </c>
      <c r="BB55" s="70"/>
      <c r="BC55" s="70" t="s">
        <v>342</v>
      </c>
      <c r="BD55" s="70" t="str">
        <f t="shared" ref="BD55:BD57" si="33">BC55&amp;"(N="&amp;BE55&amp;")"</f>
        <v>発電所・変電所(N=1)</v>
      </c>
      <c r="BE55" s="845">
        <f>BE60+BE61</f>
        <v>1</v>
      </c>
      <c r="BF55" s="952">
        <f>BF60+BF61</f>
        <v>215.911</v>
      </c>
      <c r="BG55" s="952">
        <f t="shared" si="29"/>
        <v>215.911</v>
      </c>
      <c r="BH55" s="845">
        <f>BH60+BH61</f>
        <v>231</v>
      </c>
      <c r="BI55" s="845">
        <f>BI60+BI61</f>
        <v>22952.601999999999</v>
      </c>
      <c r="BJ55" s="845">
        <f t="shared" si="30"/>
        <v>99.361913419913421</v>
      </c>
      <c r="BK55" s="279">
        <f t="shared" si="31"/>
        <v>2.1729754648296522</v>
      </c>
    </row>
    <row r="56" spans="2:63" ht="15.95" customHeight="1" thickBot="1">
      <c r="B56" s="272"/>
      <c r="C56" s="613" t="str">
        <f>D56</f>
        <v>エネルギー起源CO2</v>
      </c>
      <c r="D56" s="412" t="s">
        <v>344</v>
      </c>
      <c r="E56" s="409"/>
      <c r="F56" s="880">
        <f>IFERROR(VLOOKUP(年度マスタ!$K$4&amp;"_"&amp;F$54,データシート1!$A:$CE,MATCH("bc_"&amp;$C56,データシート1!$A$1:$CE$1,0),0),0)</f>
        <v>118.571</v>
      </c>
      <c r="G56" s="887">
        <f>IFERROR(VLOOKUP(年度マスタ!$K$4&amp;"_"&amp;G$54,データシート1!$A:$CE,MATCH("bc_"&amp;$C56,データシート1!$A$1:$CE$1,0),0),0)</f>
        <v>405.71800000000002</v>
      </c>
      <c r="H56" s="887">
        <f>IFERROR(VLOOKUP(年度マスタ!$K$4&amp;"_"&amp;H$54,データシート1!$A:$CE,MATCH("bc_"&amp;$C56,データシート1!$A$1:$CE$1,0),0),0)</f>
        <v>431.95</v>
      </c>
      <c r="I56" s="887">
        <f>IFERROR(VLOOKUP(年度マスタ!$K$4&amp;"_"&amp;I$54,データシート1!$A:$CE,MATCH("bc_"&amp;$C56,データシート1!$A$1:$CE$1,0),0),0)</f>
        <v>414.68</v>
      </c>
      <c r="J56" s="887">
        <f>IFERROR(VLOOKUP(年度マスタ!$K$4&amp;"_"&amp;J$54,データシート1!$A:$CE,MATCH("bc_"&amp;$C56,データシート1!$A$1:$CE$1,0),0),0)</f>
        <v>397.07799999999997</v>
      </c>
      <c r="K56" s="887">
        <f>IFERROR(VLOOKUP(年度マスタ!$K$4&amp;"_"&amp;K$54,データシート1!$A:$CE,MATCH("bc_"&amp;$C56,データシート1!$A$1:$CE$1,0),0),0)</f>
        <v>394.11700000000002</v>
      </c>
      <c r="L56" s="887">
        <f>IFERROR(VLOOKUP(年度マスタ!$K$4&amp;"_"&amp;L$54,データシート1!$A:$CE,MATCH("bc_"&amp;$C56,データシート1!$A$1:$CE$1,0),0),0)</f>
        <v>404.37599999999998</v>
      </c>
      <c r="M56" s="887">
        <f>IFERROR(VLOOKUP(年度マスタ!$K$4&amp;"_"&amp;M$54,データシート1!$A:$CE,MATCH("bc_"&amp;$C56,データシート1!$A$1:$CE$1,0),0),0)</f>
        <v>388.39400000000001</v>
      </c>
      <c r="N56" s="887">
        <f>IFERROR(VLOOKUP(年度マスタ!$K$4&amp;"_"&amp;N$54,データシート1!$A:$CE,MATCH("bc_"&amp;$C56,データシート1!$A$1:$CE$1,0),0),0)</f>
        <v>365.44499999999999</v>
      </c>
      <c r="O56" s="887">
        <f>IFERROR(VLOOKUP(年度マスタ!$K$4&amp;"_"&amp;O$54,データシート1!$A:$CE,MATCH("bc_"&amp;$C56,データシート1!$A$1:$CE$1,0),0),0)</f>
        <v>339.67099999999999</v>
      </c>
      <c r="P56" s="888">
        <f>IFERROR(VLOOKUP(年度マスタ!$K$4&amp;"_"&amp;P$54,データシート1!$A:$CE,MATCH("bc_"&amp;$C56,データシート1!$A$1:$CE$1,0),0),0)</f>
        <v>339.8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5.6820000000000004</v>
      </c>
      <c r="G57" s="887">
        <f t="shared" ref="G57:J57" si="34">SUM(G58:G59)</f>
        <v>4.1399999999999997</v>
      </c>
      <c r="H57" s="887">
        <f t="shared" si="34"/>
        <v>3.589</v>
      </c>
      <c r="I57" s="887">
        <f t="shared" si="34"/>
        <v>0</v>
      </c>
      <c r="J57" s="887">
        <f t="shared" si="34"/>
        <v>0</v>
      </c>
      <c r="K57" s="887">
        <f t="shared" ref="K57:O57" si="35">SUM(K58:K59)</f>
        <v>17.780999999999999</v>
      </c>
      <c r="L57" s="887">
        <f t="shared" si="35"/>
        <v>20.027000000000001</v>
      </c>
      <c r="M57" s="887">
        <f t="shared" si="35"/>
        <v>11.554</v>
      </c>
      <c r="N57" s="887">
        <f t="shared" si="35"/>
        <v>14.914999999999999</v>
      </c>
      <c r="O57" s="887">
        <f t="shared" si="35"/>
        <v>11.907999999999999</v>
      </c>
      <c r="P57" s="888">
        <f>SUM(P58:P59)</f>
        <v>8.9939999999999998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5.6820000000000004</v>
      </c>
      <c r="G59" s="889">
        <f>IFERROR(VLOOKUP(年度マスタ!$K$4&amp;"_"&amp;G$54,データシート1!$A:$CE,MATCH("bc_"&amp;$C59,データシート1!$A$1:$CE$1,0),0),0)</f>
        <v>4.1399999999999997</v>
      </c>
      <c r="H59" s="889">
        <f>IFERROR(VLOOKUP(年度マスタ!$K$4&amp;"_"&amp;H$54,データシート1!$A:$CE,MATCH("bc_"&amp;$C59,データシート1!$A$1:$CE$1,0),0),0)</f>
        <v>3.589</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17.780999999999999</v>
      </c>
      <c r="L59" s="889">
        <f>IFERROR(VLOOKUP(年度マスタ!$K$4&amp;"_"&amp;L$54,データシート1!$A:$CE,MATCH("bc_"&amp;$C59,データシート1!$A$1:$CE$1,0),0),0)</f>
        <v>20.027000000000001</v>
      </c>
      <c r="M59" s="889">
        <f>IFERROR(VLOOKUP(年度マスタ!$K$4&amp;"_"&amp;M$54,データシート1!$A:$CE,MATCH("bc_"&amp;$C59,データシート1!$A$1:$CE$1,0),0),0)</f>
        <v>11.554</v>
      </c>
      <c r="N59" s="889">
        <f>IFERROR(VLOOKUP(年度マスタ!$K$4&amp;"_"&amp;N$54,データシート1!$A:$CE,MATCH("bc_"&amp;$C59,データシート1!$A$1:$CE$1,0),0),0)</f>
        <v>14.914999999999999</v>
      </c>
      <c r="O59" s="889">
        <f>IFERROR(VLOOKUP(年度マスタ!$K$4&amp;"_"&amp;O$54,データシート1!$A:$CE,MATCH("bc_"&amp;$C59,データシート1!$A$1:$CE$1,0),0),0)</f>
        <v>11.907999999999999</v>
      </c>
      <c r="P59" s="890">
        <f>IFERROR(VLOOKUP(年度マスタ!$K$4&amp;"_"&amp;P$54,データシート1!$A:$CE,MATCH("bc_"&amp;$C59,データシート1!$A$1:$CE$1,0),0),0)</f>
        <v>8.9939999999999998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3.0529999999999999</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1.34</v>
      </c>
      <c r="M60" s="887">
        <f>IFERROR(VLOOKUP(年度マスタ!$K$4&amp;"_"&amp;M$54,データシート1!$A:$CE,MATCH("bc_"&amp;$C60,データシート1!$A$1:$CE$1,0),0),0)</f>
        <v>0</v>
      </c>
      <c r="N60" s="887">
        <f>IFERROR(VLOOKUP(年度マスタ!$K$4&amp;"_"&amp;N$54,データシート1!$A:$CE,MATCH("bc_"&amp;$C60,データシート1!$A$1:$CE$1,0),0),0)</f>
        <v>3.52</v>
      </c>
      <c r="O60" s="887">
        <f>IFERROR(VLOOKUP(年度マスタ!$K$4&amp;"_"&amp;O$54,データシート1!$A:$CE,MATCH("bc_"&amp;$C60,データシート1!$A$1:$CE$1,0),0),0)</f>
        <v>8.5039999999999996</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215.911</v>
      </c>
      <c r="BG60" s="953">
        <f t="shared" si="29"/>
        <v>215.911</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2.1466556312760878</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5.1790000000000003</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12.169</v>
      </c>
      <c r="K61" s="887">
        <f>IFERROR(VLOOKUP(年度マスタ!$K$4&amp;"_"&amp;K$54,データシート1!$A:$CE,MATCH("bc_"&amp;$C61,データシート1!$A$1:$CE$1,0),0),0)</f>
        <v>11.202</v>
      </c>
      <c r="L61" s="887">
        <f>IFERROR(VLOOKUP(年度マスタ!$K$4&amp;"_"&amp;L$54,データシート1!$A:$CE,MATCH("bc_"&amp;$C61,データシート1!$A$1:$CE$1,0),0),0)</f>
        <v>11.32</v>
      </c>
      <c r="M61" s="887">
        <f>IFERROR(VLOOKUP(年度マスタ!$K$4&amp;"_"&amp;M$54,データシート1!$A:$CE,MATCH("bc_"&amp;$C61,データシート1!$A$1:$CE$1,0),0),0)</f>
        <v>10.807</v>
      </c>
      <c r="N61" s="887">
        <f>IFERROR(VLOOKUP(年度マスタ!$K$4&amp;"_"&amp;N$54,データシート1!$A:$CE,MATCH("bc_"&amp;$C61,データシート1!$A$1:$CE$1,0),0),0)</f>
        <v>12.353</v>
      </c>
      <c r="O61" s="887">
        <f>IFERROR(VLOOKUP(年度マスタ!$K$4&amp;"_"&amp;O$54,データシート1!$A:$CE,MATCH("bc_"&amp;$C61,データシート1!$A$1:$CE$1,0),0),0)</f>
        <v>11.481</v>
      </c>
      <c r="P61" s="888">
        <f>IFERROR(VLOOKUP(年度マスタ!$K$4&amp;"_"&amp;P$54,データシート1!$A:$CE,MATCH("bc_"&amp;$C61,データシート1!$A$1:$CE$1,0),0),0)</f>
        <v>11.69</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4.1260000000000003</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柏崎市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2118.8000000000002</v>
      </c>
      <c r="K6" s="619">
        <f>VLOOKUP(年度マスタ!$K$4&amp;"_"&amp;K$5,データシート1!$A:$BT,MATCH("cb_"&amp;$G6,データシート1!$A$1:$BT$1,0),0)</f>
        <v>2480.1</v>
      </c>
      <c r="L6" s="619">
        <f>VLOOKUP(年度マスタ!$K$4&amp;"_"&amp;L$5,データシート1!$A:$BT,MATCH("cb_"&amp;$G6,データシート1!$A$1:$BT$1,0),0)</f>
        <v>2658.8</v>
      </c>
      <c r="M6" s="619">
        <f>VLOOKUP(年度マスタ!$K$4&amp;"_"&amp;M$5,データシート1!$A:$BT,MATCH("cb_"&amp;$G6,データシート1!$A$1:$BT$1,0),0)</f>
        <v>2808.1999999999994</v>
      </c>
      <c r="N6" s="619">
        <f>VLOOKUP(年度マスタ!$K$4&amp;"_"&amp;N$5,データシート1!$A:$BT,MATCH("cb_"&amp;$G6,データシート1!$A$1:$BT$1,0),0)</f>
        <v>3030.1000000000008</v>
      </c>
      <c r="O6" s="619">
        <f>VLOOKUP(年度マスタ!$K$4&amp;"_"&amp;O$5,データシート1!$A:$BT,MATCH("cb_"&amp;$G6,データシート1!$A$1:$BT$1,0),0)</f>
        <v>3230.900000000001</v>
      </c>
      <c r="P6" s="619">
        <f>VLOOKUP(年度マスタ!$K$4&amp;"_"&amp;P$5,データシート1!$A:$BT,MATCH("cb_"&amp;$G6,データシート1!$A$1:$BT$1,0),0)</f>
        <v>3342.1000000000008</v>
      </c>
      <c r="Q6" s="619">
        <f>VLOOKUP(年度マスタ!$K$4&amp;"_"&amp;Q$5,データシート1!$A:$BT,MATCH("cb_"&amp;$G6,データシート1!$A$1:$BT$1,0),0)</f>
        <v>3573.8000000000025</v>
      </c>
      <c r="R6" s="633">
        <f>VLOOKUP(年度マスタ!$K$4&amp;"_"&amp;R$5,データシート1!$A:$BT,MATCH("cb_"&amp;$G6,データシート1!$A$1:$BT$1,0),0)</f>
        <v>3772.6000000000031</v>
      </c>
      <c r="S6" s="568"/>
      <c r="T6" s="190"/>
      <c r="U6" s="581"/>
      <c r="V6" s="195"/>
      <c r="W6" s="195"/>
      <c r="X6" s="195"/>
      <c r="Y6" s="196" t="s">
        <v>372</v>
      </c>
      <c r="Z6" s="663" t="s">
        <v>373</v>
      </c>
      <c r="AA6" s="663"/>
      <c r="AB6" s="663"/>
      <c r="AC6" s="664">
        <f>SUM(AC7:AC8)</f>
        <v>1190669</v>
      </c>
      <c r="AD6" s="664">
        <f>SUM(AD7:AD8)</f>
        <v>1358937.1519999998</v>
      </c>
      <c r="AE6" s="665">
        <f>$AD6*3600/100000000</f>
        <v>48.92173747199999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3895.7</v>
      </c>
      <c r="K7" s="617">
        <f>VLOOKUP(年度マスタ!$K$4&amp;"_"&amp;K$5,データシート1!$A:$BT,MATCH("cb_"&amp;$G7,データシート1!$A$1:$BT$1,0),0)</f>
        <v>4198.4000000000005</v>
      </c>
      <c r="L7" s="617">
        <f>VLOOKUP(年度マスタ!$K$4&amp;"_"&amp;L$5,データシート1!$A:$BT,MATCH("cb_"&amp;$G7,データシート1!$A$1:$BT$1,0),0)</f>
        <v>4486.2000000000007</v>
      </c>
      <c r="M7" s="617">
        <f>VLOOKUP(年度マスタ!$K$4&amp;"_"&amp;M$5,データシート1!$A:$BT,MATCH("cb_"&amp;$G7,データシート1!$A$1:$BT$1,0),0)</f>
        <v>4564.1000000000004</v>
      </c>
      <c r="N7" s="617">
        <f>VLOOKUP(年度マスタ!$K$4&amp;"_"&amp;N$5,データシート1!$A:$BT,MATCH("cb_"&amp;$G7,データシート1!$A$1:$BT$1,0),0)</f>
        <v>4602.4000000000005</v>
      </c>
      <c r="O7" s="617">
        <f>VLOOKUP(年度マスタ!$K$4&amp;"_"&amp;O$5,データシート1!$A:$BT,MATCH("cb_"&amp;$G7,データシート1!$A$1:$BT$1,0),0)</f>
        <v>4699.8999999999987</v>
      </c>
      <c r="P7" s="617">
        <f>VLOOKUP(年度マスタ!$K$4&amp;"_"&amp;P$5,データシート1!$A:$BT,MATCH("cb_"&amp;$G7,データシート1!$A$1:$BT$1,0),0)</f>
        <v>4935.2999999999993</v>
      </c>
      <c r="Q7" s="617">
        <f>VLOOKUP(年度マスタ!$K$4&amp;"_"&amp;Q$5,データシート1!$A:$BT,MATCH("cb_"&amp;$G7,データシート1!$A$1:$BT$1,0),0)</f>
        <v>4987.0999999999995</v>
      </c>
      <c r="R7" s="634">
        <f>VLOOKUP(年度マスタ!$K$4&amp;"_"&amp;R$5,データシート1!$A:$BT,MATCH("cb_"&amp;$G7,データシート1!$A$1:$BT$1,0),0)</f>
        <v>5186.2999999999984</v>
      </c>
      <c r="S7" s="568"/>
      <c r="T7" s="190"/>
      <c r="U7" s="581"/>
      <c r="V7" s="195"/>
      <c r="W7" s="195"/>
      <c r="X7" s="195"/>
      <c r="Y7" s="196" t="s">
        <v>375</v>
      </c>
      <c r="Z7" s="212" t="s">
        <v>376</v>
      </c>
      <c r="AA7" s="212"/>
      <c r="AB7" s="212"/>
      <c r="AC7" s="1022">
        <f>VLOOKUP(年度マスタ!$K$4&amp;"_"&amp;年度マスタ!$K$9,データシート3!A:AB,MATCH("ea_"&amp;$Y7&amp;"_設備",データシート3!$A$1:$AB$1,0),0)</f>
        <v>493459</v>
      </c>
      <c r="AD7" s="1022">
        <f>VLOOKUP(年度マスタ!$K$4&amp;"_"&amp;年度マスタ!$K$9,データシート3!A:AB,MATCH("ea_"&amp;$Y7&amp;"_年間発電",データシート3!$A$1:$AB$1,0),0)/10^3</f>
        <v>562552.70799999987</v>
      </c>
      <c r="AE7" s="554">
        <f t="shared" ref="AE7:AE16" si="0">$AD7*3600/100000000</f>
        <v>20.251897487999994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509.8</v>
      </c>
      <c r="K8" s="617">
        <f>VLOOKUP(年度マスタ!$K$4&amp;"_"&amp;K$5,データシート1!$A:$BT,MATCH("cb_"&amp;$G8,データシート1!$A$1:$BT$1,0),0)</f>
        <v>499.8</v>
      </c>
      <c r="L8" s="617">
        <f>VLOOKUP(年度マスタ!$K$4&amp;"_"&amp;L$5,データシート1!$A:$BT,MATCH("cb_"&amp;$G8,データシート1!$A$1:$BT$1,0),0)</f>
        <v>480</v>
      </c>
      <c r="M8" s="617">
        <f>VLOOKUP(年度マスタ!$K$4&amp;"_"&amp;M$5,データシート1!$A:$BT,MATCH("cb_"&amp;$G8,データシート1!$A$1:$BT$1,0),0)</f>
        <v>480</v>
      </c>
      <c r="N8" s="617">
        <f>VLOOKUP(年度マスタ!$K$4&amp;"_"&amp;N$5,データシート1!$A:$BT,MATCH("cb_"&amp;$G8,データシート1!$A$1:$BT$1,0),0)</f>
        <v>480</v>
      </c>
      <c r="O8" s="617">
        <f>VLOOKUP(年度マスタ!$K$4&amp;"_"&amp;O$5,データシート1!$A:$BT,MATCH("cb_"&amp;$G8,データシート1!$A$1:$BT$1,0),0)</f>
        <v>480</v>
      </c>
      <c r="P8" s="617">
        <f>VLOOKUP(年度マスタ!$K$4&amp;"_"&amp;P$5,データシート1!$A:$BT,MATCH("cb_"&amp;$G8,データシート1!$A$1:$BT$1,0),0)</f>
        <v>480</v>
      </c>
      <c r="Q8" s="617">
        <f>VLOOKUP(年度マスタ!$K$4&amp;"_"&amp;Q$5,データシート1!$A:$BT,MATCH("cb_"&amp;$G8,データシート1!$A$1:$BT$1,0),0)</f>
        <v>480</v>
      </c>
      <c r="R8" s="634">
        <f>VLOOKUP(年度マスタ!$K$4&amp;"_"&amp;R$5,データシート1!$A:$BT,MATCH("cb_"&amp;$G8,データシート1!$A$1:$BT$1,0),0)</f>
        <v>480</v>
      </c>
      <c r="S8" s="568"/>
      <c r="T8" s="190"/>
      <c r="U8" s="581"/>
      <c r="V8" s="195"/>
      <c r="W8" s="195"/>
      <c r="X8" s="195"/>
      <c r="Y8" s="196" t="s">
        <v>378</v>
      </c>
      <c r="Z8" s="186" t="s">
        <v>379</v>
      </c>
      <c r="AA8" s="186"/>
      <c r="AB8" s="186"/>
      <c r="AC8" s="1022">
        <f>VLOOKUP(年度マスタ!$K$4&amp;"_"&amp;年度マスタ!$K$9,データシート3!A:AB,MATCH("ea_"&amp;$Y8&amp;"_設備",データシート3!$A$1:$AB$1,0),0)</f>
        <v>697210</v>
      </c>
      <c r="AD8" s="1022">
        <f>VLOOKUP(年度マスタ!$K$4&amp;"_"&amp;年度マスタ!$K$9,データシート3!A:AB,MATCH("ea_"&amp;$Y8&amp;"_年間発電",データシート3!$A$1:$AB$1,0),0)/10^3</f>
        <v>796384.44400000002</v>
      </c>
      <c r="AE8" s="554">
        <f t="shared" si="0"/>
        <v>28.669839983999999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198</v>
      </c>
      <c r="K9" s="617">
        <f>VLOOKUP(年度マスタ!$K$4&amp;"_"&amp;K$5,データシート1!$A:$BT,MATCH("cb_"&amp;$G9,データシート1!$A$1:$BT$1,0),0)</f>
        <v>198</v>
      </c>
      <c r="L9" s="617">
        <f>VLOOKUP(年度マスタ!$K$4&amp;"_"&amp;L$5,データシート1!$A:$BT,MATCH("cb_"&amp;$G9,データシート1!$A$1:$BT$1,0),0)</f>
        <v>198</v>
      </c>
      <c r="M9" s="617">
        <f>VLOOKUP(年度マスタ!$K$4&amp;"_"&amp;M$5,データシート1!$A:$BT,MATCH("cb_"&amp;$G9,データシート1!$A$1:$BT$1,0),0)</f>
        <v>198</v>
      </c>
      <c r="N9" s="617">
        <f>VLOOKUP(年度マスタ!$K$4&amp;"_"&amp;N$5,データシート1!$A:$BT,MATCH("cb_"&amp;$G9,データシート1!$A$1:$BT$1,0),0)</f>
        <v>198</v>
      </c>
      <c r="O9" s="617">
        <f>VLOOKUP(年度マスタ!$K$4&amp;"_"&amp;O$5,データシート1!$A:$BT,MATCH("cb_"&amp;$G9,データシート1!$A$1:$BT$1,0),0)</f>
        <v>198</v>
      </c>
      <c r="P9" s="617">
        <f>VLOOKUP(年度マスタ!$K$4&amp;"_"&amp;P$5,データシート1!$A:$BT,MATCH("cb_"&amp;$G9,データシート1!$A$1:$BT$1,0),0)</f>
        <v>198</v>
      </c>
      <c r="Q9" s="617">
        <f>VLOOKUP(年度マスタ!$K$4&amp;"_"&amp;Q$5,データシート1!$A:$BT,MATCH("cb_"&amp;$G9,データシート1!$A$1:$BT$1,0),0)</f>
        <v>198</v>
      </c>
      <c r="R9" s="634">
        <f>VLOOKUP(年度マスタ!$K$4&amp;"_"&amp;R$5,データシート1!$A:$BT,MATCH("cb_"&amp;$G9,データシート1!$A$1:$BT$1,0),0)</f>
        <v>198</v>
      </c>
      <c r="S9" s="568"/>
      <c r="T9" s="190"/>
      <c r="U9" s="581"/>
      <c r="V9" s="195"/>
      <c r="W9" s="195"/>
      <c r="X9" s="195"/>
      <c r="Y9" s="196" t="s">
        <v>381</v>
      </c>
      <c r="Z9" s="208" t="s">
        <v>377</v>
      </c>
      <c r="AA9" s="208"/>
      <c r="AB9" s="208"/>
      <c r="AC9" s="666">
        <f>VLOOKUP(年度マスタ!$K$4&amp;"_"&amp;年度マスタ!$K$9,データシート3!A:AB,MATCH("ea_"&amp;$Y9&amp;"_設備",データシート3!$A$1:$AB$1,0),0)</f>
        <v>201200</v>
      </c>
      <c r="AD9" s="666">
        <f>VLOOKUP(年度マスタ!$K$4&amp;"_"&amp;年度マスタ!$K$9,データシート3!A:AB,MATCH("ea_"&amp;$Y9&amp;"_年間発電",データシート3!$A$1:$AB$1,0),0)/10^3</f>
        <v>373801.69799999997</v>
      </c>
      <c r="AE9" s="667">
        <f t="shared" si="0"/>
        <v>13.456861128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2734</v>
      </c>
      <c r="AD10" s="666">
        <f>SUM(AD11:AD12)</f>
        <v>15787.475</v>
      </c>
      <c r="AE10" s="667">
        <f t="shared" si="0"/>
        <v>0.56834910000000005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2734</v>
      </c>
      <c r="AD11" s="1022">
        <f>VLOOKUP(年度マスタ!$K$4&amp;"_"&amp;年度マスタ!$K$9,データシート3!A:AB,MATCH("ea_"&amp;$Y11&amp;"_年間発電",データシート3!$A$1:$AB$1,0),0)/10^3</f>
        <v>15787.475</v>
      </c>
      <c r="AE11" s="554">
        <f t="shared" si="0"/>
        <v>0.56834910000000005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6722.3</v>
      </c>
      <c r="K12" s="651">
        <f t="shared" ref="K12:Q12" si="1">SUM(K6:K11)</f>
        <v>7376.3</v>
      </c>
      <c r="L12" s="651">
        <f t="shared" si="1"/>
        <v>7823.0000000000009</v>
      </c>
      <c r="M12" s="651">
        <f t="shared" si="1"/>
        <v>8050.2999999999993</v>
      </c>
      <c r="N12" s="651">
        <f t="shared" si="1"/>
        <v>8310.5000000000018</v>
      </c>
      <c r="O12" s="651">
        <f t="shared" si="1"/>
        <v>8608.7999999999993</v>
      </c>
      <c r="P12" s="651">
        <f t="shared" si="1"/>
        <v>8955.4</v>
      </c>
      <c r="Q12" s="651">
        <f t="shared" si="1"/>
        <v>9238.9000000000015</v>
      </c>
      <c r="R12" s="652">
        <f t="shared" ref="R12" si="2">SUM(R6:R11)</f>
        <v>9636.9000000000015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90547</v>
      </c>
      <c r="AD13" s="666">
        <f>SUM(AD14:AD16)</f>
        <v>597906.76400000008</v>
      </c>
      <c r="AE13" s="667">
        <f t="shared" si="0"/>
        <v>21.524643504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53391</v>
      </c>
      <c r="AD14" s="1022">
        <f>VLOOKUP(年度マスタ!$K$4&amp;"_"&amp;年度マスタ!$K$9,データシート3!A:AB,MATCH("ea_"&amp;$Y14&amp;"_年間発電",データシート3!$A$1:$AB$1,0),0)/10^3</f>
        <v>370063.96500000008</v>
      </c>
      <c r="AE14" s="554">
        <f t="shared" si="0"/>
        <v>13.322302740000003</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12697</v>
      </c>
      <c r="AD15" s="1022">
        <f>VLOOKUP(年度マスタ!$K$4&amp;"_"&amp;年度マスタ!$K$9,データシート3!A:AB,MATCH("ea_"&amp;$Y15&amp;"_年間発電",データシート3!$A$1:$AB$1,0),0)/10^3</f>
        <v>77858.248999999996</v>
      </c>
      <c r="AE15" s="554">
        <f t="shared" si="0"/>
        <v>2.8028969639999999</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24459</v>
      </c>
      <c r="AD16" s="1022">
        <f>VLOOKUP(年度マスタ!$K$4&amp;"_"&amp;年度マスタ!$K$9,データシート3!A:AB,MATCH("ea_"&amp;$Y16&amp;"_年間発電",データシート3!$A$1:$AB$1,0),0)/10^3</f>
        <v>149984.54999999996</v>
      </c>
      <c r="AE16" s="554">
        <f t="shared" si="0"/>
        <v>5.3994437999999985</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9.6081382600000005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44.302497279999997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2542.8142560000001</v>
      </c>
      <c r="K19" s="615">
        <f>K6*別紙!$C5/100*別紙!$E5/10^3</f>
        <v>2976.4176119999997</v>
      </c>
      <c r="L19" s="615">
        <f>L6*別紙!$C5/100*別紙!$E5/10^3</f>
        <v>3190.8790559999998</v>
      </c>
      <c r="M19" s="615">
        <f>M6*別紙!$C5/100*別紙!$E5/10^3</f>
        <v>3370.1769839999993</v>
      </c>
      <c r="N19" s="615">
        <f>N6*別紙!$C5/100*別紙!$E5/10^3</f>
        <v>3636.4836120000004</v>
      </c>
      <c r="O19" s="615">
        <f>O6*別紙!$C5/100*別紙!$E5/10^3</f>
        <v>3877.4677080000006</v>
      </c>
      <c r="P19" s="615">
        <f>P6*別紙!$C5/100*別紙!$E5/10^3</f>
        <v>4010.9210520000011</v>
      </c>
      <c r="Q19" s="615">
        <f>Q6*別紙!$C5/100*別紙!$E5/10^3</f>
        <v>4288.9888560000027</v>
      </c>
      <c r="R19" s="639">
        <f>R6*別紙!$C5/100*別紙!$E5/10^3</f>
        <v>4527.5727120000038</v>
      </c>
      <c r="S19" s="572"/>
      <c r="T19" s="191"/>
      <c r="U19" s="588"/>
      <c r="W19" s="201"/>
      <c r="X19" s="201"/>
      <c r="Y19" s="173"/>
      <c r="Z19" s="628" t="s">
        <v>389</v>
      </c>
      <c r="AA19" s="671"/>
      <c r="AB19" s="672"/>
      <c r="AC19" s="673">
        <f>SUM($AC$6,$AC$9,$AC$10,$AC$13)</f>
        <v>1485150</v>
      </c>
      <c r="AD19" s="673">
        <f>SUM($AD$6,$AD$9,$AD$10,$AD$13)</f>
        <v>2346433.0889999997</v>
      </c>
      <c r="AE19" s="674">
        <f>SUM($AE$6,$AE$9,$AE$10,$AE$13,$AE$17,$AE$18)</f>
        <v>138.38222674399998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5153.0761319999992</v>
      </c>
      <c r="K20" s="617">
        <f>K7*別紙!$C6/100*別紙!$E6/10^3</f>
        <v>5553.4755839999998</v>
      </c>
      <c r="L20" s="617">
        <f>L7*別紙!$C6/100*別紙!$E6/10^3</f>
        <v>5934.1659120000013</v>
      </c>
      <c r="M20" s="617">
        <f>M7*別紙!$C6/100*別紙!$E6/10^3</f>
        <v>6037.2089160000005</v>
      </c>
      <c r="N20" s="617">
        <f>N7*別紙!$C6/100*別紙!$E6/10^3</f>
        <v>6087.8706240000001</v>
      </c>
      <c r="O20" s="617">
        <f>O7*別紙!$C6/100*別紙!$E6/10^3</f>
        <v>6216.8397239999977</v>
      </c>
      <c r="P20" s="617">
        <f>P7*別紙!$C6/100*別紙!$E6/10^3</f>
        <v>6528.2174279999981</v>
      </c>
      <c r="Q20" s="617">
        <f>Q7*別紙!$C6/100*別紙!$E6/10^3</f>
        <v>6596.7363959999984</v>
      </c>
      <c r="R20" s="634">
        <f>R7*別紙!$C6/100*別紙!$E6/10^3</f>
        <v>6860.2301879999986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1107.5303040000001</v>
      </c>
      <c r="K21" s="617">
        <f>K8*別紙!$C7/100*別紙!$E7/10^3</f>
        <v>1085.8055039999999</v>
      </c>
      <c r="L21" s="617">
        <f>L8*別紙!$C7/100*別紙!$E7/10^3</f>
        <v>1042.7904000000001</v>
      </c>
      <c r="M21" s="617">
        <f>M8*別紙!$C7/100*別紙!$E7/10^3</f>
        <v>1042.7904000000001</v>
      </c>
      <c r="N21" s="617">
        <f>N8*別紙!$C7/100*別紙!$E7/10^3</f>
        <v>1042.7904000000001</v>
      </c>
      <c r="O21" s="617">
        <f>O8*別紙!$C7/100*別紙!$E7/10^3</f>
        <v>1042.7904000000001</v>
      </c>
      <c r="P21" s="617">
        <f>P8*別紙!$C7/100*別紙!$E7/10^3</f>
        <v>1042.7904000000001</v>
      </c>
      <c r="Q21" s="617">
        <f>Q8*別紙!$C7/100*別紙!$E7/10^3</f>
        <v>1042.7904000000001</v>
      </c>
      <c r="R21" s="634">
        <f>R8*別紙!$C7/100*別紙!$E7/10^3</f>
        <v>1042.7904000000001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1040.6880000000001</v>
      </c>
      <c r="K22" s="617">
        <f>K9*別紙!$C8/100*別紙!$E8/10^3</f>
        <v>1040.6880000000001</v>
      </c>
      <c r="L22" s="617">
        <f>L9*別紙!$C8/100*別紙!$E8/10^3</f>
        <v>1040.6880000000001</v>
      </c>
      <c r="M22" s="617">
        <f>M9*別紙!$C8/100*別紙!$E8/10^3</f>
        <v>1040.6880000000001</v>
      </c>
      <c r="N22" s="617">
        <f>N9*別紙!$C8/100*別紙!$E8/10^3</f>
        <v>1040.6880000000001</v>
      </c>
      <c r="O22" s="617">
        <f>O9*別紙!$C8/100*別紙!$E8/10^3</f>
        <v>1040.6880000000001</v>
      </c>
      <c r="P22" s="617">
        <f>P9*別紙!$C8/100*別紙!$E8/10^3</f>
        <v>1040.6880000000001</v>
      </c>
      <c r="Q22" s="617">
        <f>Q9*別紙!$C8/100*別紙!$E8/10^3</f>
        <v>1040.6880000000001</v>
      </c>
      <c r="R22" s="634">
        <f>R9*別紙!$C8/100*別紙!$E8/10^3</f>
        <v>1040.6880000000001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9844.1086919999998</v>
      </c>
      <c r="K25" s="657">
        <f t="shared" si="3"/>
        <v>10656.386699999999</v>
      </c>
      <c r="L25" s="657">
        <f t="shared" si="3"/>
        <v>11208.523368000002</v>
      </c>
      <c r="M25" s="657">
        <f t="shared" si="3"/>
        <v>11490.864299999999</v>
      </c>
      <c r="N25" s="657">
        <f t="shared" si="3"/>
        <v>11807.832636000001</v>
      </c>
      <c r="O25" s="657">
        <f t="shared" si="3"/>
        <v>12177.785831999998</v>
      </c>
      <c r="P25" s="657">
        <f t="shared" si="3"/>
        <v>12622.61688</v>
      </c>
      <c r="Q25" s="657">
        <f t="shared" si="3"/>
        <v>12969.203652</v>
      </c>
      <c r="R25" s="658">
        <f t="shared" ref="R25" si="4">SUM(R19:R24)</f>
        <v>13471.281300000002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603127.71841704787</v>
      </c>
      <c r="K26" s="654">
        <f>(VLOOKUP(年度マスタ!$K$4&amp;"_"&amp;K$18,データシート1!$A:$BT,MATCH("da_合計",データシート1!$A$1:$BT$1,0),0))/10^3</f>
        <v>584323.53240650031</v>
      </c>
      <c r="L26" s="654">
        <f>(VLOOKUP(年度マスタ!$K$4&amp;"_"&amp;L$18,データシート1!$A:$BT,MATCH("da_合計",データシート1!$A$1:$BT$1,0),0))/10^3</f>
        <v>606805.8625725481</v>
      </c>
      <c r="M26" s="654">
        <f>(VLOOKUP(年度マスタ!$K$4&amp;"_"&amp;M$18,データシート1!$A:$BT,MATCH("da_合計",データシート1!$A$1:$BT$1,0),0))/10^3</f>
        <v>605301.07780168997</v>
      </c>
      <c r="N26" s="654">
        <f>(VLOOKUP(年度マスタ!$K$4&amp;"_"&amp;N$18,データシート1!$A:$BT,MATCH("da_合計",データシート1!$A$1:$BT$1,0),0))/10^3</f>
        <v>558079.39603346447</v>
      </c>
      <c r="O26" s="654">
        <f>(VLOOKUP(年度マスタ!$K$4&amp;"_"&amp;O$18,データシート1!$A:$BT,MATCH("da_合計",データシート1!$A$1:$BT$1,0),0))/10^3</f>
        <v>520483.08687217691</v>
      </c>
      <c r="P26" s="654">
        <f>(VLOOKUP(年度マスタ!$K$4&amp;"_"&amp;P$18,データシート1!$A:$BT,MATCH("da_合計",データシート1!$A$1:$BT$1,0),0))/10^3</f>
        <v>519986.88618203992</v>
      </c>
      <c r="Q26" s="654">
        <f>(VLOOKUP(年度マスタ!$K$4&amp;"_"&amp;Q$18,データシート1!$A:$BT,MATCH("da_合計",データシート1!$A$1:$BT$1,0),0))/10^3</f>
        <v>520479.76672011992</v>
      </c>
      <c r="R26" s="655">
        <f>Q26</f>
        <v>520479.76672011992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1.6321764680019304E-2</v>
      </c>
      <c r="K27" s="839">
        <f t="shared" ref="K27:P27" si="5">K25/K26</f>
        <v>1.823713423984882E-2</v>
      </c>
      <c r="L27" s="839">
        <f t="shared" si="5"/>
        <v>1.8471349832517383E-2</v>
      </c>
      <c r="M27" s="839">
        <f t="shared" si="5"/>
        <v>1.8983716899583419E-2</v>
      </c>
      <c r="N27" s="839">
        <f t="shared" si="5"/>
        <v>2.1157979885879821E-2</v>
      </c>
      <c r="O27" s="839">
        <f t="shared" si="5"/>
        <v>2.3397082708646565E-2</v>
      </c>
      <c r="P27" s="839">
        <f t="shared" si="5"/>
        <v>2.427487541595617E-2</v>
      </c>
      <c r="Q27" s="839">
        <f>Q25/Q26</f>
        <v>2.4917786398743896E-2</v>
      </c>
      <c r="R27" s="840">
        <f>R25/R26</f>
        <v>2.5882430329407943E-2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2.5882430329407943E-2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4.508211921063511</v>
      </c>
      <c r="AA52" s="173"/>
      <c r="AB52" s="678" t="s">
        <v>413</v>
      </c>
      <c r="AC52" s="679">
        <f>$AD6</f>
        <v>1358937.1519999998</v>
      </c>
      <c r="AD52" s="680">
        <f>R19+R20</f>
        <v>11387.802900000002</v>
      </c>
      <c r="AE52" s="681">
        <f t="shared" ref="AE52:AE54" si="6">IFERROR(AD52/AC52,"-")</f>
        <v>8.3799334525810395E-3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1825953.3222798798</v>
      </c>
      <c r="Z53" s="1130"/>
      <c r="AA53" s="173"/>
      <c r="AB53" s="678" t="s">
        <v>377</v>
      </c>
      <c r="AC53" s="679">
        <f>$AD9</f>
        <v>373801.69799999997</v>
      </c>
      <c r="AD53" s="680">
        <f>R21</f>
        <v>1042.7904000000001</v>
      </c>
      <c r="AE53" s="681">
        <f t="shared" si="6"/>
        <v>2.7896887723607936E-3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15787.475</v>
      </c>
      <c r="AD54" s="679">
        <f>R22</f>
        <v>1040.6880000000001</v>
      </c>
      <c r="AE54" s="681">
        <f t="shared" si="6"/>
        <v>6.5918584194115906E-2</v>
      </c>
      <c r="AF54" s="473"/>
      <c r="AG54" s="41"/>
      <c r="AH54" s="420"/>
      <c r="AI54" s="442" t="s">
        <v>440</v>
      </c>
      <c r="AJ54" s="443">
        <f>VLOOKUP(年度マスタ!$K$4&amp;"_"&amp;AJ$53,データシート1!$A$1:$BT$2000,MATCH("ca_太陽光発電（10kW未満）",データシート1!$A$1:$BT$1,0),0)</f>
        <v>540</v>
      </c>
      <c r="AK54" s="443">
        <f>VLOOKUP(年度マスタ!$K$4&amp;"_"&amp;AK$53,データシート1!$A$1:$BT$2000,MATCH("ca_太陽光発電（10kW未満）",データシート1!$A$1:$BT$1,0),0)</f>
        <v>610</v>
      </c>
      <c r="AL54" s="443">
        <f>VLOOKUP(年度マスタ!$K$4&amp;"_"&amp;AL$53,データシート1!$A$1:$BT$2000,MATCH("ca_太陽光発電（10kW未満）",データシート1!$A$1:$BT$1,0),0)</f>
        <v>643</v>
      </c>
      <c r="AM54" s="443">
        <f>VLOOKUP(年度マスタ!$K$4&amp;"_"&amp;AM$53,データシート1!$A$1:$BT$2000,MATCH("ca_太陽光発電（10kW未満）",データシート1!$A$1:$BT$1,0),0)</f>
        <v>671</v>
      </c>
      <c r="AN54" s="443">
        <f>VLOOKUP(年度マスタ!$K$4&amp;"_"&amp;AN$53,データシート1!$A$1:$BT$2000,MATCH("ca_太陽光発電（10kW未満）",データシート1!$A$1:$BT$1,0),0)</f>
        <v>712</v>
      </c>
      <c r="AO54" s="443">
        <f>VLOOKUP(年度マスタ!$K$4&amp;"_"&amp;AO$53,データシート1!$A$1:$BT$2000,MATCH("ca_太陽光発電（10kW未満）",データシート1!$A$1:$BT$1,0),0)</f>
        <v>751</v>
      </c>
      <c r="AP54" s="443">
        <f>VLOOKUP(年度マスタ!$K$4&amp;"_"&amp;AP$53,データシート1!$A$1:$BT$2000,MATCH("ca_太陽光発電（10kW未満）",データシート1!$A$1:$BT$1,0),0)</f>
        <v>770</v>
      </c>
      <c r="AQ54" s="443">
        <f>VLOOKUP(年度マスタ!$K$4&amp;"_"&amp;AQ$53,データシート1!$A$1:$BT$2000,MATCH("ca_太陽光発電（10kW未満）",データシート1!$A$1:$BT$1,0),0)</f>
        <v>806</v>
      </c>
      <c r="AR54" s="443">
        <f>VLOOKUP(年度マスタ!$K$4&amp;"_"&amp;AR$53,データシート1!$A$1:$BT$2000,MATCH("ca_太陽光発電（10kW未満）",データシート1!$A$1:$BT$1,0),0)</f>
        <v>842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597906.76400000008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柏崎市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新潟県</v>
      </c>
      <c r="AY12" s="1023" t="str">
        <f>年度マスタ!$J4</f>
        <v>柏崎市</v>
      </c>
      <c r="AZ12" s="1023" t="str">
        <f>年度マスタ!$K4</f>
        <v>15205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柏崎市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新潟県</v>
      </c>
      <c r="AY4" s="1038" t="str">
        <f>年度マスタ!$J4</f>
        <v>柏崎市</v>
      </c>
      <c r="AZ4" s="1038" t="str">
        <f>年度マスタ!$K4</f>
        <v>15205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15223</v>
      </c>
      <c r="AY72" s="18" t="str">
        <f>IF(IFERROR(比較地域マスタ!$AE7,"")=0,"",IFERROR(比較地域マスタ!$AE7,""))</f>
        <v>阿賀野市</v>
      </c>
      <c r="AZ72" s="16"/>
      <c r="BA72" s="22">
        <v>1</v>
      </c>
      <c r="BB72" s="22">
        <v>1</v>
      </c>
      <c r="BC72" s="18" t="str">
        <f>AX72</f>
        <v>15223</v>
      </c>
      <c r="BD72" s="18" t="str">
        <f>AY72</f>
        <v>阿賀野市</v>
      </c>
      <c r="BE72" s="33">
        <f>VLOOKUP(BC72&amp;"_"&amp;$AZ$9,データシート3!A:AB,MATCH("ea_"&amp;"太陽光（建物系）"&amp;"_年間発電",データシート3!$A$1:$AB$1,0),0)/10^3+VLOOKUP(BC72&amp;"_"&amp;$AZ$9,データシート3!A:AB,MATCH("ea_"&amp;"太陽光（土地系）"&amp;"_年間発電",データシート3!$A$1:$AB$1,0),0)/10^3</f>
        <v>1243736.085</v>
      </c>
      <c r="BF72" s="33">
        <f>VLOOKUP(BC72&amp;"_"&amp;$AZ$9,データシート3!A:AB,MATCH("ea_"&amp;"風力（陸上）"&amp;"_年間発電",データシート3!$A$1:$AB$1,0),0)/10^3</f>
        <v>68476.187999999995</v>
      </c>
      <c r="BG72" s="33">
        <f>VLOOKUP(BC72&amp;"_"&amp;$AZ$9,データシート3!A:AB,MATCH("ea_"&amp;"中小水（河川）"&amp;"_年間発電",データシート3!$A$1:$AB$1,0),0)/10^3+VLOOKUP(BC72&amp;"_"&amp;$AZ$9,データシート3!A:AB,MATCH("ea_"&amp;"中小水（農業用水路）"&amp;"_年間発電",データシート3!$A$1:$AB$1,0),0)/10^3</f>
        <v>25180.859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20235.846000000001</v>
      </c>
      <c r="BI72" s="33">
        <f>SUM(BE72:BH72)</f>
        <v>1357628.9779999999</v>
      </c>
      <c r="BJ72" s="33">
        <f>(VLOOKUP($BC72&amp;"_"&amp;$AZ$8,データシート3!$A:$AN,MATCH("da_合計",データシート3!$A$1:$AN$1,0),0))/10^3</f>
        <v>269163.37777588359</v>
      </c>
      <c r="BK72" s="33">
        <f t="shared" ref="BK72:BK103" si="21">BI72-BJ72</f>
        <v>1088465.6002241164</v>
      </c>
      <c r="BL72" s="33">
        <f t="shared" ref="BL72:BL103" si="22">IF(BK72&gt;0,0,BK72)</f>
        <v>0</v>
      </c>
      <c r="BM72" s="33">
        <f t="shared" ref="BM72:BM103" si="23">IF(BK72&gt;0,BK72,0)</f>
        <v>1088465.6002241164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15385</v>
      </c>
      <c r="AY73" s="18" t="str">
        <f>IF(IFERROR(比較地域マスタ!$AE8,"")=0,"",IFERROR(比較地域マスタ!$AE8,""))</f>
        <v>阿賀町</v>
      </c>
      <c r="AZ73" s="16"/>
      <c r="BA73" s="22">
        <v>2</v>
      </c>
      <c r="BB73" s="22">
        <v>1</v>
      </c>
      <c r="BC73" s="18" t="str">
        <f t="shared" ref="BC73:BC136" si="24">AX73</f>
        <v>15385</v>
      </c>
      <c r="BD73" s="18" t="str">
        <f t="shared" ref="BD73:BD136" si="25">AY73</f>
        <v>阿賀町</v>
      </c>
      <c r="BE73" s="33">
        <f>VLOOKUP(BC73&amp;"_"&amp;$AZ$9,データシート3!A:AB,MATCH("ea_"&amp;"太陽光（建物系）"&amp;"_年間発電",データシート3!$A$1:$AB$1,0),0)/10^3+VLOOKUP(BC73&amp;"_"&amp;$AZ$9,データシート3!A:AB,MATCH("ea_"&amp;"太陽光（土地系）"&amp;"_年間発電",データシート3!$A$1:$AB$1,0),0)/10^3</f>
        <v>221242.712</v>
      </c>
      <c r="BF73" s="33">
        <f>VLOOKUP(BC73&amp;"_"&amp;$AZ$9,データシート3!A:AB,MATCH("ea_"&amp;"風力（陸上）"&amp;"_年間発電",データシート3!$A$1:$AB$1,0),0)/10^3</f>
        <v>2130986.3760000002</v>
      </c>
      <c r="BG73" s="33">
        <f>VLOOKUP(BC73&amp;"_"&amp;$AZ$9,データシート3!A:AB,MATCH("ea_"&amp;"中小水（河川）"&amp;"_年間発電",データシート3!$A$1:$AB$1,0),0)/10^3+VLOOKUP(BC73&amp;"_"&amp;$AZ$9,データシート3!A:AB,MATCH("ea_"&amp;"中小水（農業用水路）"&amp;"_年間発電",データシート3!$A$1:$AB$1,0),0)/10^3</f>
        <v>391124.66700000002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360.80700000000002</v>
      </c>
      <c r="BI73" s="33">
        <f t="shared" ref="BI73:BI136" si="26">SUM(BE73:BH73)</f>
        <v>2743714.5619999999</v>
      </c>
      <c r="BJ73" s="33">
        <f>(VLOOKUP($BC73&amp;"_"&amp;$AZ$8,データシート3!$A:$AN,MATCH("da_合計",データシート3!$A$1:$AN$1,0),0))/10^3</f>
        <v>45552.747450504357</v>
      </c>
      <c r="BK73" s="33">
        <f t="shared" si="21"/>
        <v>2698161.8145494955</v>
      </c>
      <c r="BL73" s="33">
        <f t="shared" si="22"/>
        <v>0</v>
      </c>
      <c r="BM73" s="33">
        <f t="shared" si="23"/>
        <v>2698161.8145494955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15586</v>
      </c>
      <c r="AY74" s="18" t="str">
        <f>IF(IFERROR(比較地域マスタ!$AE9,"")=0,"",IFERROR(比較地域マスタ!$AE9,""))</f>
        <v>粟島浦村</v>
      </c>
      <c r="AZ74" s="16"/>
      <c r="BA74" s="22">
        <v>3</v>
      </c>
      <c r="BB74" s="22">
        <v>1</v>
      </c>
      <c r="BC74" s="18" t="str">
        <f t="shared" si="24"/>
        <v>15586</v>
      </c>
      <c r="BD74" s="18" t="str">
        <f t="shared" si="25"/>
        <v>粟島浦村</v>
      </c>
      <c r="BE74" s="33">
        <f>VLOOKUP(BC74&amp;"_"&amp;$AZ$9,データシート3!A:AB,MATCH("ea_"&amp;"太陽光（建物系）"&amp;"_年間発電",データシート3!$A$1:$AB$1,0),0)/10^3+VLOOKUP(BC74&amp;"_"&amp;$AZ$9,データシート3!A:AB,MATCH("ea_"&amp;"太陽光（土地系）"&amp;"_年間発電",データシート3!$A$1:$AB$1,0),0)/10^3</f>
        <v>4988.9750000000004</v>
      </c>
      <c r="BF74" s="33">
        <f>VLOOKUP(BC74&amp;"_"&amp;$AZ$9,データシート3!A:AB,MATCH("ea_"&amp;"風力（陸上）"&amp;"_年間発電",データシート3!$A$1:$AB$1,0),0)/10^3</f>
        <v>91170.358999999982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96159.333999999988</v>
      </c>
      <c r="BJ74" s="33">
        <f>(VLOOKUP($BC74&amp;"_"&amp;$AZ$8,データシート3!$A:$AN,MATCH("da_合計",データシート3!$A$1:$AN$1,0),0))/10^3</f>
        <v>2214.4098245501555</v>
      </c>
      <c r="BK74" s="33">
        <f t="shared" si="21"/>
        <v>93944.924175449836</v>
      </c>
      <c r="BL74" s="33">
        <f t="shared" si="22"/>
        <v>0</v>
      </c>
      <c r="BM74" s="33">
        <f t="shared" si="23"/>
        <v>93944.924175449836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15405</v>
      </c>
      <c r="AY75" s="18" t="str">
        <f>IF(IFERROR(比較地域マスタ!$AE10,"")=0,"",IFERROR(比較地域マスタ!$AE10,""))</f>
        <v>出雲崎町</v>
      </c>
      <c r="AZ75" s="16"/>
      <c r="BA75" s="22">
        <v>4</v>
      </c>
      <c r="BB75" s="22">
        <v>1</v>
      </c>
      <c r="BC75" s="18" t="str">
        <f t="shared" si="24"/>
        <v>15405</v>
      </c>
      <c r="BD75" s="18" t="str">
        <f t="shared" si="25"/>
        <v>出雲崎町</v>
      </c>
      <c r="BE75" s="33">
        <f>VLOOKUP(BC75&amp;"_"&amp;$AZ$9,データシート3!A:AB,MATCH("ea_"&amp;"太陽光（建物系）"&amp;"_年間発電",データシート3!$A$1:$AB$1,0),0)/10^3+VLOOKUP(BC75&amp;"_"&amp;$AZ$9,データシート3!A:AB,MATCH("ea_"&amp;"太陽光（土地系）"&amp;"_年間発電",データシート3!$A$1:$AB$1,0),0)/10^3</f>
        <v>142657.652</v>
      </c>
      <c r="BF75" s="33">
        <f>VLOOKUP(BC75&amp;"_"&amp;$AZ$9,データシート3!A:AB,MATCH("ea_"&amp;"風力（陸上）"&amp;"_年間発電",データシート3!$A$1:$AB$1,0),0)/10^3</f>
        <v>46325.233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12506.056</v>
      </c>
      <c r="BI75" s="33">
        <f t="shared" si="26"/>
        <v>201488.94100000002</v>
      </c>
      <c r="BJ75" s="33">
        <f>(VLOOKUP($BC75&amp;"_"&amp;$AZ$8,データシート3!$A:$AN,MATCH("da_合計",データシート3!$A$1:$AN$1,0),0))/10^3</f>
        <v>19171.514546041974</v>
      </c>
      <c r="BK75" s="33">
        <f t="shared" si="21"/>
        <v>182317.42645395803</v>
      </c>
      <c r="BL75" s="33">
        <f t="shared" si="22"/>
        <v>0</v>
      </c>
      <c r="BM75" s="33">
        <f t="shared" si="23"/>
        <v>182317.42645395803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15216</v>
      </c>
      <c r="AY76" s="18" t="str">
        <f>IF(IFERROR(比較地域マスタ!$AE11,"")=0,"",IFERROR(比較地域マスタ!$AE11,""))</f>
        <v>糸魚川市</v>
      </c>
      <c r="AZ76" s="16"/>
      <c r="BA76" s="22">
        <v>5</v>
      </c>
      <c r="BB76" s="22">
        <v>1</v>
      </c>
      <c r="BC76" s="18" t="str">
        <f t="shared" si="24"/>
        <v>15216</v>
      </c>
      <c r="BD76" s="18" t="str">
        <f t="shared" si="25"/>
        <v>糸魚川市</v>
      </c>
      <c r="BE76" s="33">
        <f>VLOOKUP(BC76&amp;"_"&amp;$AZ$9,データシート3!A:AB,MATCH("ea_"&amp;"太陽光（建物系）"&amp;"_年間発電",データシート3!$A$1:$AB$1,0),0)/10^3+VLOOKUP(BC76&amp;"_"&amp;$AZ$9,データシート3!A:AB,MATCH("ea_"&amp;"太陽光（土地系）"&amp;"_年間発電",データシート3!$A$1:$AB$1,0),0)/10^3</f>
        <v>522513.19700000004</v>
      </c>
      <c r="BF76" s="33">
        <f>VLOOKUP(BC76&amp;"_"&amp;$AZ$9,データシート3!A:AB,MATCH("ea_"&amp;"風力（陸上）"&amp;"_年間発電",データシート3!$A$1:$AB$1,0),0)/10^3</f>
        <v>958306.152</v>
      </c>
      <c r="BG76" s="33">
        <f>VLOOKUP(BC76&amp;"_"&amp;$AZ$9,データシート3!A:AB,MATCH("ea_"&amp;"中小水（河川）"&amp;"_年間発電",データシート3!$A$1:$AB$1,0),0)/10^3+VLOOKUP(BC76&amp;"_"&amp;$AZ$9,データシート3!A:AB,MATCH("ea_"&amp;"中小水（農業用水路）"&amp;"_年間発電",データシート3!$A$1:$AB$1,0),0)/10^3</f>
        <v>256203.60500000004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71333.52</v>
      </c>
      <c r="BI76" s="33">
        <f t="shared" si="26"/>
        <v>1808356.4739999999</v>
      </c>
      <c r="BJ76" s="33">
        <f>(VLOOKUP($BC76&amp;"_"&amp;$AZ$8,データシート3!$A:$AN,MATCH("da_合計",データシート3!$A$1:$AN$1,0),0))/10^3</f>
        <v>306980.60480020876</v>
      </c>
      <c r="BK76" s="33">
        <f t="shared" si="21"/>
        <v>1501375.8691997912</v>
      </c>
      <c r="BL76" s="33">
        <f t="shared" si="22"/>
        <v>0</v>
      </c>
      <c r="BM76" s="33">
        <f t="shared" si="23"/>
        <v>1501375.8691997912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15225</v>
      </c>
      <c r="AY77" s="18" t="str">
        <f>IF(IFERROR(比較地域マスタ!$AE12,"")=0,"",IFERROR(比較地域マスタ!$AE12,""))</f>
        <v>魚沼市</v>
      </c>
      <c r="AZ77" s="16"/>
      <c r="BA77" s="22">
        <v>6</v>
      </c>
      <c r="BB77" s="22">
        <v>1</v>
      </c>
      <c r="BC77" s="18" t="str">
        <f t="shared" si="24"/>
        <v>15225</v>
      </c>
      <c r="BD77" s="18" t="str">
        <f t="shared" si="25"/>
        <v>魚沼市</v>
      </c>
      <c r="BE77" s="33">
        <f>VLOOKUP(BC77&amp;"_"&amp;$AZ$9,データシート3!A:AB,MATCH("ea_"&amp;"太陽光（建物系）"&amp;"_年間発電",データシート3!$A$1:$AB$1,0),0)/10^3+VLOOKUP(BC77&amp;"_"&amp;$AZ$9,データシート3!A:AB,MATCH("ea_"&amp;"太陽光（土地系）"&amp;"_年間発電",データシート3!$A$1:$AB$1,0),0)/10^3</f>
        <v>752735.01699999999</v>
      </c>
      <c r="BF77" s="33">
        <f>VLOOKUP(BC77&amp;"_"&amp;$AZ$9,データシート3!A:AB,MATCH("ea_"&amp;"風力（陸上）"&amp;"_年間発電",データシート3!$A$1:$AB$1,0),0)/10^3</f>
        <v>319976.94099999999</v>
      </c>
      <c r="BG77" s="33">
        <f>VLOOKUP(BC77&amp;"_"&amp;$AZ$9,データシート3!A:AB,MATCH("ea_"&amp;"中小水（河川）"&amp;"_年間発電",データシート3!$A$1:$AB$1,0),0)/10^3+VLOOKUP(BC77&amp;"_"&amp;$AZ$9,データシート3!A:AB,MATCH("ea_"&amp;"中小水（農業用水路）"&amp;"_年間発電",データシート3!$A$1:$AB$1,0),0)/10^3</f>
        <v>587562.03099999996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14812.95</v>
      </c>
      <c r="BI77" s="33">
        <f t="shared" si="26"/>
        <v>1675086.939</v>
      </c>
      <c r="BJ77" s="33">
        <f>(VLOOKUP($BC77&amp;"_"&amp;$AZ$8,データシート3!$A:$AN,MATCH("da_合計",データシート3!$A$1:$AN$1,0),0))/10^3</f>
        <v>187008.84478262049</v>
      </c>
      <c r="BK77" s="33">
        <f t="shared" si="21"/>
        <v>1488078.0942173796</v>
      </c>
      <c r="BL77" s="33">
        <f t="shared" si="22"/>
        <v>0</v>
      </c>
      <c r="BM77" s="33">
        <f t="shared" si="23"/>
        <v>1488078.0942173796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15208</v>
      </c>
      <c r="AY78" s="18" t="str">
        <f>IF(IFERROR(比較地域マスタ!$AE13,"")=0,"",IFERROR(比較地域マスタ!$AE13,""))</f>
        <v>小千谷市</v>
      </c>
      <c r="AZ78" s="16"/>
      <c r="BA78" s="22">
        <v>7</v>
      </c>
      <c r="BB78" s="22">
        <v>1</v>
      </c>
      <c r="BC78" s="18" t="str">
        <f t="shared" si="24"/>
        <v>15208</v>
      </c>
      <c r="BD78" s="18" t="str">
        <f t="shared" si="25"/>
        <v>小千谷市</v>
      </c>
      <c r="BE78" s="33">
        <f>VLOOKUP(BC78&amp;"_"&amp;$AZ$9,データシート3!A:AB,MATCH("ea_"&amp;"太陽光（建物系）"&amp;"_年間発電",データシート3!$A$1:$AB$1,0),0)/10^3+VLOOKUP(BC78&amp;"_"&amp;$AZ$9,データシート3!A:AB,MATCH("ea_"&amp;"太陽光（土地系）"&amp;"_年間発電",データシート3!$A$1:$AB$1,0),0)/10^3</f>
        <v>705894.98199999984</v>
      </c>
      <c r="BF78" s="33">
        <f>VLOOKUP(BC78&amp;"_"&amp;$AZ$9,データシート3!A:AB,MATCH("ea_"&amp;"風力（陸上）"&amp;"_年間発電",データシート3!$A$1:$AB$1,0),0)/10^3</f>
        <v>1617.9570000000001</v>
      </c>
      <c r="BG78" s="33">
        <f>VLOOKUP(BC78&amp;"_"&amp;$AZ$9,データシート3!A:AB,MATCH("ea_"&amp;"中小水（河川）"&amp;"_年間発電",データシート3!$A$1:$AB$1,0),0)/10^3+VLOOKUP(BC78&amp;"_"&amp;$AZ$9,データシート3!A:AB,MATCH("ea_"&amp;"中小水（農業用水路）"&amp;"_年間発電",データシート3!$A$1:$AB$1,0),0)/10^3</f>
        <v>7998.2290000000003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117525.05200000003</v>
      </c>
      <c r="BI78" s="33">
        <f t="shared" si="26"/>
        <v>833036.22</v>
      </c>
      <c r="BJ78" s="33">
        <f>(VLOOKUP($BC78&amp;"_"&amp;$AZ$8,データシート3!$A:$AN,MATCH("da_合計",データシート3!$A$1:$AN$1,0),0))/10^3</f>
        <v>226977.02844594198</v>
      </c>
      <c r="BK78" s="33">
        <f t="shared" si="21"/>
        <v>606059.19155405799</v>
      </c>
      <c r="BL78" s="33">
        <f t="shared" si="22"/>
        <v>0</v>
      </c>
      <c r="BM78" s="33">
        <f t="shared" si="23"/>
        <v>606059.19155405799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15205</v>
      </c>
      <c r="AY79" s="18" t="str">
        <f>IF(IFERROR(比較地域マスタ!$AE14,"")=0,"",IFERROR(比較地域マスタ!$AE14,""))</f>
        <v>柏崎市</v>
      </c>
      <c r="AZ79" s="16"/>
      <c r="BA79" s="22">
        <v>8</v>
      </c>
      <c r="BB79" s="22">
        <v>1</v>
      </c>
      <c r="BC79" s="18" t="str">
        <f t="shared" si="24"/>
        <v>15205</v>
      </c>
      <c r="BD79" s="18" t="str">
        <f t="shared" si="25"/>
        <v>柏崎市</v>
      </c>
      <c r="BE79" s="33">
        <f>VLOOKUP(BC79&amp;"_"&amp;$AZ$9,データシート3!A:AB,MATCH("ea_"&amp;"太陽光（建物系）"&amp;"_年間発電",データシート3!$A$1:$AB$1,0),0)/10^3+VLOOKUP(BC79&amp;"_"&amp;$AZ$9,データシート3!A:AB,MATCH("ea_"&amp;"太陽光（土地系）"&amp;"_年間発電",データシート3!$A$1:$AB$1,0),0)/10^3</f>
        <v>1358937.1519999998</v>
      </c>
      <c r="BF79" s="33">
        <f>VLOOKUP(BC79&amp;"_"&amp;$AZ$9,データシート3!A:AB,MATCH("ea_"&amp;"風力（陸上）"&amp;"_年間発電",データシート3!$A$1:$AB$1,0),0)/10^3</f>
        <v>373801.69799999997</v>
      </c>
      <c r="BG79" s="33">
        <f>VLOOKUP(BC79&amp;"_"&amp;$AZ$9,データシート3!A:AB,MATCH("ea_"&amp;"中小水（河川）"&amp;"_年間発電",データシート3!$A$1:$AB$1,0),0)/10^3+VLOOKUP(BC79&amp;"_"&amp;$AZ$9,データシート3!A:AB,MATCH("ea_"&amp;"中小水（農業用水路）"&amp;"_年間発電",データシート3!$A$1:$AB$1,0),0)/10^3</f>
        <v>15787.475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597906.76400000008</v>
      </c>
      <c r="BI79" s="33">
        <f t="shared" si="26"/>
        <v>2346433.0889999997</v>
      </c>
      <c r="BJ79" s="33">
        <f>(VLOOKUP($BC79&amp;"_"&amp;$AZ$8,データシート3!$A:$AN,MATCH("da_合計",データシート3!$A$1:$AN$1,0),0))/10^3</f>
        <v>520479.76672011992</v>
      </c>
      <c r="BK79" s="33">
        <f t="shared" si="21"/>
        <v>1825953.3222798798</v>
      </c>
      <c r="BL79" s="33">
        <f>IF(BK79&gt;0,0,BK79)</f>
        <v>0</v>
      </c>
      <c r="BM79" s="33">
        <f>IF(BK79&gt;0,BK79,0)</f>
        <v>1825953.3222798798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15209</v>
      </c>
      <c r="AY80" s="18" t="str">
        <f>IF(IFERROR(比較地域マスタ!$AE15,"")=0,"",IFERROR(比較地域マスタ!$AE15,""))</f>
        <v>加茂市</v>
      </c>
      <c r="AZ80" s="16"/>
      <c r="BA80" s="22">
        <v>9</v>
      </c>
      <c r="BB80" s="22">
        <v>1</v>
      </c>
      <c r="BC80" s="18" t="str">
        <f t="shared" si="24"/>
        <v>15209</v>
      </c>
      <c r="BD80" s="18" t="str">
        <f t="shared" si="25"/>
        <v>加茂市</v>
      </c>
      <c r="BE80" s="33">
        <f>VLOOKUP(BC80&amp;"_"&amp;$AZ$9,データシート3!A:AB,MATCH("ea_"&amp;"太陽光（建物系）"&amp;"_年間発電",データシート3!$A$1:$AB$1,0),0)/10^3+VLOOKUP(BC80&amp;"_"&amp;$AZ$9,データシート3!A:AB,MATCH("ea_"&amp;"太陽光（土地系）"&amp;"_年間発電",データシート3!$A$1:$AB$1,0),0)/10^3</f>
        <v>266507.609</v>
      </c>
      <c r="BF80" s="33">
        <f>VLOOKUP(BC80&amp;"_"&amp;$AZ$9,データシート3!A:AB,MATCH("ea_"&amp;"風力（陸上）"&amp;"_年間発電",データシート3!$A$1:$AB$1,0),0)/10^3</f>
        <v>132011.05499999999</v>
      </c>
      <c r="BG80" s="33">
        <f>VLOOKUP(BC80&amp;"_"&amp;$AZ$9,データシート3!A:AB,MATCH("ea_"&amp;"中小水（河川）"&amp;"_年間発電",データシート3!$A$1:$AB$1,0),0)/10^3+VLOOKUP(BC80&amp;"_"&amp;$AZ$9,データシート3!A:AB,MATCH("ea_"&amp;"中小水（農業用水路）"&amp;"_年間発電",データシート3!$A$1:$AB$1,0),0)/10^3</f>
        <v>5557.7709999999997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83.394999999999996</v>
      </c>
      <c r="BI80" s="33">
        <f t="shared" si="26"/>
        <v>404159.83</v>
      </c>
      <c r="BJ80" s="33">
        <f>(VLOOKUP($BC80&amp;"_"&amp;$AZ$8,データシート3!$A:$AN,MATCH("da_合計",データシート3!$A$1:$AN$1,0),0))/10^3</f>
        <v>149773.02967952495</v>
      </c>
      <c r="BK80" s="33">
        <f t="shared" si="21"/>
        <v>254386.80032047507</v>
      </c>
      <c r="BL80" s="33">
        <f t="shared" si="22"/>
        <v>0</v>
      </c>
      <c r="BM80" s="33">
        <f t="shared" si="23"/>
        <v>254386.80032047507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15504</v>
      </c>
      <c r="AY81" s="18" t="str">
        <f>IF(IFERROR(比較地域マスタ!$AE16,"")=0,"",IFERROR(比較地域マスタ!$AE16,""))</f>
        <v>刈羽村</v>
      </c>
      <c r="AZ81" s="16"/>
      <c r="BA81" s="22">
        <v>10</v>
      </c>
      <c r="BB81" s="22">
        <v>1</v>
      </c>
      <c r="BC81" s="18" t="str">
        <f t="shared" si="24"/>
        <v>15504</v>
      </c>
      <c r="BD81" s="18" t="str">
        <f t="shared" si="25"/>
        <v>刈羽村</v>
      </c>
      <c r="BE81" s="33">
        <f>VLOOKUP(BC81&amp;"_"&amp;$AZ$9,データシート3!A:AB,MATCH("ea_"&amp;"太陽光（建物系）"&amp;"_年間発電",データシート3!$A$1:$AB$1,0),0)/10^3+VLOOKUP(BC81&amp;"_"&amp;$AZ$9,データシート3!A:AB,MATCH("ea_"&amp;"太陽光（土地系）"&amp;"_年間発電",データシート3!$A$1:$AB$1,0),0)/10^3</f>
        <v>202001.641</v>
      </c>
      <c r="BF81" s="33">
        <f>VLOOKUP(BC81&amp;"_"&amp;$AZ$9,データシート3!A:AB,MATCH("ea_"&amp;"風力（陸上）"&amp;"_年間発電",データシート3!$A$1:$AB$1,0),0)/10^3</f>
        <v>3260.1950000000002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9714.8050000000003</v>
      </c>
      <c r="BI81" s="33">
        <f t="shared" si="26"/>
        <v>214976.641</v>
      </c>
      <c r="BJ81" s="33">
        <f>(VLOOKUP($BC81&amp;"_"&amp;$AZ$8,データシート3!$A:$AN,MATCH("da_合計",データシート3!$A$1:$AN$1,0),0))/10^3</f>
        <v>20237.149191635741</v>
      </c>
      <c r="BK81" s="33">
        <f t="shared" si="21"/>
        <v>194739.49180836426</v>
      </c>
      <c r="BL81" s="33">
        <f t="shared" si="22"/>
        <v>0</v>
      </c>
      <c r="BM81" s="33">
        <f t="shared" si="23"/>
        <v>194739.49180836426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15218</v>
      </c>
      <c r="AY82" s="18" t="str">
        <f>IF(IFERROR(比較地域マスタ!$AE17,"")=0,"",IFERROR(比較地域マスタ!$AE17,""))</f>
        <v>五泉市</v>
      </c>
      <c r="AZ82" s="16"/>
      <c r="BA82" s="22">
        <v>11</v>
      </c>
      <c r="BB82" s="22">
        <v>1</v>
      </c>
      <c r="BC82" s="18" t="str">
        <f t="shared" si="24"/>
        <v>15218</v>
      </c>
      <c r="BD82" s="18" t="str">
        <f t="shared" si="25"/>
        <v>五泉市</v>
      </c>
      <c r="BE82" s="33">
        <f>VLOOKUP(BC82&amp;"_"&amp;$AZ$9,データシート3!A:AB,MATCH("ea_"&amp;"太陽光（建物系）"&amp;"_年間発電",データシート3!$A$1:$AB$1,0),0)/10^3+VLOOKUP(BC82&amp;"_"&amp;$AZ$9,データシート3!A:AB,MATCH("ea_"&amp;"太陽光（土地系）"&amp;"_年間発電",データシート3!$A$1:$AB$1,0),0)/10^3</f>
        <v>1118033.4000000001</v>
      </c>
      <c r="BF82" s="33">
        <f>VLOOKUP(BC82&amp;"_"&amp;$AZ$9,データシート3!A:AB,MATCH("ea_"&amp;"風力（陸上）"&amp;"_年間発電",データシート3!$A$1:$AB$1,0),0)/10^3</f>
        <v>499122.87400000001</v>
      </c>
      <c r="BG82" s="33">
        <f>VLOOKUP(BC82&amp;"_"&amp;$AZ$9,データシート3!A:AB,MATCH("ea_"&amp;"中小水（河川）"&amp;"_年間発電",データシート3!$A$1:$AB$1,0),0)/10^3+VLOOKUP(BC82&amp;"_"&amp;$AZ$9,データシート3!A:AB,MATCH("ea_"&amp;"中小水（農業用水路）"&amp;"_年間発電",データシート3!$A$1:$AB$1,0),0)/10^3</f>
        <v>96346.17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2829.3049999999994</v>
      </c>
      <c r="BI82" s="33">
        <f t="shared" si="26"/>
        <v>1716331.7490000001</v>
      </c>
      <c r="BJ82" s="33">
        <f>(VLOOKUP($BC82&amp;"_"&amp;$AZ$8,データシート3!$A:$AN,MATCH("da_合計",データシート3!$A$1:$AN$1,0),0))/10^3</f>
        <v>280272.61514763354</v>
      </c>
      <c r="BK82" s="33">
        <f t="shared" si="21"/>
        <v>1436059.1338523666</v>
      </c>
      <c r="BL82" s="33">
        <f t="shared" si="22"/>
        <v>0</v>
      </c>
      <c r="BM82" s="33">
        <f t="shared" si="23"/>
        <v>1436059.1338523666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15224</v>
      </c>
      <c r="AY83" s="18" t="str">
        <f>IF(IFERROR(比較地域マスタ!$AE18,"")=0,"",IFERROR(比較地域マスタ!$AE18,""))</f>
        <v>佐渡市</v>
      </c>
      <c r="AZ83" s="16"/>
      <c r="BA83" s="22">
        <v>12</v>
      </c>
      <c r="BB83" s="22">
        <v>1</v>
      </c>
      <c r="BC83" s="18" t="str">
        <f t="shared" si="24"/>
        <v>15224</v>
      </c>
      <c r="BD83" s="18" t="str">
        <f t="shared" si="25"/>
        <v>佐渡市</v>
      </c>
      <c r="BE83" s="33">
        <f>VLOOKUP(BC83&amp;"_"&amp;$AZ$9,データシート3!A:AB,MATCH("ea_"&amp;"太陽光（建物系）"&amp;"_年間発電",データシート3!$A$1:$AB$1,0),0)/10^3+VLOOKUP(BC83&amp;"_"&amp;$AZ$9,データシート3!A:AB,MATCH("ea_"&amp;"太陽光（土地系）"&amp;"_年間発電",データシート3!$A$1:$AB$1,0),0)/10^3</f>
        <v>2483199.9560000002</v>
      </c>
      <c r="BF83" s="33">
        <f>VLOOKUP(BC83&amp;"_"&amp;$AZ$9,データシート3!A:AB,MATCH("ea_"&amp;"風力（陸上）"&amp;"_年間発電",データシート3!$A$1:$AB$1,0),0)/10^3</f>
        <v>2442735.0109999995</v>
      </c>
      <c r="BG83" s="33">
        <f>VLOOKUP(BC83&amp;"_"&amp;$AZ$9,データシート3!A:AB,MATCH("ea_"&amp;"中小水（河川）"&amp;"_年間発電",データシート3!$A$1:$AB$1,0),0)/10^3+VLOOKUP(BC83&amp;"_"&amp;$AZ$9,データシート3!A:AB,MATCH("ea_"&amp;"中小水（農業用水路）"&amp;"_年間発電",データシート3!$A$1:$AB$1,0),0)/10^3</f>
        <v>120815.141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5046750.108</v>
      </c>
      <c r="BJ83" s="33">
        <f>(VLOOKUP($BC83&amp;"_"&amp;$AZ$8,データシート3!$A:$AN,MATCH("da_合計",データシート3!$A$1:$AN$1,0),0))/10^3</f>
        <v>250473.88673428979</v>
      </c>
      <c r="BK83" s="33">
        <f t="shared" si="21"/>
        <v>4796276.22126571</v>
      </c>
      <c r="BL83" s="33">
        <f t="shared" si="22"/>
        <v>0</v>
      </c>
      <c r="BM83" s="33">
        <f t="shared" si="23"/>
        <v>4796276.22126571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15204</v>
      </c>
      <c r="AY84" s="18" t="str">
        <f>IF(IFERROR(比較地域マスタ!$AE19,"")=0,"",IFERROR(比較地域マスタ!$AE19,""))</f>
        <v>三条市</v>
      </c>
      <c r="AZ84" s="16"/>
      <c r="BA84" s="22">
        <v>13</v>
      </c>
      <c r="BB84" s="22">
        <v>1</v>
      </c>
      <c r="BC84" s="18" t="str">
        <f t="shared" si="24"/>
        <v>15204</v>
      </c>
      <c r="BD84" s="18" t="str">
        <f t="shared" si="25"/>
        <v>三条市</v>
      </c>
      <c r="BE84" s="33">
        <f>VLOOKUP(BC84&amp;"_"&amp;$AZ$9,データシート3!A:AB,MATCH("ea_"&amp;"太陽光（建物系）"&amp;"_年間発電",データシート3!$A$1:$AB$1,0),0)/10^3+VLOOKUP(BC84&amp;"_"&amp;$AZ$9,データシート3!A:AB,MATCH("ea_"&amp;"太陽光（土地系）"&amp;"_年間発電",データシート3!$A$1:$AB$1,0),0)/10^3</f>
        <v>1487305.8419999999</v>
      </c>
      <c r="BF84" s="33">
        <f>VLOOKUP(BC84&amp;"_"&amp;$AZ$9,データシート3!A:AB,MATCH("ea_"&amp;"風力（陸上）"&amp;"_年間発電",データシート3!$A$1:$AB$1,0),0)/10^3</f>
        <v>359894.90600000002</v>
      </c>
      <c r="BG84" s="33">
        <f>VLOOKUP(BC84&amp;"_"&amp;$AZ$9,データシート3!A:AB,MATCH("ea_"&amp;"中小水（河川）"&amp;"_年間発電",データシート3!$A$1:$AB$1,0),0)/10^3+VLOOKUP(BC84&amp;"_"&amp;$AZ$9,データシート3!A:AB,MATCH("ea_"&amp;"中小水（農業用水路）"&amp;"_年間発電",データシート3!$A$1:$AB$1,0),0)/10^3</f>
        <v>27638.764999999999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6778.0680000000002</v>
      </c>
      <c r="BI84" s="33">
        <f t="shared" si="26"/>
        <v>1881617.5809999998</v>
      </c>
      <c r="BJ84" s="33">
        <f>(VLOOKUP($BC84&amp;"_"&amp;$AZ$8,データシート3!$A:$AN,MATCH("da_合計",データシート3!$A$1:$AN$1,0),0))/10^3</f>
        <v>684888.83322421939</v>
      </c>
      <c r="BK84" s="33">
        <f t="shared" si="21"/>
        <v>1196728.7477757805</v>
      </c>
      <c r="BL84" s="33">
        <f t="shared" si="22"/>
        <v>0</v>
      </c>
      <c r="BM84" s="33">
        <f t="shared" si="23"/>
        <v>1196728.7477757805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15206</v>
      </c>
      <c r="AY85" s="18" t="str">
        <f>IF(IFERROR(比較地域マスタ!$AE20,"")=0,"",IFERROR(比較地域マスタ!$AE20,""))</f>
        <v>新発田市</v>
      </c>
      <c r="AZ85" s="16"/>
      <c r="BA85" s="22">
        <v>14</v>
      </c>
      <c r="BB85" s="22">
        <v>1</v>
      </c>
      <c r="BC85" s="18" t="str">
        <f t="shared" si="24"/>
        <v>15206</v>
      </c>
      <c r="BD85" s="18" t="str">
        <f t="shared" si="25"/>
        <v>新発田市</v>
      </c>
      <c r="BE85" s="33">
        <f>VLOOKUP(BC85&amp;"_"&amp;$AZ$9,データシート3!A:AB,MATCH("ea_"&amp;"太陽光（建物系）"&amp;"_年間発電",データシート3!$A$1:$AB$1,0),0)/10^3+VLOOKUP(BC85&amp;"_"&amp;$AZ$9,データシート3!A:AB,MATCH("ea_"&amp;"太陽光（土地系）"&amp;"_年間発電",データシート3!$A$1:$AB$1,0),0)/10^3</f>
        <v>3287623.5490000006</v>
      </c>
      <c r="BF85" s="33">
        <f>VLOOKUP(BC85&amp;"_"&amp;$AZ$9,データシート3!A:AB,MATCH("ea_"&amp;"風力（陸上）"&amp;"_年間発電",データシート3!$A$1:$AB$1,0),0)/10^3</f>
        <v>384578.614</v>
      </c>
      <c r="BG85" s="33">
        <f>VLOOKUP(BC85&amp;"_"&amp;$AZ$9,データシート3!A:AB,MATCH("ea_"&amp;"中小水（河川）"&amp;"_年間発電",データシート3!$A$1:$AB$1,0),0)/10^3+VLOOKUP(BC85&amp;"_"&amp;$AZ$9,データシート3!A:AB,MATCH("ea_"&amp;"中小水（農業用水路）"&amp;"_年間発電",データシート3!$A$1:$AB$1,0),0)/10^3</f>
        <v>297172.09299999999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36871.729999999996</v>
      </c>
      <c r="BI85" s="33">
        <f t="shared" si="26"/>
        <v>4006245.9860000005</v>
      </c>
      <c r="BJ85" s="33">
        <f>(VLOOKUP($BC85&amp;"_"&amp;$AZ$8,データシート3!$A:$AN,MATCH("da_合計",データシート3!$A$1:$AN$1,0),0))/10^3</f>
        <v>511532.56459215708</v>
      </c>
      <c r="BK85" s="33">
        <f t="shared" si="21"/>
        <v>3494713.4214078435</v>
      </c>
      <c r="BL85" s="33">
        <f t="shared" si="22"/>
        <v>0</v>
      </c>
      <c r="BM85" s="33">
        <f t="shared" si="23"/>
        <v>3494713.4214078435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15222</v>
      </c>
      <c r="AY86" s="18" t="str">
        <f>IF(IFERROR(比較地域マスタ!$AE21,"")=0,"",IFERROR(比較地域マスタ!$AE21,""))</f>
        <v>上越市</v>
      </c>
      <c r="AZ86" s="16"/>
      <c r="BA86" s="22">
        <v>15</v>
      </c>
      <c r="BB86" s="22">
        <v>1</v>
      </c>
      <c r="BC86" s="18" t="str">
        <f t="shared" si="24"/>
        <v>15222</v>
      </c>
      <c r="BD86" s="18" t="str">
        <f t="shared" si="25"/>
        <v>上越市</v>
      </c>
      <c r="BE86" s="33">
        <f>VLOOKUP(BC86&amp;"_"&amp;$AZ$9,データシート3!A:AB,MATCH("ea_"&amp;"太陽光（建物系）"&amp;"_年間発電",データシート3!$A$1:$AB$1,0),0)/10^3+VLOOKUP(BC86&amp;"_"&amp;$AZ$9,データシート3!A:AB,MATCH("ea_"&amp;"太陽光（土地系）"&amp;"_年間発電",データシート3!$A$1:$AB$1,0),0)/10^3</f>
        <v>4636650.1899999995</v>
      </c>
      <c r="BF86" s="33">
        <f>VLOOKUP(BC86&amp;"_"&amp;$AZ$9,データシート3!A:AB,MATCH("ea_"&amp;"風力（陸上）"&amp;"_年間発電",データシート3!$A$1:$AB$1,0),0)/10^3</f>
        <v>783089.7</v>
      </c>
      <c r="BG86" s="33">
        <f>VLOOKUP(BC86&amp;"_"&amp;$AZ$9,データシート3!A:AB,MATCH("ea_"&amp;"中小水（河川）"&amp;"_年間発電",データシート3!$A$1:$AB$1,0),0)/10^3+VLOOKUP(BC86&amp;"_"&amp;$AZ$9,データシート3!A:AB,MATCH("ea_"&amp;"中小水（農業用水路）"&amp;"_年間発電",データシート3!$A$1:$AB$1,0),0)/10^3</f>
        <v>214800.217</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1134828.071</v>
      </c>
      <c r="BI86" s="33">
        <f t="shared" si="26"/>
        <v>6769368.1779999994</v>
      </c>
      <c r="BJ86" s="33">
        <f>(VLOOKUP($BC86&amp;"_"&amp;$AZ$8,データシート3!$A:$AN,MATCH("da_合計",データシート3!$A$1:$AN$1,0),0))/10^3</f>
        <v>1351303.8383602239</v>
      </c>
      <c r="BK86" s="33">
        <f t="shared" si="21"/>
        <v>5418064.3396397755</v>
      </c>
      <c r="BL86" s="33">
        <f t="shared" si="22"/>
        <v>0</v>
      </c>
      <c r="BM86" s="33">
        <f t="shared" si="23"/>
        <v>5418064.3396397755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15307</v>
      </c>
      <c r="AY87" s="18" t="str">
        <f>IF(IFERROR(比較地域マスタ!$AE22,"")=0,"",IFERROR(比較地域マスタ!$AE22,""))</f>
        <v>聖籠町</v>
      </c>
      <c r="AZ87" s="16"/>
      <c r="BA87" s="22">
        <v>16</v>
      </c>
      <c r="BB87" s="22">
        <v>1</v>
      </c>
      <c r="BC87" s="18" t="str">
        <f t="shared" si="24"/>
        <v>15307</v>
      </c>
      <c r="BD87" s="18" t="str">
        <f t="shared" si="25"/>
        <v>聖籠町</v>
      </c>
      <c r="BE87" s="33">
        <f>VLOOKUP(BC87&amp;"_"&amp;$AZ$9,データシート3!A:AB,MATCH("ea_"&amp;"太陽光（建物系）"&amp;"_年間発電",データシート3!$A$1:$AB$1,0),0)/10^3+VLOOKUP(BC87&amp;"_"&amp;$AZ$9,データシート3!A:AB,MATCH("ea_"&amp;"太陽光（土地系）"&amp;"_年間発電",データシート3!$A$1:$AB$1,0),0)/10^3</f>
        <v>405014.68799999997</v>
      </c>
      <c r="BF87" s="33">
        <f>VLOOKUP(BC87&amp;"_"&amp;$AZ$9,データシート3!A:AB,MATCH("ea_"&amp;"風力（陸上）"&amp;"_年間発電",データシート3!$A$1:$AB$1,0),0)/10^3</f>
        <v>323.59100000000001</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11962.550999999999</v>
      </c>
      <c r="BI87" s="33">
        <f t="shared" si="26"/>
        <v>417300.82999999996</v>
      </c>
      <c r="BJ87" s="33">
        <f>(VLOOKUP($BC87&amp;"_"&amp;$AZ$8,データシート3!$A:$AN,MATCH("da_合計",データシート3!$A$1:$AN$1,0),0))/10^3</f>
        <v>244848.85099658891</v>
      </c>
      <c r="BK87" s="33">
        <f t="shared" si="21"/>
        <v>172451.97900341105</v>
      </c>
      <c r="BL87" s="33">
        <f t="shared" si="22"/>
        <v>0</v>
      </c>
      <c r="BM87" s="33">
        <f t="shared" si="23"/>
        <v>172451.97900341105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15581</v>
      </c>
      <c r="AY88" s="18" t="str">
        <f>IF(IFERROR(比較地域マスタ!$AE23,"")=0,"",IFERROR(比較地域マスタ!$AE23,""))</f>
        <v>関川村</v>
      </c>
      <c r="AZ88" s="16"/>
      <c r="BA88" s="22">
        <v>17</v>
      </c>
      <c r="BB88" s="22">
        <v>1</v>
      </c>
      <c r="BC88" s="18" t="str">
        <f t="shared" si="24"/>
        <v>15581</v>
      </c>
      <c r="BD88" s="18" t="str">
        <f t="shared" si="25"/>
        <v>関川村</v>
      </c>
      <c r="BE88" s="33">
        <f>VLOOKUP(BC88&amp;"_"&amp;$AZ$9,データシート3!A:AB,MATCH("ea_"&amp;"太陽光（建物系）"&amp;"_年間発電",データシート3!$A$1:$AB$1,0),0)/10^3+VLOOKUP(BC88&amp;"_"&amp;$AZ$9,データシート3!A:AB,MATCH("ea_"&amp;"太陽光（土地系）"&amp;"_年間発電",データシート3!$A$1:$AB$1,0),0)/10^3</f>
        <v>200710.42199999999</v>
      </c>
      <c r="BF88" s="33">
        <f>VLOOKUP(BC88&amp;"_"&amp;$AZ$9,データシート3!A:AB,MATCH("ea_"&amp;"風力（陸上）"&amp;"_年間発電",データシート3!$A$1:$AB$1,0),0)/10^3</f>
        <v>816039.29</v>
      </c>
      <c r="BG88" s="33">
        <f>VLOOKUP(BC88&amp;"_"&amp;$AZ$9,データシート3!A:AB,MATCH("ea_"&amp;"中小水（河川）"&amp;"_年間発電",データシート3!$A$1:$AB$1,0),0)/10^3+VLOOKUP(BC88&amp;"_"&amp;$AZ$9,データシート3!A:AB,MATCH("ea_"&amp;"中小水（農業用水路）"&amp;"_年間発電",データシート3!$A$1:$AB$1,0),0)/10^3</f>
        <v>279923.886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1296673.598</v>
      </c>
      <c r="BJ88" s="33">
        <f>(VLOOKUP($BC88&amp;"_"&amp;$AZ$8,データシート3!$A:$AN,MATCH("da_合計",データシート3!$A$1:$AN$1,0),0))/10^3</f>
        <v>24544.37913549726</v>
      </c>
      <c r="BK88" s="33">
        <f t="shared" si="21"/>
        <v>1272129.2188645029</v>
      </c>
      <c r="BL88" s="33">
        <f t="shared" si="22"/>
        <v>0</v>
      </c>
      <c r="BM88" s="33">
        <f t="shared" si="23"/>
        <v>1272129.2188645029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15227</v>
      </c>
      <c r="AY89" s="18" t="str">
        <f>IF(IFERROR(比較地域マスタ!$AE24,"")=0,"",IFERROR(比較地域マスタ!$AE24,""))</f>
        <v>胎内市</v>
      </c>
      <c r="AZ89" s="16"/>
      <c r="BA89" s="22">
        <v>18</v>
      </c>
      <c r="BB89" s="22">
        <v>1</v>
      </c>
      <c r="BC89" s="18" t="str">
        <f t="shared" si="24"/>
        <v>15227</v>
      </c>
      <c r="BD89" s="18" t="str">
        <f t="shared" si="25"/>
        <v>胎内市</v>
      </c>
      <c r="BE89" s="33">
        <f>VLOOKUP(BC89&amp;"_"&amp;$AZ$9,データシート3!A:AB,MATCH("ea_"&amp;"太陽光（建物系）"&amp;"_年間発電",データシート3!$A$1:$AB$1,0),0)/10^3+VLOOKUP(BC89&amp;"_"&amp;$AZ$9,データシート3!A:AB,MATCH("ea_"&amp;"太陽光（土地系）"&amp;"_年間発電",データシート3!$A$1:$AB$1,0),0)/10^3</f>
        <v>1249767.986</v>
      </c>
      <c r="BF89" s="33">
        <f>VLOOKUP(BC89&amp;"_"&amp;$AZ$9,データシート3!A:AB,MATCH("ea_"&amp;"風力（陸上）"&amp;"_年間発電",データシート3!$A$1:$AB$1,0),0)/10^3</f>
        <v>268795.93699999998</v>
      </c>
      <c r="BG89" s="33">
        <f>VLOOKUP(BC89&amp;"_"&amp;$AZ$9,データシート3!A:AB,MATCH("ea_"&amp;"中小水（河川）"&amp;"_年間発電",データシート3!$A$1:$AB$1,0),0)/10^3+VLOOKUP(BC89&amp;"_"&amp;$AZ$9,データシート3!A:AB,MATCH("ea_"&amp;"中小水（農業用水路）"&amp;"_年間発電",データシート3!$A$1:$AB$1,0),0)/10^3</f>
        <v>65331.663999999997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105778.08100000002</v>
      </c>
      <c r="BI89" s="33">
        <f t="shared" si="26"/>
        <v>1689673.6680000001</v>
      </c>
      <c r="BJ89" s="33">
        <f>(VLOOKUP($BC89&amp;"_"&amp;$AZ$8,データシート3!$A:$AN,MATCH("da_合計",データシート3!$A$1:$AN$1,0),0))/10^3</f>
        <v>226805.18791551911</v>
      </c>
      <c r="BK89" s="33">
        <f t="shared" si="21"/>
        <v>1462868.480084481</v>
      </c>
      <c r="BL89" s="33">
        <f t="shared" si="22"/>
        <v>0</v>
      </c>
      <c r="BM89" s="33">
        <f t="shared" si="23"/>
        <v>1462868.480084481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15361</v>
      </c>
      <c r="AY90" s="18" t="str">
        <f>IF(IFERROR(比較地域マスタ!$AE25,"")=0,"",IFERROR(比較地域マスタ!$AE25,""))</f>
        <v>田上町</v>
      </c>
      <c r="AZ90" s="16"/>
      <c r="BA90" s="22">
        <v>19</v>
      </c>
      <c r="BB90" s="22">
        <v>1</v>
      </c>
      <c r="BC90" s="18" t="str">
        <f t="shared" si="24"/>
        <v>15361</v>
      </c>
      <c r="BD90" s="18" t="str">
        <f t="shared" si="25"/>
        <v>田上町</v>
      </c>
      <c r="BE90" s="33">
        <f>VLOOKUP(BC90&amp;"_"&amp;$AZ$9,データシート3!A:AB,MATCH("ea_"&amp;"太陽光（建物系）"&amp;"_年間発電",データシート3!$A$1:$AB$1,0),0)/10^3+VLOOKUP(BC90&amp;"_"&amp;$AZ$9,データシート3!A:AB,MATCH("ea_"&amp;"太陽光（土地系）"&amp;"_年間発電",データシート3!$A$1:$AB$1,0),0)/10^3</f>
        <v>120929.92300000001</v>
      </c>
      <c r="BF90" s="33">
        <f>VLOOKUP(BC90&amp;"_"&amp;$AZ$9,データシート3!A:AB,MATCH("ea_"&amp;"風力（陸上）"&amp;"_年間発電",データシート3!$A$1:$AB$1,0),0)/10^3</f>
        <v>35515.021000000001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2608.7979999999993</v>
      </c>
      <c r="BI90" s="33">
        <f t="shared" si="26"/>
        <v>159053.74200000003</v>
      </c>
      <c r="BJ90" s="33">
        <f>(VLOOKUP($BC90&amp;"_"&amp;$AZ$8,データシート3!$A:$AN,MATCH("da_合計",データシート3!$A$1:$AN$1,0),0))/10^3</f>
        <v>48711.441641853125</v>
      </c>
      <c r="BK90" s="33">
        <f t="shared" si="21"/>
        <v>110342.30035814689</v>
      </c>
      <c r="BL90" s="33">
        <f t="shared" si="22"/>
        <v>0</v>
      </c>
      <c r="BM90" s="33">
        <f t="shared" si="23"/>
        <v>110342.30035814689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15482</v>
      </c>
      <c r="AY91" s="18" t="str">
        <f>IF(IFERROR(比較地域マスタ!$AE26,"")=0,"",IFERROR(比較地域マスタ!$AE26,""))</f>
        <v>津南町</v>
      </c>
      <c r="BA91" s="22">
        <v>20</v>
      </c>
      <c r="BB91" s="22">
        <v>1</v>
      </c>
      <c r="BC91" s="18" t="str">
        <f t="shared" si="24"/>
        <v>15482</v>
      </c>
      <c r="BD91" s="18" t="str">
        <f t="shared" si="25"/>
        <v>津南町</v>
      </c>
      <c r="BE91" s="33">
        <f>VLOOKUP(BC91&amp;"_"&amp;$AZ$9,データシート3!A:AB,MATCH("ea_"&amp;"太陽光（建物系）"&amp;"_年間発電",データシート3!$A$1:$AB$1,0),0)/10^3+VLOOKUP(BC91&amp;"_"&amp;$AZ$9,データシート3!A:AB,MATCH("ea_"&amp;"太陽光（土地系）"&amp;"_年間発電",データシート3!$A$1:$AB$1,0),0)/10^3</f>
        <v>526414.31400000001</v>
      </c>
      <c r="BF91" s="33">
        <f>VLOOKUP(BC91&amp;"_"&amp;$AZ$9,データシート3!A:AB,MATCH("ea_"&amp;"風力（陸上）"&amp;"_年間発電",データシート3!$A$1:$AB$1,0),0)/10^3</f>
        <v>80988.845000000001</v>
      </c>
      <c r="BG91" s="33">
        <f>VLOOKUP(BC91&amp;"_"&amp;$AZ$9,データシート3!A:AB,MATCH("ea_"&amp;"中小水（河川）"&amp;"_年間発電",データシート3!$A$1:$AB$1,0),0)/10^3+VLOOKUP(BC91&amp;"_"&amp;$AZ$9,データシート3!A:AB,MATCH("ea_"&amp;"中小水（農業用水路）"&amp;"_年間発電",データシート3!$A$1:$AB$1,0),0)/10^3</f>
        <v>173002.88499999995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412896.658</v>
      </c>
      <c r="BI91" s="33">
        <f t="shared" si="26"/>
        <v>1193302.702</v>
      </c>
      <c r="BJ91" s="33">
        <f>(VLOOKUP($BC91&amp;"_"&amp;$AZ$8,データシート3!$A:$AN,MATCH("da_合計",データシート3!$A$1:$AN$1,0),0))/10^3</f>
        <v>47422.635254363035</v>
      </c>
      <c r="BK91" s="33">
        <f t="shared" si="21"/>
        <v>1145880.066745637</v>
      </c>
      <c r="BL91" s="33">
        <f t="shared" si="22"/>
        <v>0</v>
      </c>
      <c r="BM91" s="33">
        <f t="shared" si="23"/>
        <v>1145880.066745637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15213</v>
      </c>
      <c r="AY92" s="18" t="str">
        <f>IF(IFERROR(比較地域マスタ!$AE27,"")=0,"",IFERROR(比較地域マスタ!$AE27,""))</f>
        <v>燕市</v>
      </c>
      <c r="AZ92" s="16"/>
      <c r="BA92" s="22">
        <v>21</v>
      </c>
      <c r="BB92" s="22">
        <v>1</v>
      </c>
      <c r="BC92" s="18" t="str">
        <f t="shared" si="24"/>
        <v>15213</v>
      </c>
      <c r="BD92" s="18" t="str">
        <f t="shared" si="25"/>
        <v>燕市</v>
      </c>
      <c r="BE92" s="33">
        <f>VLOOKUP(BC92&amp;"_"&amp;$AZ$9,データシート3!A:AB,MATCH("ea_"&amp;"太陽光（建物系）"&amp;"_年間発電",データシート3!$A$1:$AB$1,0),0)/10^3+VLOOKUP(BC92&amp;"_"&amp;$AZ$9,データシート3!A:AB,MATCH("ea_"&amp;"太陽光（土地系）"&amp;"_年間発電",データシート3!$A$1:$AB$1,0),0)/10^3</f>
        <v>998484.18699999992</v>
      </c>
      <c r="BF92" s="33">
        <f>VLOOKUP(BC92&amp;"_"&amp;$AZ$9,データシート3!A:AB,MATCH("ea_"&amp;"風力（陸上）"&amp;"_年間発電",データシート3!$A$1:$AB$1,0),0)/10^3</f>
        <v>1617.9570000000001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9349.0920000000024</v>
      </c>
      <c r="BI92" s="33">
        <f t="shared" si="26"/>
        <v>1009451.2359999999</v>
      </c>
      <c r="BJ92" s="33">
        <f>(VLOOKUP($BC92&amp;"_"&amp;$AZ$8,データシート3!$A:$AN,MATCH("da_合計",データシート3!$A$1:$AN$1,0),0))/10^3</f>
        <v>722724.81728464551</v>
      </c>
      <c r="BK92" s="33">
        <f>BI92-BJ92</f>
        <v>286726.4187153544</v>
      </c>
      <c r="BL92" s="33">
        <f t="shared" si="22"/>
        <v>0</v>
      </c>
      <c r="BM92" s="33">
        <f t="shared" si="23"/>
        <v>286726.4187153544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15210</v>
      </c>
      <c r="AY93" s="18" t="str">
        <f>IF(IFERROR(比較地域マスタ!$AE28,"")=0,"",IFERROR(比較地域マスタ!$AE28,""))</f>
        <v>十日町市</v>
      </c>
      <c r="AZ93" s="16"/>
      <c r="BA93" s="22">
        <v>22</v>
      </c>
      <c r="BB93" s="22">
        <v>1</v>
      </c>
      <c r="BC93" s="18" t="str">
        <f t="shared" si="24"/>
        <v>15210</v>
      </c>
      <c r="BD93" s="18" t="str">
        <f t="shared" si="25"/>
        <v>十日町市</v>
      </c>
      <c r="BE93" s="33">
        <f>VLOOKUP(BC93&amp;"_"&amp;$AZ$9,データシート3!A:AB,MATCH("ea_"&amp;"太陽光（建物系）"&amp;"_年間発電",データシート3!$A$1:$AB$1,0),0)/10^3+VLOOKUP(BC93&amp;"_"&amp;$AZ$9,データシート3!A:AB,MATCH("ea_"&amp;"太陽光（土地系）"&amp;"_年間発電",データシート3!$A$1:$AB$1,0),0)/10^3</f>
        <v>1151231.1340000001</v>
      </c>
      <c r="BF93" s="33">
        <f>VLOOKUP(BC93&amp;"_"&amp;$AZ$9,データシート3!A:AB,MATCH("ea_"&amp;"風力（陸上）"&amp;"_年間発電",データシート3!$A$1:$AB$1,0),0)/10^3</f>
        <v>511594.24800000002</v>
      </c>
      <c r="BG93" s="33">
        <f>VLOOKUP(BC93&amp;"_"&amp;$AZ$9,データシート3!A:AB,MATCH("ea_"&amp;"中小水（河川）"&amp;"_年間発電",データシート3!$A$1:$AB$1,0),0)/10^3+VLOOKUP(BC93&amp;"_"&amp;$AZ$9,データシート3!A:AB,MATCH("ea_"&amp;"中小水（農業用水路）"&amp;"_年間発電",データシート3!$A$1:$AB$1,0),0)/10^3</f>
        <v>388574.18399999995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762622.23000000021</v>
      </c>
      <c r="BI93" s="33">
        <f t="shared" si="26"/>
        <v>2814021.7960000001</v>
      </c>
      <c r="BJ93" s="33">
        <f>(VLOOKUP($BC93&amp;"_"&amp;$AZ$8,データシート3!$A:$AN,MATCH("da_合計",データシート3!$A$1:$AN$1,0),0))/10^3</f>
        <v>235755.53453236652</v>
      </c>
      <c r="BK93" s="33">
        <f t="shared" si="21"/>
        <v>2578266.2614676338</v>
      </c>
      <c r="BL93" s="33">
        <f t="shared" si="22"/>
        <v>0</v>
      </c>
      <c r="BM93" s="33">
        <f t="shared" si="23"/>
        <v>2578266.2614676338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15202</v>
      </c>
      <c r="AY94" s="18" t="str">
        <f>IF(IFERROR(比較地域マスタ!$AE29,"")=0,"",IFERROR(比較地域マスタ!$AE29,""))</f>
        <v>長岡市</v>
      </c>
      <c r="AZ94" s="16"/>
      <c r="BA94" s="22">
        <v>23</v>
      </c>
      <c r="BB94" s="22">
        <v>1</v>
      </c>
      <c r="BC94" s="18" t="str">
        <f t="shared" si="24"/>
        <v>15202</v>
      </c>
      <c r="BD94" s="18" t="str">
        <f t="shared" si="25"/>
        <v>長岡市</v>
      </c>
      <c r="BE94" s="33">
        <f>VLOOKUP(BC94&amp;"_"&amp;$AZ$9,データシート3!A:AB,MATCH("ea_"&amp;"太陽光（建物系）"&amp;"_年間発電",データシート3!$A$1:$AB$1,0),0)/10^3+VLOOKUP(BC94&amp;"_"&amp;$AZ$9,データシート3!A:AB,MATCH("ea_"&amp;"太陽光（土地系）"&amp;"_年間発電",データシート3!$A$1:$AB$1,0),0)/10^3</f>
        <v>2834917.6119999997</v>
      </c>
      <c r="BF94" s="33">
        <f>VLOOKUP(BC94&amp;"_"&amp;$AZ$9,データシート3!A:AB,MATCH("ea_"&amp;"風力（陸上）"&amp;"_年間発電",データシート3!$A$1:$AB$1,0),0)/10^3</f>
        <v>442473.35499999992</v>
      </c>
      <c r="BG94" s="33">
        <f>VLOOKUP(BC94&amp;"_"&amp;$AZ$9,データシート3!A:AB,MATCH("ea_"&amp;"中小水（河川）"&amp;"_年間発電",データシート3!$A$1:$AB$1,0),0)/10^3+VLOOKUP(BC94&amp;"_"&amp;$AZ$9,データシート3!A:AB,MATCH("ea_"&amp;"中小水（農業用水路）"&amp;"_年間発電",データシート3!$A$1:$AB$1,0),0)/10^3</f>
        <v>71427.133000000002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467151.71400000004</v>
      </c>
      <c r="BI94" s="33">
        <f t="shared" si="26"/>
        <v>3815969.8139999998</v>
      </c>
      <c r="BJ94" s="33">
        <f>(VLOOKUP($BC94&amp;"_"&amp;$AZ$8,データシート3!$A:$AN,MATCH("da_合計",データシート3!$A$1:$AN$1,0),0))/10^3</f>
        <v>1779181.8359732782</v>
      </c>
      <c r="BK94" s="33">
        <f t="shared" si="21"/>
        <v>2036787.9780267216</v>
      </c>
      <c r="BL94" s="33">
        <f t="shared" si="22"/>
        <v>0</v>
      </c>
      <c r="BM94" s="33">
        <f t="shared" si="23"/>
        <v>2036787.9780267216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15100</v>
      </c>
      <c r="AY95" s="18" t="str">
        <f>IF(IFERROR(比較地域マスタ!$AE30,"")=0,"",IFERROR(比較地域マスタ!$AE30,""))</f>
        <v>新潟市</v>
      </c>
      <c r="AZ95" s="16"/>
      <c r="BA95" s="22">
        <v>24</v>
      </c>
      <c r="BB95" s="22">
        <v>1</v>
      </c>
      <c r="BC95" s="18" t="str">
        <f t="shared" si="24"/>
        <v>15100</v>
      </c>
      <c r="BD95" s="18" t="str">
        <f t="shared" si="25"/>
        <v>新潟市</v>
      </c>
      <c r="BE95" s="33">
        <f>VLOOKUP(BC95&amp;"_"&amp;$AZ$9,データシート3!A:AB,MATCH("ea_"&amp;"太陽光（建物系）"&amp;"_年間発電",データシート3!$A$1:$AB$1,0),0)/10^3+VLOOKUP(BC95&amp;"_"&amp;$AZ$9,データシート3!A:AB,MATCH("ea_"&amp;"太陽光（土地系）"&amp;"_年間発電",データシート3!$A$1:$AB$1,0),0)/10^3</f>
        <v>5532434.2780000009</v>
      </c>
      <c r="BF95" s="33">
        <f>VLOOKUP(BC95&amp;"_"&amp;$AZ$9,データシート3!A:AB,MATCH("ea_"&amp;"風力（陸上）"&amp;"_年間発電",データシート3!$A$1:$AB$1,0),0)/10^3</f>
        <v>167432.14199999999</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194576.13500000001</v>
      </c>
      <c r="BI95" s="33">
        <f t="shared" si="26"/>
        <v>5894442.5550000006</v>
      </c>
      <c r="BJ95" s="33">
        <f>(VLOOKUP($BC95&amp;"_"&amp;$AZ$8,データシート3!$A:$AN,MATCH("da_合計",データシート3!$A$1:$AN$1,0),0))/10^3</f>
        <v>4739992.4551993702</v>
      </c>
      <c r="BK95" s="33">
        <f t="shared" si="21"/>
        <v>1154450.0998006305</v>
      </c>
      <c r="BL95" s="33">
        <f t="shared" si="22"/>
        <v>0</v>
      </c>
      <c r="BM95" s="33">
        <f t="shared" si="23"/>
        <v>1154450.0998006305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15211</v>
      </c>
      <c r="AY96" s="18" t="str">
        <f>IF(IFERROR(比較地域マスタ!$AE31,"")=0,"",IFERROR(比較地域マスタ!$AE31,""))</f>
        <v>見附市</v>
      </c>
      <c r="AZ96" s="16"/>
      <c r="BA96" s="22">
        <v>25</v>
      </c>
      <c r="BB96" s="22">
        <v>1</v>
      </c>
      <c r="BC96" s="18" t="str">
        <f t="shared" si="24"/>
        <v>15211</v>
      </c>
      <c r="BD96" s="18" t="str">
        <f t="shared" si="25"/>
        <v>見附市</v>
      </c>
      <c r="BE96" s="33">
        <f>VLOOKUP(BC96&amp;"_"&amp;$AZ$9,データシート3!A:AB,MATCH("ea_"&amp;"太陽光（建物系）"&amp;"_年間発電",データシート3!$A$1:$AB$1,0),0)/10^3+VLOOKUP(BC96&amp;"_"&amp;$AZ$9,データシート3!A:AB,MATCH("ea_"&amp;"太陽光（土地系）"&amp;"_年間発電",データシート3!$A$1:$AB$1,0),0)/10^3</f>
        <v>681268.91399999987</v>
      </c>
      <c r="BF96" s="33">
        <f>VLOOKUP(BC96&amp;"_"&amp;$AZ$9,データシート3!A:AB,MATCH("ea_"&amp;"風力（陸上）"&amp;"_年間発電",データシート3!$A$1:$AB$1,0),0)/10^3</f>
        <v>5015.6660000000002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9128.34</v>
      </c>
      <c r="BI96" s="33">
        <f t="shared" si="26"/>
        <v>695412.91999999981</v>
      </c>
      <c r="BJ96" s="33">
        <f>(VLOOKUP($BC96&amp;"_"&amp;$AZ$8,データシート3!$A:$AN,MATCH("da_合計",データシート3!$A$1:$AN$1,0),0))/10^3</f>
        <v>284240.52832932078</v>
      </c>
      <c r="BK96" s="33">
        <f t="shared" si="21"/>
        <v>411172.39167067903</v>
      </c>
      <c r="BL96" s="33">
        <f t="shared" si="22"/>
        <v>0</v>
      </c>
      <c r="BM96" s="33">
        <f t="shared" si="23"/>
        <v>411172.39167067903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15226</v>
      </c>
      <c r="AY97" s="18" t="str">
        <f>IF(IFERROR(比較地域マスタ!$AE32,"")=0,"",IFERROR(比較地域マスタ!$AE32,""))</f>
        <v>南魚沼市</v>
      </c>
      <c r="AZ97" s="16"/>
      <c r="BA97" s="22">
        <v>26</v>
      </c>
      <c r="BB97" s="22">
        <v>1</v>
      </c>
      <c r="BC97" s="18" t="str">
        <f t="shared" si="24"/>
        <v>15226</v>
      </c>
      <c r="BD97" s="18" t="str">
        <f t="shared" si="25"/>
        <v>南魚沼市</v>
      </c>
      <c r="BE97" s="33">
        <f>VLOOKUP(BC97&amp;"_"&amp;$AZ$9,データシート3!A:AB,MATCH("ea_"&amp;"太陽光（建物系）"&amp;"_年間発電",データシート3!$A$1:$AB$1,0),0)/10^3+VLOOKUP(BC97&amp;"_"&amp;$AZ$9,データシート3!A:AB,MATCH("ea_"&amp;"太陽光（土地系）"&amp;"_年間発電",データシート3!$A$1:$AB$1,0),0)/10^3</f>
        <v>1447088.385</v>
      </c>
      <c r="BF97" s="33">
        <f>VLOOKUP(BC97&amp;"_"&amp;$AZ$9,データシート3!A:AB,MATCH("ea_"&amp;"風力（陸上）"&amp;"_年間発電",データシート3!$A$1:$AB$1,0),0)/10^3</f>
        <v>196463.557</v>
      </c>
      <c r="BG97" s="33">
        <f>VLOOKUP(BC97&amp;"_"&amp;$AZ$9,データシート3!A:AB,MATCH("ea_"&amp;"中小水（河川）"&amp;"_年間発電",データシート3!$A$1:$AB$1,0),0)/10^3+VLOOKUP(BC97&amp;"_"&amp;$AZ$9,データシート3!A:AB,MATCH("ea_"&amp;"中小水（農業用水路）"&amp;"_年間発電",データシート3!$A$1:$AB$1,0),0)/10^3</f>
        <v>537286.13199999987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1944.0889999999999</v>
      </c>
      <c r="BI97" s="33">
        <f t="shared" si="26"/>
        <v>2182782.1630000002</v>
      </c>
      <c r="BJ97" s="33">
        <f>(VLOOKUP($BC97&amp;"_"&amp;$AZ$8,データシート3!$A:$AN,MATCH("da_合計",データシート3!$A$1:$AN$1,0),0))/10^3</f>
        <v>311048.6270104429</v>
      </c>
      <c r="BK97" s="33">
        <f t="shared" si="21"/>
        <v>1871733.5359895574</v>
      </c>
      <c r="BL97" s="33">
        <f t="shared" si="22"/>
        <v>0</v>
      </c>
      <c r="BM97" s="33">
        <f t="shared" si="23"/>
        <v>1871733.5359895574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15217</v>
      </c>
      <c r="AY98" s="18" t="str">
        <f>IF(IFERROR(比較地域マスタ!$AE33,"")=0,"",IFERROR(比較地域マスタ!$AE33,""))</f>
        <v>妙高市</v>
      </c>
      <c r="AZ98" s="16"/>
      <c r="BA98" s="22">
        <v>27</v>
      </c>
      <c r="BB98" s="22">
        <v>1</v>
      </c>
      <c r="BC98" s="18" t="str">
        <f t="shared" si="24"/>
        <v>15217</v>
      </c>
      <c r="BD98" s="18" t="str">
        <f t="shared" si="25"/>
        <v>妙高市</v>
      </c>
      <c r="BE98" s="33">
        <f>VLOOKUP(BC98&amp;"_"&amp;$AZ$9,データシート3!A:AB,MATCH("ea_"&amp;"太陽光（建物系）"&amp;"_年間発電",データシート3!$A$1:$AB$1,0),0)/10^3+VLOOKUP(BC98&amp;"_"&amp;$AZ$9,データシート3!A:AB,MATCH("ea_"&amp;"太陽光（土地系）"&amp;"_年間発電",データシート3!$A$1:$AB$1,0),0)/10^3</f>
        <v>711904.21200000006</v>
      </c>
      <c r="BF98" s="33">
        <f>VLOOKUP(BC98&amp;"_"&amp;$AZ$9,データシート3!A:AB,MATCH("ea_"&amp;"風力（陸上）"&amp;"_年間発電",データシート3!$A$1:$AB$1,0),0)/10^3</f>
        <v>375827.76699999999</v>
      </c>
      <c r="BG98" s="33">
        <f>VLOOKUP(BC98&amp;"_"&amp;$AZ$9,データシート3!A:AB,MATCH("ea_"&amp;"中小水（河川）"&amp;"_年間発電",データシート3!$A$1:$AB$1,0),0)/10^3+VLOOKUP(BC98&amp;"_"&amp;$AZ$9,データシート3!A:AB,MATCH("ea_"&amp;"中小水（農業用水路）"&amp;"_年間発電",データシート3!$A$1:$AB$1,0),0)/10^3</f>
        <v>285284.81800000003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5210469.404000001</v>
      </c>
      <c r="BI98" s="33">
        <f t="shared" si="26"/>
        <v>6583486.2010000013</v>
      </c>
      <c r="BJ98" s="33">
        <f>(VLOOKUP($BC98&amp;"_"&amp;$AZ$8,データシート3!$A:$AN,MATCH("da_合計",データシート3!$A$1:$AN$1,0),0))/10^3</f>
        <v>250614.56173194843</v>
      </c>
      <c r="BK98" s="33">
        <f t="shared" si="21"/>
        <v>6332871.6392680528</v>
      </c>
      <c r="BL98" s="33">
        <f t="shared" si="22"/>
        <v>0</v>
      </c>
      <c r="BM98" s="33">
        <f t="shared" si="23"/>
        <v>6332871.6392680528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15212</v>
      </c>
      <c r="AY99" s="18" t="str">
        <f>IF(IFERROR(比較地域マスタ!$AE34,"")=0,"",IFERROR(比較地域マスタ!$AE34,""))</f>
        <v>村上市</v>
      </c>
      <c r="AZ99" s="16"/>
      <c r="BA99" s="22">
        <v>28</v>
      </c>
      <c r="BB99" s="22">
        <v>1</v>
      </c>
      <c r="BC99" s="18" t="str">
        <f t="shared" si="24"/>
        <v>15212</v>
      </c>
      <c r="BD99" s="18" t="str">
        <f t="shared" si="25"/>
        <v>村上市</v>
      </c>
      <c r="BE99" s="33">
        <f>VLOOKUP(BC99&amp;"_"&amp;$AZ$9,データシート3!A:AB,MATCH("ea_"&amp;"太陽光（建物系）"&amp;"_年間発電",データシート3!$A$1:$AB$1,0),0)/10^3+VLOOKUP(BC99&amp;"_"&amp;$AZ$9,データシート3!A:AB,MATCH("ea_"&amp;"太陽光（土地系）"&amp;"_年間発電",データシート3!$A$1:$AB$1,0),0)/10^3</f>
        <v>1432960.4609999999</v>
      </c>
      <c r="BF99" s="33">
        <f>VLOOKUP(BC99&amp;"_"&amp;$AZ$9,データシート3!A:AB,MATCH("ea_"&amp;"風力（陸上）"&amp;"_年間発電",データシート3!$A$1:$AB$1,0),0)/10^3</f>
        <v>1246506.92</v>
      </c>
      <c r="BG99" s="33">
        <f>VLOOKUP(BC99&amp;"_"&amp;$AZ$9,データシート3!A:AB,MATCH("ea_"&amp;"中小水（河川）"&amp;"_年間発電",データシート3!$A$1:$AB$1,0),0)/10^3+VLOOKUP(BC99&amp;"_"&amp;$AZ$9,データシート3!A:AB,MATCH("ea_"&amp;"中小水（農業用水路）"&amp;"_年間発電",データシート3!$A$1:$AB$1,0),0)/10^3</f>
        <v>270596.82199999999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2623.7599999999993</v>
      </c>
      <c r="BI99" s="33">
        <f t="shared" si="26"/>
        <v>2952687.963</v>
      </c>
      <c r="BJ99" s="33">
        <f>(VLOOKUP($BC99&amp;"_"&amp;$AZ$8,データシート3!$A:$AN,MATCH("da_合計",データシート3!$A$1:$AN$1,0),0))/10^3</f>
        <v>290099.65546916163</v>
      </c>
      <c r="BK99" s="33">
        <f t="shared" si="21"/>
        <v>2662588.3075308385</v>
      </c>
      <c r="BL99" s="33">
        <f t="shared" si="22"/>
        <v>0</v>
      </c>
      <c r="BM99" s="33">
        <f t="shared" si="23"/>
        <v>2662588.3075308385</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15342</v>
      </c>
      <c r="AY100" s="18" t="str">
        <f>IF(IFERROR(比較地域マスタ!$AE35,"")=0,"",IFERROR(比較地域マスタ!$AE35,""))</f>
        <v>弥彦村</v>
      </c>
      <c r="AZ100" s="16"/>
      <c r="BA100" s="22">
        <v>29</v>
      </c>
      <c r="BB100" s="22">
        <v>1</v>
      </c>
      <c r="BC100" s="18" t="str">
        <f t="shared" si="24"/>
        <v>15342</v>
      </c>
      <c r="BD100" s="18" t="str">
        <f t="shared" si="25"/>
        <v>弥彦村</v>
      </c>
      <c r="BE100" s="33">
        <f>VLOOKUP(BC100&amp;"_"&amp;$AZ$9,データシート3!A:AB,MATCH("ea_"&amp;"太陽光（建物系）"&amp;"_年間発電",データシート3!$A$1:$AB$1,0),0)/10^3+VLOOKUP(BC100&amp;"_"&amp;$AZ$9,データシート3!A:AB,MATCH("ea_"&amp;"太陽光（土地系）"&amp;"_年間発電",データシート3!$A$1:$AB$1,0),0)/10^3</f>
        <v>93427.482000000004</v>
      </c>
      <c r="BF100" s="33">
        <f>VLOOKUP(BC100&amp;"_"&amp;$AZ$9,データシート3!A:AB,MATCH("ea_"&amp;"風力（陸上）"&amp;"_年間発電",データシート3!$A$1:$AB$1,0),0)/10^3</f>
        <v>2277.7159999999999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360.56200000000001</v>
      </c>
      <c r="BI100" s="33">
        <f t="shared" si="26"/>
        <v>96065.760000000009</v>
      </c>
      <c r="BJ100" s="33">
        <f>(VLOOKUP($BC100&amp;"_"&amp;$AZ$8,データシート3!$A:$AN,MATCH("da_合計",データシート3!$A$1:$AN$1,0),0))/10^3</f>
        <v>46673.732300114767</v>
      </c>
      <c r="BK100" s="33">
        <f t="shared" si="21"/>
        <v>49392.027699885242</v>
      </c>
      <c r="BL100" s="33">
        <f t="shared" si="22"/>
        <v>0</v>
      </c>
      <c r="BM100" s="33">
        <f t="shared" si="23"/>
        <v>49392.027699885242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15461</v>
      </c>
      <c r="AY101" s="18" t="str">
        <f>IF(IFERROR(比較地域マスタ!$AE36,"")=0,"",IFERROR(比較地域マスタ!$AE36,""))</f>
        <v>湯沢町</v>
      </c>
      <c r="AZ101" s="16"/>
      <c r="BA101" s="22">
        <v>30</v>
      </c>
      <c r="BB101" s="22">
        <v>1</v>
      </c>
      <c r="BC101" s="18" t="str">
        <f t="shared" si="24"/>
        <v>15461</v>
      </c>
      <c r="BD101" s="18" t="str">
        <f t="shared" si="25"/>
        <v>湯沢町</v>
      </c>
      <c r="BE101" s="33">
        <f>VLOOKUP(BC101&amp;"_"&amp;$AZ$9,データシート3!A:AB,MATCH("ea_"&amp;"太陽光（建物系）"&amp;"_年間発電",データシート3!$A$1:$AB$1,0),0)/10^3+VLOOKUP(BC101&amp;"_"&amp;$AZ$9,データシート3!A:AB,MATCH("ea_"&amp;"太陽光（土地系）"&amp;"_年間発電",データシート3!$A$1:$AB$1,0),0)/10^3</f>
        <v>95681.205000000002</v>
      </c>
      <c r="BF101" s="33">
        <f>VLOOKUP(BC101&amp;"_"&amp;$AZ$9,データシート3!A:AB,MATCH("ea_"&amp;"風力（陸上）"&amp;"_年間発電",データシート3!$A$1:$AB$1,0),0)/10^3</f>
        <v>236901.084</v>
      </c>
      <c r="BG101" s="33">
        <f>VLOOKUP(BC101&amp;"_"&amp;$AZ$9,データシート3!A:AB,MATCH("ea_"&amp;"中小水（河川）"&amp;"_年間発電",データシート3!$A$1:$AB$1,0),0)/10^3+VLOOKUP(BC101&amp;"_"&amp;$AZ$9,データシート3!A:AB,MATCH("ea_"&amp;"中小水（農業用水路）"&amp;"_年間発電",データシート3!$A$1:$AB$1,0),0)/10^3</f>
        <v>294564.71500000008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2205.558</v>
      </c>
      <c r="BI101" s="33">
        <f t="shared" si="26"/>
        <v>629352.56200000003</v>
      </c>
      <c r="BJ101" s="33">
        <f>(VLOOKUP($BC101&amp;"_"&amp;$AZ$8,データシート3!$A:$AN,MATCH("da_合計",データシート3!$A$1:$AN$1,0),0))/10^3</f>
        <v>53171.280252768338</v>
      </c>
      <c r="BK101" s="33">
        <f t="shared" si="21"/>
        <v>576181.28174723173</v>
      </c>
      <c r="BL101" s="33">
        <f t="shared" si="22"/>
        <v>0</v>
      </c>
      <c r="BM101" s="33">
        <f t="shared" si="23"/>
        <v>576181.28174723173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柏崎市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15205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13</v>
      </c>
      <c r="H7" s="701">
        <f t="shared" si="0"/>
        <v>13</v>
      </c>
      <c r="I7" s="701">
        <f t="shared" si="0"/>
        <v>13</v>
      </c>
      <c r="J7" s="701">
        <f t="shared" si="0"/>
        <v>13</v>
      </c>
      <c r="K7" s="702">
        <f t="shared" si="0"/>
        <v>12</v>
      </c>
      <c r="L7" s="702">
        <f t="shared" si="0"/>
        <v>14</v>
      </c>
      <c r="M7" s="702">
        <f t="shared" si="0"/>
        <v>15</v>
      </c>
      <c r="N7" s="702">
        <f t="shared" si="0"/>
        <v>15</v>
      </c>
      <c r="O7" s="702">
        <f>SUM(O8:O13)</f>
        <v>14</v>
      </c>
      <c r="P7" s="702">
        <f t="shared" si="0"/>
        <v>14</v>
      </c>
      <c r="Q7" s="703">
        <f>SUM(Q8:Q13)</f>
        <v>14</v>
      </c>
      <c r="R7" s="909">
        <f t="shared" si="0"/>
        <v>129.43200000000002</v>
      </c>
      <c r="S7" s="910">
        <f t="shared" si="0"/>
        <v>412.91100000000006</v>
      </c>
      <c r="T7" s="910">
        <f t="shared" si="0"/>
        <v>435.53899999999999</v>
      </c>
      <c r="U7" s="910">
        <f t="shared" si="0"/>
        <v>414.68</v>
      </c>
      <c r="V7" s="910">
        <f t="shared" si="0"/>
        <v>409.24700000000007</v>
      </c>
      <c r="W7" s="910">
        <f t="shared" si="0"/>
        <v>423.1</v>
      </c>
      <c r="X7" s="910">
        <f t="shared" si="0"/>
        <v>437.06300000000005</v>
      </c>
      <c r="Y7" s="910">
        <f t="shared" si="0"/>
        <v>414.88099999999997</v>
      </c>
      <c r="Z7" s="910">
        <f>SUM(Z8:Z13)</f>
        <v>396.233</v>
      </c>
      <c r="AA7" s="910">
        <f>SUM(AA8:AA13)</f>
        <v>371.56400000000002</v>
      </c>
      <c r="AB7" s="911">
        <f t="shared" si="0"/>
        <v>360.48400000000004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10.048</v>
      </c>
      <c r="S9" s="916">
        <f>VLOOKUP($D$3&amp;"_"&amp;S$3,データシート1!$A:$BU,MATCH($R$2&amp;"_"&amp;$C9,データシート1!$A$1:$BU$1,0),0)</f>
        <v>11.702</v>
      </c>
      <c r="T9" s="916">
        <f>VLOOKUP($D$3&amp;"_"&amp;T$3,データシート1!$A:$BU,MATCH($R$2&amp;"_"&amp;$C9,データシート1!$A$1:$BU$1,0),0)</f>
        <v>9.2159999999999993</v>
      </c>
      <c r="U9" s="916">
        <f>VLOOKUP($D$3&amp;"_"&amp;U$3,データシート1!$A:$BU,MATCH($R$2&amp;"_"&amp;$C9,データシート1!$A$1:$BU$1,0),0)</f>
        <v>5.8609999999999998</v>
      </c>
      <c r="V9" s="916">
        <f>VLOOKUP($D$3&amp;"_"&amp;V$3,データシート1!$A:$BU,MATCH($R$2&amp;"_"&amp;$C9,データシート1!$A$1:$BU$1,0),0)</f>
        <v>6.258</v>
      </c>
      <c r="W9" s="916">
        <f>VLOOKUP($D$3&amp;"_"&amp;W$3,データシート1!$A:$BU,MATCH($R$2&amp;"_"&amp;$C9,データシート1!$A$1:$BU$1,0),0)</f>
        <v>6.2069999999999999</v>
      </c>
      <c r="X9" s="916">
        <f>VLOOKUP($D$3&amp;"_"&amp;X$3,データシート1!$A:$BU,MATCH($R$2&amp;"_"&amp;$C9,データシート1!$A$1:$BU$1,0),0)</f>
        <v>9.0860000000000003</v>
      </c>
      <c r="Y9" s="916">
        <f>VLOOKUP($D$3&amp;"_"&amp;Y$3,データシート1!$A:$BU,MATCH($R$2&amp;"_"&amp;$C9,データシート1!$A$1:$BU$1,0),0)</f>
        <v>4.5640000000000001</v>
      </c>
      <c r="Z9" s="916">
        <f>VLOOKUP($D$3&amp;"_"&amp;Z$3,データシート1!$A:$BU,MATCH($R$2&amp;"_"&amp;$C9,データシート1!$A$1:$BU$1,0),0)</f>
        <v>8.0180000000000007</v>
      </c>
      <c r="AA9" s="916">
        <f>VLOOKUP($D$3&amp;"_"&amp;AA$3,データシート1!$A:$BU,MATCH($R$2&amp;"_"&amp;$C9,データシート1!$A$1:$BU$1,0),0)</f>
        <v>13.798999999999999</v>
      </c>
      <c r="AB9" s="917">
        <f>VLOOKUP($D$3&amp;"_"&amp;AB$3,データシート1!$A:$BU,MATCH($R$2&amp;"_"&amp;$C9,データシート1!$A$1:$BU$1,0),0)</f>
        <v>6.86</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10</v>
      </c>
      <c r="I10" s="714">
        <f>VLOOKUP($D$3&amp;"_"&amp;I$3,データシート1!$A:$BU,MATCH($G$2&amp;"_"&amp;$C10,データシート1!$A$1:$BU$1,0),0)</f>
        <v>10</v>
      </c>
      <c r="J10" s="714">
        <f>VLOOKUP($D$3&amp;"_"&amp;J$3,データシート1!$A:$BU,MATCH($G$2&amp;"_"&amp;$C10,データシート1!$A$1:$BU$1,0),0)</f>
        <v>10</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9</v>
      </c>
      <c r="N10" s="715">
        <f>VLOOKUP($D$3&amp;"_"&amp;N$3,データシート1!$A:$BU,MATCH($G$2&amp;"_"&amp;$C10,データシート1!$A$1:$BU$1,0),0)</f>
        <v>9</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102.708</v>
      </c>
      <c r="S10" s="916">
        <f>VLOOKUP($D$3&amp;"_"&amp;S$3,データシート1!$A:$BU,MATCH($R$2&amp;"_"&amp;$C10,データシート1!$A$1:$BU$1,0),0)</f>
        <v>127.16500000000001</v>
      </c>
      <c r="T10" s="916">
        <f>VLOOKUP($D$3&amp;"_"&amp;T$3,データシート1!$A:$BU,MATCH($R$2&amp;"_"&amp;$C10,データシート1!$A$1:$BU$1,0),0)</f>
        <v>137.482</v>
      </c>
      <c r="U10" s="916">
        <f>VLOOKUP($D$3&amp;"_"&amp;U$3,データシート1!$A:$BU,MATCH($R$2&amp;"_"&amp;$C10,データシート1!$A$1:$BU$1,0),0)</f>
        <v>131.08500000000001</v>
      </c>
      <c r="V10" s="916">
        <f>VLOOKUP($D$3&amp;"_"&amp;V$3,データシート1!$A:$BU,MATCH($R$2&amp;"_"&amp;$C10,データシート1!$A$1:$BU$1,0),0)</f>
        <v>122.364</v>
      </c>
      <c r="W10" s="916">
        <f>VLOOKUP($D$3&amp;"_"&amp;W$3,データシート1!$A:$BU,MATCH($R$2&amp;"_"&amp;$C10,データシート1!$A$1:$BU$1,0),0)</f>
        <v>125.04300000000001</v>
      </c>
      <c r="X10" s="916">
        <f>VLOOKUP($D$3&amp;"_"&amp;X$3,データシート1!$A:$BU,MATCH($R$2&amp;"_"&amp;$C10,データシート1!$A$1:$BU$1,0),0)</f>
        <v>127.887</v>
      </c>
      <c r="Y10" s="916">
        <f>VLOOKUP($D$3&amp;"_"&amp;Y$3,データシート1!$A:$BU,MATCH($R$2&amp;"_"&amp;$C10,データシート1!$A$1:$BU$1,0),0)</f>
        <v>128.76900000000001</v>
      </c>
      <c r="Z10" s="916">
        <f>VLOOKUP($D$3&amp;"_"&amp;Z$3,データシート1!$A:$BU,MATCH($R$2&amp;"_"&amp;$C10,データシート1!$A$1:$BU$1,0),0)</f>
        <v>122.928</v>
      </c>
      <c r="AA10" s="916">
        <f>VLOOKUP($D$3&amp;"_"&amp;AA$3,データシート1!$A:$BU,MATCH($R$2&amp;"_"&amp;$C10,データシート1!$A$1:$BU$1,0),0)</f>
        <v>109.529</v>
      </c>
      <c r="AB10" s="917">
        <f>VLOOKUP($D$3&amp;"_"&amp;AB$3,データシート1!$A:$BU,MATCH($R$2&amp;"_"&amp;$C10,データシート1!$A$1:$BU$1,0),0)</f>
        <v>109.803</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2</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9.6859999999999999</v>
      </c>
      <c r="S11" s="916">
        <f>VLOOKUP($D$3&amp;"_"&amp;S$3,データシート1!$A:$BU,MATCH($R$2&amp;"_"&amp;$C11,データシート1!$A$1:$BU$1,0),0)</f>
        <v>4.359</v>
      </c>
      <c r="T11" s="916">
        <f>VLOOKUP($D$3&amp;"_"&amp;T$3,データシート1!$A:$BU,MATCH($R$2&amp;"_"&amp;$C11,データシート1!$A$1:$BU$1,0),0)</f>
        <v>4.59</v>
      </c>
      <c r="U11" s="916">
        <f>VLOOKUP($D$3&amp;"_"&amp;U$3,データシート1!$A:$BU,MATCH($R$2&amp;"_"&amp;$C11,データシート1!$A$1:$BU$1,0),0)</f>
        <v>4.4870000000000001</v>
      </c>
      <c r="V11" s="916">
        <f>VLOOKUP($D$3&amp;"_"&amp;V$3,データシート1!$A:$BU,MATCH($R$2&amp;"_"&amp;$C11,データシート1!$A$1:$BU$1,0),0)</f>
        <v>16.477</v>
      </c>
      <c r="W11" s="916">
        <f>VLOOKUP($D$3&amp;"_"&amp;W$3,データシート1!$A:$BU,MATCH($R$2&amp;"_"&amp;$C11,データシート1!$A$1:$BU$1,0),0)</f>
        <v>36.064999999999998</v>
      </c>
      <c r="X11" s="916">
        <f>VLOOKUP($D$3&amp;"_"&amp;X$3,データシート1!$A:$BU,MATCH($R$2&amp;"_"&amp;$C11,データシート1!$A$1:$BU$1,0),0)</f>
        <v>36.405999999999999</v>
      </c>
      <c r="Y11" s="916">
        <f>VLOOKUP($D$3&amp;"_"&amp;Y$3,データシート1!$A:$BU,MATCH($R$2&amp;"_"&amp;$C11,データシート1!$A$1:$BU$1,0),0)</f>
        <v>30.102</v>
      </c>
      <c r="Z11" s="916">
        <f>VLOOKUP($D$3&amp;"_"&amp;Z$3,データシート1!$A:$BU,MATCH($R$2&amp;"_"&amp;$C11,データシート1!$A$1:$BU$1,0),0)</f>
        <v>35.076999999999998</v>
      </c>
      <c r="AA11" s="916">
        <f>VLOOKUP($D$3&amp;"_"&amp;AA$3,データシート1!$A:$BU,MATCH($R$2&amp;"_"&amp;$C11,データシート1!$A$1:$BU$1,0),0)</f>
        <v>31.539000000000001</v>
      </c>
      <c r="AB11" s="917">
        <f>VLOOKUP($D$3&amp;"_"&amp;AB$3,データシート1!$A:$BU,MATCH($R$2&amp;"_"&amp;$C11,データシート1!$A$1:$BU$1,0),0)</f>
        <v>27.91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6.99</v>
      </c>
      <c r="S12" s="919">
        <f>VLOOKUP($D$3&amp;"_"&amp;S$3,データシート1!$A:$BU,MATCH($R$2&amp;"_"&amp;$C12,データシート1!$A$1:$BU$1,0),0)</f>
        <v>269.685</v>
      </c>
      <c r="T12" s="919">
        <f>VLOOKUP($D$3&amp;"_"&amp;T$3,データシート1!$A:$BU,MATCH($R$2&amp;"_"&amp;$C12,データシート1!$A$1:$BU$1,0),0)</f>
        <v>284.25099999999998</v>
      </c>
      <c r="U12" s="919">
        <f>VLOOKUP($D$3&amp;"_"&amp;U$3,データシート1!$A:$BU,MATCH($R$2&amp;"_"&amp;$C12,データシート1!$A$1:$BU$1,0),0)</f>
        <v>273.24700000000001</v>
      </c>
      <c r="V12" s="919">
        <f>VLOOKUP($D$3&amp;"_"&amp;V$3,データシート1!$A:$BU,MATCH($R$2&amp;"_"&amp;$C12,データシート1!$A$1:$BU$1,0),0)</f>
        <v>264.14800000000002</v>
      </c>
      <c r="W12" s="919">
        <f>VLOOKUP($D$3&amp;"_"&amp;W$3,データシート1!$A:$BU,MATCH($R$2&amp;"_"&amp;$C12,データシート1!$A$1:$BU$1,0),0)</f>
        <v>255.785</v>
      </c>
      <c r="X12" s="919">
        <f>VLOOKUP($D$3&amp;"_"&amp;X$3,データシート1!$A:$BU,MATCH($R$2&amp;"_"&amp;$C12,データシート1!$A$1:$BU$1,0),0)</f>
        <v>263.68400000000003</v>
      </c>
      <c r="Y12" s="919">
        <f>VLOOKUP($D$3&amp;"_"&amp;Y$3,データシート1!$A:$BU,MATCH($R$2&amp;"_"&amp;$C12,データシート1!$A$1:$BU$1,0),0)</f>
        <v>251.446</v>
      </c>
      <c r="Z12" s="919">
        <f>VLOOKUP($D$3&amp;"_"&amp;Z$3,データシート1!$A:$BU,MATCH($R$2&amp;"_"&amp;$C12,データシート1!$A$1:$BU$1,0),0)</f>
        <v>230.21</v>
      </c>
      <c r="AA12" s="919">
        <f>VLOOKUP($D$3&amp;"_"&amp;AA$3,データシート1!$A:$BU,MATCH($R$2&amp;"_"&amp;$C12,データシート1!$A$1:$BU$1,0),0)</f>
        <v>216.697</v>
      </c>
      <c r="AB12" s="920">
        <f>VLOOKUP($D$3&amp;"_"&amp;AB$3,データシート1!$A:$BU,MATCH($R$2&amp;"_"&amp;$C12,データシート1!$A$1:$BU$1,0),0)</f>
        <v>215.911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10.048</v>
      </c>
      <c r="S20" s="925">
        <f>VLOOKUP($D$3&amp;"_"&amp;S$3,データシート2!$A:$SI,MATCH($R$2&amp;"_"&amp;$B20,データシート2!$A$1:$SI$1,0),0)</f>
        <v>11.702</v>
      </c>
      <c r="T20" s="925">
        <f>VLOOKUP($D$3&amp;"_"&amp;T$3,データシート2!$A:$SI,MATCH($R$2&amp;"_"&amp;$B20,データシート2!$A$1:$SI$1,0),0)</f>
        <v>9.2159999999999993</v>
      </c>
      <c r="U20" s="925">
        <f>VLOOKUP($D$3&amp;"_"&amp;U$3,データシート2!$A:$SI,MATCH($R$2&amp;"_"&amp;$B20,データシート2!$A$1:$SI$1,0),0)</f>
        <v>5.8609999999999998</v>
      </c>
      <c r="V20" s="925">
        <f>VLOOKUP($D$3&amp;"_"&amp;V$3,データシート2!$A:$SI,MATCH($R$2&amp;"_"&amp;$B20,データシート2!$A$1:$SI$1,0),0)</f>
        <v>6.258</v>
      </c>
      <c r="W20" s="925">
        <f>VLOOKUP($D$3&amp;"_"&amp;W$3,データシート2!$A:$SI,MATCH($R$2&amp;"_"&amp;$B20,データシート2!$A$1:$SI$1,0),0)</f>
        <v>6.2069999999999999</v>
      </c>
      <c r="X20" s="925">
        <f>VLOOKUP($D$3&amp;"_"&amp;X$3,データシート2!$A:$SI,MATCH($R$2&amp;"_"&amp;$B20,データシート2!$A$1:$SI$1,0),0)</f>
        <v>9.0860000000000003</v>
      </c>
      <c r="Y20" s="925">
        <f>VLOOKUP($D$3&amp;"_"&amp;Y$3,データシート2!$A:$SI,MATCH($R$2&amp;"_"&amp;$B20,データシート2!$A$1:$SI$1,0),0)</f>
        <v>4.5640000000000001</v>
      </c>
      <c r="Z20" s="925">
        <f>VLOOKUP($D$3&amp;"_"&amp;Z$3,データシート2!$A:$SI,MATCH($R$2&amp;"_"&amp;$B20,データシート2!$A$1:$SI$1,0),0)</f>
        <v>8.0180000000000007</v>
      </c>
      <c r="AA20" s="925">
        <f>VLOOKUP($D$3&amp;"_"&amp;AA$3,データシート2!$A:$SI,MATCH($R$2&amp;"_"&amp;$B20,データシート2!$A$1:$SI$1,0),0)</f>
        <v>13.798999999999999</v>
      </c>
      <c r="AB20" s="926">
        <f>VLOOKUP($D$3&amp;"_"&amp;AB$3,データシート2!$A:$SI,MATCH($R$2&amp;"_"&amp;$B20,データシート2!$A$1:$SI$1,0),0)</f>
        <v>6.86</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10.048</v>
      </c>
      <c r="S21" s="935">
        <f>VLOOKUP($D$3&amp;"_"&amp;S$3,データシート2!$A:$SI,MATCH($R$2&amp;"_"&amp;$C21,データシート2!$A$1:$SI$1,0),0)</f>
        <v>11.702</v>
      </c>
      <c r="T21" s="935">
        <f>VLOOKUP($D$3&amp;"_"&amp;T$3,データシート2!$A:$SI,MATCH($R$2&amp;"_"&amp;$C21,データシート2!$A$1:$SI$1,0),0)</f>
        <v>9.2159999999999993</v>
      </c>
      <c r="U21" s="935">
        <f>VLOOKUP($D$3&amp;"_"&amp;U$3,データシート2!$A:$SI,MATCH($R$2&amp;"_"&amp;$C21,データシート2!$A$1:$SI$1,0),0)</f>
        <v>5.8609999999999998</v>
      </c>
      <c r="V21" s="935">
        <f>VLOOKUP($D$3&amp;"_"&amp;V$3,データシート2!$A:$SI,MATCH($R$2&amp;"_"&amp;$C21,データシート2!$A$1:$SI$1,0),0)</f>
        <v>6.258</v>
      </c>
      <c r="W21" s="935">
        <f>VLOOKUP($D$3&amp;"_"&amp;W$3,データシート2!$A:$SI,MATCH($R$2&amp;"_"&amp;$C21,データシート2!$A$1:$SI$1,0),0)</f>
        <v>6.2069999999999999</v>
      </c>
      <c r="X21" s="935">
        <f>VLOOKUP($D$3&amp;"_"&amp;X$3,データシート2!$A:$SI,MATCH($R$2&amp;"_"&amp;$C21,データシート2!$A$1:$SI$1,0),0)</f>
        <v>9.0860000000000003</v>
      </c>
      <c r="Y21" s="935">
        <f>VLOOKUP($D$3&amp;"_"&amp;Y$3,データシート2!$A:$SI,MATCH($R$2&amp;"_"&amp;$C21,データシート2!$A$1:$SI$1,0),0)</f>
        <v>4.5640000000000001</v>
      </c>
      <c r="Z21" s="935">
        <f>VLOOKUP($D$3&amp;"_"&amp;Z$3,データシート2!$A:$SI,MATCH($R$2&amp;"_"&amp;$C21,データシート2!$A$1:$SI$1,0),0)</f>
        <v>8.0180000000000007</v>
      </c>
      <c r="AA21" s="935">
        <f>VLOOKUP($D$3&amp;"_"&amp;AA$3,データシート2!$A:$SI,MATCH($R$2&amp;"_"&amp;$C21,データシート2!$A$1:$SI$1,0),0)</f>
        <v>13.798999999999999</v>
      </c>
      <c r="AB21" s="936">
        <f>VLOOKUP($D$3&amp;"_"&amp;AB$3,データシート2!$A:$SI,MATCH($R$2&amp;"_"&amp;$C21,データシート2!$A$1:$SI$1,0),0)</f>
        <v>6.86</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10</v>
      </c>
      <c r="I26" s="734">
        <f>VLOOKUP($D$3&amp;"_"&amp;I$3,データシート2!$A:$SI,MATCH($G$2&amp;"_"&amp;$B26,データシート2!$A$1:$SI$1,0),0)</f>
        <v>10</v>
      </c>
      <c r="J26" s="734">
        <f>VLOOKUP($D$3&amp;"_"&amp;J$3,データシート2!$A:$SI,MATCH($G$2&amp;"_"&amp;$B26,データシート2!$A$1:$SI$1,0),0)</f>
        <v>10</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9</v>
      </c>
      <c r="N26" s="735">
        <f>VLOOKUP($D$3&amp;"_"&amp;N$3,データシート2!$A:$SI,MATCH($G$2&amp;"_"&amp;$B26,データシート2!$A$1:$SI$1,0),0)</f>
        <v>9</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102.708</v>
      </c>
      <c r="S26" s="925">
        <f>VLOOKUP($D$3&amp;"_"&amp;S$3,データシート2!$A:$SI,MATCH($R$2&amp;"_"&amp;$B26,データシート2!$A$1:$SI$1,0),0)</f>
        <v>127.16500000000001</v>
      </c>
      <c r="T26" s="925">
        <f>VLOOKUP($D$3&amp;"_"&amp;T$3,データシート2!$A:$SI,MATCH($R$2&amp;"_"&amp;$B26,データシート2!$A$1:$SI$1,0),0)</f>
        <v>137.482</v>
      </c>
      <c r="U26" s="925">
        <f>VLOOKUP($D$3&amp;"_"&amp;U$3,データシート2!$A:$SI,MATCH($R$2&amp;"_"&amp;$B26,データシート2!$A$1:$SI$1,0),0)</f>
        <v>131.08500000000001</v>
      </c>
      <c r="V26" s="925">
        <f>VLOOKUP($D$3&amp;"_"&amp;V$3,データシート2!$A:$SI,MATCH($R$2&amp;"_"&amp;$B26,データシート2!$A$1:$SI$1,0),0)</f>
        <v>122.364</v>
      </c>
      <c r="W26" s="925">
        <f>VLOOKUP($D$3&amp;"_"&amp;W$3,データシート2!$A:$SI,MATCH($R$2&amp;"_"&amp;$B26,データシート2!$A$1:$SI$1,0),0)</f>
        <v>125.04300000000001</v>
      </c>
      <c r="X26" s="925">
        <f>VLOOKUP($D$3&amp;"_"&amp;X$3,データシート2!$A:$SI,MATCH($R$2&amp;"_"&amp;$B26,データシート2!$A$1:$SI$1,0),0)</f>
        <v>127.887</v>
      </c>
      <c r="Y26" s="925">
        <f>VLOOKUP($D$3&amp;"_"&amp;Y$3,データシート2!$A:$SI,MATCH($R$2&amp;"_"&amp;$B26,データシート2!$A$1:$SI$1,0),0)</f>
        <v>128.76900000000001</v>
      </c>
      <c r="Z26" s="925">
        <f>VLOOKUP($D$3&amp;"_"&amp;Z$3,データシート2!$A:$SI,MATCH($R$2&amp;"_"&amp;$B26,データシート2!$A$1:$SI$1,0),0)</f>
        <v>122.928</v>
      </c>
      <c r="AA26" s="925">
        <f>VLOOKUP($D$3&amp;"_"&amp;AA$3,データシート2!$A:$SI,MATCH($R$2&amp;"_"&amp;$B26,データシート2!$A$1:$SI$1,0),0)</f>
        <v>109.529</v>
      </c>
      <c r="AB26" s="926">
        <f>VLOOKUP($D$3&amp;"_"&amp;AB$3,データシート2!$A:$SI,MATCH($R$2&amp;"_"&amp;$B26,データシート2!$A$1:$SI$1,0),0)</f>
        <v>109.803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6.91</v>
      </c>
      <c r="S27" s="928">
        <f>VLOOKUP($D$3&amp;"_"&amp;S$3,データシート2!$A:$SI,MATCH($R$2&amp;"_"&amp;$C27,データシート2!$A$1:$SI$1,0),0)</f>
        <v>7.86</v>
      </c>
      <c r="T27" s="928">
        <f>VLOOKUP($D$3&amp;"_"&amp;T$3,データシート2!$A:$SI,MATCH($R$2&amp;"_"&amp;$C27,データシート2!$A$1:$SI$1,0),0)</f>
        <v>8.61</v>
      </c>
      <c r="U27" s="928">
        <f>VLOOKUP($D$3&amp;"_"&amp;U$3,データシート2!$A:$SI,MATCH($R$2&amp;"_"&amp;$C27,データシート2!$A$1:$SI$1,0),0)</f>
        <v>8.125</v>
      </c>
      <c r="V27" s="928">
        <f>VLOOKUP($D$3&amp;"_"&amp;V$3,データシート2!$A:$SI,MATCH($R$2&amp;"_"&amp;$C27,データシート2!$A$1:$SI$1,0),0)</f>
        <v>8.2080000000000002</v>
      </c>
      <c r="W27" s="928">
        <f>VLOOKUP($D$3&amp;"_"&amp;W$3,データシート2!$A:$SI,MATCH($R$2&amp;"_"&amp;$C27,データシート2!$A$1:$SI$1,0),0)</f>
        <v>8.6709999999999994</v>
      </c>
      <c r="X27" s="928">
        <f>VLOOKUP($D$3&amp;"_"&amp;X$3,データシート2!$A:$SI,MATCH($R$2&amp;"_"&amp;$C27,データシート2!$A$1:$SI$1,0),0)</f>
        <v>8.5109999999999992</v>
      </c>
      <c r="Y27" s="928">
        <f>VLOOKUP($D$3&amp;"_"&amp;Y$3,データシート2!$A:$SI,MATCH($R$2&amp;"_"&amp;$C27,データシート2!$A$1:$SI$1,0),0)</f>
        <v>8.1340000000000003</v>
      </c>
      <c r="Z27" s="928">
        <f>VLOOKUP($D$3&amp;"_"&amp;Z$3,データシート2!$A:$SI,MATCH($R$2&amp;"_"&amp;$C27,データシート2!$A$1:$SI$1,0),0)</f>
        <v>8.1140000000000008</v>
      </c>
      <c r="AA27" s="928">
        <f>VLOOKUP($D$3&amp;"_"&amp;AA$3,データシート2!$A:$SI,MATCH($R$2&amp;"_"&amp;$C27,データシート2!$A$1:$SI$1,0),0)</f>
        <v>7.7519999999999998</v>
      </c>
      <c r="AB27" s="929">
        <f>VLOOKUP($D$3&amp;"_"&amp;AB$3,データシート2!$A:$SI,MATCH($R$2&amp;"_"&amp;$C27,データシート2!$A$1:$SI$1,0),0)</f>
        <v>6.7610000000000001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4.93</v>
      </c>
      <c r="S41" s="938">
        <f>VLOOKUP($D$3&amp;"_"&amp;S$3,データシート2!$A:$SI,MATCH($R$2&amp;"_"&amp;$C41,データシート2!$A$1:$SI$1,0),0)</f>
        <v>6.2149999999999999</v>
      </c>
      <c r="T41" s="938">
        <f>VLOOKUP($D$3&amp;"_"&amp;T$3,データシート2!$A:$SI,MATCH($R$2&amp;"_"&amp;$C41,データシート2!$A$1:$SI$1,0),0)</f>
        <v>7.7889999999999997</v>
      </c>
      <c r="U41" s="938">
        <f>VLOOKUP($D$3&amp;"_"&amp;U$3,データシート2!$A:$SI,MATCH($R$2&amp;"_"&amp;$C41,データシート2!$A$1:$SI$1,0),0)</f>
        <v>8.2579999999999991</v>
      </c>
      <c r="V41" s="938">
        <f>VLOOKUP($D$3&amp;"_"&amp;V$3,データシート2!$A:$SI,MATCH($R$2&amp;"_"&amp;$C41,データシート2!$A$1:$SI$1,0),0)</f>
        <v>8.1159999999999997</v>
      </c>
      <c r="W41" s="938">
        <f>VLOOKUP($D$3&amp;"_"&amp;W$3,データシート2!$A:$SI,MATCH($R$2&amp;"_"&amp;$C41,データシート2!$A$1:$SI$1,0),0)</f>
        <v>7.6070000000000002</v>
      </c>
      <c r="X41" s="938">
        <f>VLOOKUP($D$3&amp;"_"&amp;X$3,データシート2!$A:$SI,MATCH($R$2&amp;"_"&amp;$C41,データシート2!$A$1:$SI$1,0),0)</f>
        <v>5.92</v>
      </c>
      <c r="Y41" s="938">
        <f>VLOOKUP($D$3&amp;"_"&amp;Y$3,データシート2!$A:$SI,MATCH($R$2&amp;"_"&amp;$C41,データシート2!$A$1:$SI$1,0),0)</f>
        <v>6.94</v>
      </c>
      <c r="Z41" s="938">
        <f>VLOOKUP($D$3&amp;"_"&amp;Z$3,データシート2!$A:$SI,MATCH($R$2&amp;"_"&amp;$C41,データシート2!$A$1:$SI$1,0),0)</f>
        <v>6.9539999999999997</v>
      </c>
      <c r="AA41" s="938">
        <f>VLOOKUP($D$3&amp;"_"&amp;AA$3,データシート2!$A:$SI,MATCH($R$2&amp;"_"&amp;$C41,データシート2!$A$1:$SI$1,0),0)</f>
        <v>5.867</v>
      </c>
      <c r="AB41" s="939">
        <f>VLOOKUP($D$3&amp;"_"&amp;AB$3,データシート2!$A:$SI,MATCH($R$2&amp;"_"&amp;$C41,データシート2!$A$1:$SI$1,0),0)</f>
        <v>6.06</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1</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4</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0</v>
      </c>
      <c r="S44" s="938">
        <f>VLOOKUP($D$3&amp;"_"&amp;S$3,データシート2!$A:$SI,MATCH($R$2&amp;"_"&amp;$C44,データシート2!$A$1:$SI$1,0),0)</f>
        <v>4.1769999999999996</v>
      </c>
      <c r="T44" s="938">
        <f>VLOOKUP($D$3&amp;"_"&amp;T$3,データシート2!$A:$SI,MATCH($R$2&amp;"_"&amp;$C44,データシート2!$A$1:$SI$1,0),0)</f>
        <v>13.577</v>
      </c>
      <c r="U44" s="938">
        <f>VLOOKUP($D$3&amp;"_"&amp;U$3,データシート2!$A:$SI,MATCH($R$2&amp;"_"&amp;$C44,データシート2!$A$1:$SI$1,0),0)</f>
        <v>13.015000000000001</v>
      </c>
      <c r="V44" s="938">
        <f>VLOOKUP($D$3&amp;"_"&amp;V$3,データシート2!$A:$SI,MATCH($R$2&amp;"_"&amp;$C44,データシート2!$A$1:$SI$1,0),0)</f>
        <v>11.997999999999999</v>
      </c>
      <c r="W44" s="938">
        <f>VLOOKUP($D$3&amp;"_"&amp;W$3,データシート2!$A:$SI,MATCH($R$2&amp;"_"&amp;$C44,データシート2!$A$1:$SI$1,0),0)</f>
        <v>11.765000000000001</v>
      </c>
      <c r="X44" s="938">
        <f>VLOOKUP($D$3&amp;"_"&amp;X$3,データシート2!$A:$SI,MATCH($R$2&amp;"_"&amp;$C44,データシート2!$A$1:$SI$1,0),0)</f>
        <v>12.02</v>
      </c>
      <c r="Y44" s="938">
        <f>VLOOKUP($D$3&amp;"_"&amp;Y$3,データシート2!$A:$SI,MATCH($R$2&amp;"_"&amp;$C44,データシート2!$A$1:$SI$1,0),0)</f>
        <v>14.922000000000001</v>
      </c>
      <c r="Z44" s="938">
        <f>VLOOKUP($D$3&amp;"_"&amp;Z$3,データシート2!$A:$SI,MATCH($R$2&amp;"_"&amp;$C44,データシート2!$A$1:$SI$1,0),0)</f>
        <v>10.864000000000001</v>
      </c>
      <c r="AA44" s="938">
        <f>VLOOKUP($D$3&amp;"_"&amp;AA$3,データシート2!$A:$SI,MATCH($R$2&amp;"_"&amp;$C44,データシート2!$A$1:$SI$1,0),0)</f>
        <v>9.7639999999999993</v>
      </c>
      <c r="AB44" s="939">
        <f>VLOOKUP($D$3&amp;"_"&amp;AB$3,データシート2!$A:$SI,MATCH($R$2&amp;"_"&amp;$C44,データシート2!$A$1:$SI$1,0),0)</f>
        <v>10.394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8.1370000000000005</v>
      </c>
      <c r="S46" s="938">
        <f>VLOOKUP($D$3&amp;"_"&amp;S$3,データシート2!$A:$SI,MATCH($R$2&amp;"_"&amp;$C46,データシート2!$A$1:$SI$1,0),0)</f>
        <v>9.4610000000000003</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1.946</v>
      </c>
      <c r="S47" s="938">
        <f>VLOOKUP($D$3&amp;"_"&amp;S$3,データシート2!$A:$SI,MATCH($R$2&amp;"_"&amp;$C47,データシート2!$A$1:$SI$1,0),0)</f>
        <v>2.25</v>
      </c>
      <c r="T47" s="938">
        <f>VLOOKUP($D$3&amp;"_"&amp;T$3,データシート2!$A:$SI,MATCH($R$2&amp;"_"&amp;$C47,データシート2!$A$1:$SI$1,0),0)</f>
        <v>2.4020000000000001</v>
      </c>
      <c r="U47" s="938">
        <f>VLOOKUP($D$3&amp;"_"&amp;U$3,データシート2!$A:$SI,MATCH($R$2&amp;"_"&amp;$C47,データシート2!$A$1:$SI$1,0),0)</f>
        <v>2.2519999999999998</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2</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4.0659999999999998</v>
      </c>
      <c r="S49" s="938">
        <f>VLOOKUP($D$3&amp;"_"&amp;S$3,データシート2!$A:$SI,MATCH($R$2&amp;"_"&amp;$C49,データシート2!$A$1:$SI$1,0),0)</f>
        <v>8.9949999999999992</v>
      </c>
      <c r="T49" s="938">
        <f>VLOOKUP($D$3&amp;"_"&amp;T$3,データシート2!$A:$SI,MATCH($R$2&amp;"_"&amp;$C49,データシート2!$A$1:$SI$1,0),0)</f>
        <v>14.323</v>
      </c>
      <c r="U49" s="938">
        <f>VLOOKUP($D$3&amp;"_"&amp;U$3,データシート2!$A:$SI,MATCH($R$2&amp;"_"&amp;$C49,データシート2!$A$1:$SI$1,0),0)</f>
        <v>16.405000000000001</v>
      </c>
      <c r="V49" s="938">
        <f>VLOOKUP($D$3&amp;"_"&amp;V$3,データシート2!$A:$SI,MATCH($R$2&amp;"_"&amp;$C49,データシート2!$A$1:$SI$1,0),0)</f>
        <v>18.963000000000001</v>
      </c>
      <c r="W49" s="938">
        <f>VLOOKUP($D$3&amp;"_"&amp;W$3,データシート2!$A:$SI,MATCH($R$2&amp;"_"&amp;$C49,データシート2!$A$1:$SI$1,0),0)</f>
        <v>18.117000000000001</v>
      </c>
      <c r="X49" s="938">
        <f>VLOOKUP($D$3&amp;"_"&amp;X$3,データシート2!$A:$SI,MATCH($R$2&amp;"_"&amp;$C49,データシート2!$A$1:$SI$1,0),0)</f>
        <v>17.640999999999998</v>
      </c>
      <c r="Y49" s="938">
        <f>VLOOKUP($D$3&amp;"_"&amp;Y$3,データシート2!$A:$SI,MATCH($R$2&amp;"_"&amp;$C49,データシート2!$A$1:$SI$1,0),0)</f>
        <v>18.712</v>
      </c>
      <c r="Z49" s="938">
        <f>VLOOKUP($D$3&amp;"_"&amp;Z$3,データシート2!$A:$SI,MATCH($R$2&amp;"_"&amp;$C49,データシート2!$A$1:$SI$1,0),0)</f>
        <v>25.038</v>
      </c>
      <c r="AA49" s="938">
        <f>VLOOKUP($D$3&amp;"_"&amp;AA$3,データシート2!$A:$SI,MATCH($R$2&amp;"_"&amp;$C49,データシート2!$A$1:$SI$1,0),0)</f>
        <v>27.931000000000001</v>
      </c>
      <c r="AB49" s="939">
        <f>VLOOKUP($D$3&amp;"_"&amp;AB$3,データシート2!$A:$SI,MATCH($R$2&amp;"_"&amp;$C49,データシート2!$A$1:$SI$1,0),0)</f>
        <v>27.327999999999999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76.718999999999994</v>
      </c>
      <c r="S51" s="938">
        <f>VLOOKUP($D$3&amp;"_"&amp;S$3,データシート2!$A:$SI,MATCH($R$2&amp;"_"&amp;$C51,データシート2!$A$1:$SI$1,0),0)</f>
        <v>88.206999999999994</v>
      </c>
      <c r="T51" s="938">
        <f>VLOOKUP($D$3&amp;"_"&amp;T$3,データシート2!$A:$SI,MATCH($R$2&amp;"_"&amp;$C51,データシート2!$A$1:$SI$1,0),0)</f>
        <v>90.781000000000006</v>
      </c>
      <c r="U51" s="938">
        <f>VLOOKUP($D$3&amp;"_"&amp;U$3,データシート2!$A:$SI,MATCH($R$2&amp;"_"&amp;$C51,データシート2!$A$1:$SI$1,0),0)</f>
        <v>83.03</v>
      </c>
      <c r="V51" s="938">
        <f>VLOOKUP($D$3&amp;"_"&amp;V$3,データシート2!$A:$SI,MATCH($R$2&amp;"_"&amp;$C51,データシート2!$A$1:$SI$1,0),0)</f>
        <v>75.078999999999994</v>
      </c>
      <c r="W51" s="938">
        <f>VLOOKUP($D$3&amp;"_"&amp;W$3,データシート2!$A:$SI,MATCH($R$2&amp;"_"&amp;$C51,データシート2!$A$1:$SI$1,0),0)</f>
        <v>78.882999999999996</v>
      </c>
      <c r="X51" s="938">
        <f>VLOOKUP($D$3&amp;"_"&amp;X$3,データシート2!$A:$SI,MATCH($R$2&amp;"_"&amp;$C51,データシート2!$A$1:$SI$1,0),0)</f>
        <v>83.795000000000002</v>
      </c>
      <c r="Y51" s="938">
        <f>VLOOKUP($D$3&amp;"_"&amp;Y$3,データシート2!$A:$SI,MATCH($R$2&amp;"_"&amp;$C51,データシート2!$A$1:$SI$1,0),0)</f>
        <v>80.061000000000007</v>
      </c>
      <c r="Z51" s="938">
        <f>VLOOKUP($D$3&amp;"_"&amp;Z$3,データシート2!$A:$SI,MATCH($R$2&amp;"_"&amp;$C51,データシート2!$A$1:$SI$1,0),0)</f>
        <v>71.957999999999998</v>
      </c>
      <c r="AA51" s="938">
        <f>VLOOKUP($D$3&amp;"_"&amp;AA$3,データシート2!$A:$SI,MATCH($R$2&amp;"_"&amp;$C51,データシート2!$A$1:$SI$1,0),0)</f>
        <v>58.215000000000003</v>
      </c>
      <c r="AB51" s="939">
        <f>VLOOKUP($D$3&amp;"_"&amp;AB$3,データシート2!$A:$SI,MATCH($R$2&amp;"_"&amp;$C51,データシート2!$A$1:$SI$1,0),0)</f>
        <v>59.26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6.99</v>
      </c>
      <c r="S53" s="925">
        <f>VLOOKUP($D$3&amp;"_"&amp;S$3,データシート2!$A:$SI,MATCH($R$2&amp;"_"&amp;$B53,データシート2!$A$1:$SI$1,0),0)</f>
        <v>269.685</v>
      </c>
      <c r="T53" s="925">
        <f>VLOOKUP($D$3&amp;"_"&amp;T$3,データシート2!$A:$SI,MATCH($R$2&amp;"_"&amp;$B53,データシート2!$A$1:$SI$1,0),0)</f>
        <v>284.25099999999998</v>
      </c>
      <c r="U53" s="925">
        <f>VLOOKUP($D$3&amp;"_"&amp;U$3,データシート2!$A:$SI,MATCH($R$2&amp;"_"&amp;$B53,データシート2!$A$1:$SI$1,0),0)</f>
        <v>273.24700000000001</v>
      </c>
      <c r="V53" s="925">
        <f>VLOOKUP($D$3&amp;"_"&amp;V$3,データシート2!$A:$SI,MATCH($R$2&amp;"_"&amp;$B53,データシート2!$A$1:$SI$1,0),0)</f>
        <v>264.14800000000002</v>
      </c>
      <c r="W53" s="925">
        <f>VLOOKUP($D$3&amp;"_"&amp;W$3,データシート2!$A:$SI,MATCH($R$2&amp;"_"&amp;$B53,データシート2!$A$1:$SI$1,0),0)</f>
        <v>255.785</v>
      </c>
      <c r="X53" s="925">
        <f>VLOOKUP($D$3&amp;"_"&amp;X$3,データシート2!$A:$SI,MATCH($R$2&amp;"_"&amp;$B53,データシート2!$A$1:$SI$1,0),0)</f>
        <v>263.68400000000003</v>
      </c>
      <c r="Y53" s="925">
        <f>VLOOKUP($D$3&amp;"_"&amp;Y$3,データシート2!$A:$SI,MATCH($R$2&amp;"_"&amp;$B53,データシート2!$A$1:$SI$1,0),0)</f>
        <v>251.446</v>
      </c>
      <c r="Z53" s="925">
        <f>VLOOKUP($D$3&amp;"_"&amp;Z$3,データシート2!$A:$SI,MATCH($R$2&amp;"_"&amp;$B53,データシート2!$A$1:$SI$1,0),0)</f>
        <v>230.21</v>
      </c>
      <c r="AA53" s="925">
        <f>VLOOKUP($D$3&amp;"_"&amp;AA$3,データシート2!$A:$SI,MATCH($R$2&amp;"_"&amp;$B53,データシート2!$A$1:$SI$1,0),0)</f>
        <v>216.697</v>
      </c>
      <c r="AB53" s="926">
        <f>VLOOKUP($D$3&amp;"_"&amp;AB$3,データシート2!$A:$SI,MATCH($R$2&amp;"_"&amp;$B53,データシート2!$A$1:$SI$1,0),0)</f>
        <v>215.911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6.99</v>
      </c>
      <c r="S54" s="928">
        <f>VLOOKUP($D$3&amp;"_"&amp;S$3,データシート2!$A:$SI,MATCH($R$2&amp;"_"&amp;$C54,データシート2!$A$1:$SI$1,0),0)</f>
        <v>269.685</v>
      </c>
      <c r="T54" s="928">
        <f>VLOOKUP($D$3&amp;"_"&amp;T$3,データシート2!$A:$SI,MATCH($R$2&amp;"_"&amp;$C54,データシート2!$A$1:$SI$1,0),0)</f>
        <v>284.25099999999998</v>
      </c>
      <c r="U54" s="928">
        <f>VLOOKUP($D$3&amp;"_"&amp;U$3,データシート2!$A:$SI,MATCH($R$2&amp;"_"&amp;$C54,データシート2!$A$1:$SI$1,0),0)</f>
        <v>273.24700000000001</v>
      </c>
      <c r="V54" s="928">
        <f>VLOOKUP($D$3&amp;"_"&amp;V$3,データシート2!$A:$SI,MATCH($R$2&amp;"_"&amp;$C54,データシート2!$A$1:$SI$1,0),0)</f>
        <v>264.14800000000002</v>
      </c>
      <c r="W54" s="928">
        <f>VLOOKUP($D$3&amp;"_"&amp;W$3,データシート2!$A:$SI,MATCH($R$2&amp;"_"&amp;$C54,データシート2!$A$1:$SI$1,0),0)</f>
        <v>255.785</v>
      </c>
      <c r="X54" s="928">
        <f>VLOOKUP($D$3&amp;"_"&amp;X$3,データシート2!$A:$SI,MATCH($R$2&amp;"_"&amp;$C54,データシート2!$A$1:$SI$1,0),0)</f>
        <v>263.68400000000003</v>
      </c>
      <c r="Y54" s="928">
        <f>VLOOKUP($D$3&amp;"_"&amp;Y$3,データシート2!$A:$SI,MATCH($R$2&amp;"_"&amp;$C54,データシート2!$A$1:$SI$1,0),0)</f>
        <v>251.446</v>
      </c>
      <c r="Z54" s="928">
        <f>VLOOKUP($D$3&amp;"_"&amp;Z$3,データシート2!$A:$SI,MATCH($R$2&amp;"_"&amp;$C54,データシート2!$A$1:$SI$1,0),0)</f>
        <v>230.21</v>
      </c>
      <c r="AA54" s="928">
        <f>VLOOKUP($D$3&amp;"_"&amp;AA$3,データシート2!$A:$SI,MATCH($R$2&amp;"_"&amp;$C54,データシート2!$A$1:$SI$1,0),0)</f>
        <v>216.697</v>
      </c>
      <c r="AB54" s="929">
        <f>VLOOKUP($D$3&amp;"_"&amp;AB$3,データシート2!$A:$SI,MATCH($R$2&amp;"_"&amp;$C54,データシート2!$A$1:$SI$1,0),0)</f>
        <v>215.911</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6.99</v>
      </c>
      <c r="S55" s="979">
        <f>VLOOKUP($D$3&amp;"_"&amp;S$3,データシート2!$A:$SI,MATCH($R$2&amp;"_"&amp;$E55,データシート2!$A$1:$SI$1,0),0)</f>
        <v>269.685</v>
      </c>
      <c r="T55" s="979">
        <f>VLOOKUP($D$3&amp;"_"&amp;T$3,データシート2!$A:$SI,MATCH($R$2&amp;"_"&amp;$E55,データシート2!$A$1:$SI$1,0),0)</f>
        <v>284.25099999999998</v>
      </c>
      <c r="U55" s="979">
        <f>VLOOKUP($D$3&amp;"_"&amp;U$3,データシート2!$A:$SI,MATCH($R$2&amp;"_"&amp;$E55,データシート2!$A$1:$SI$1,0),0)</f>
        <v>273.24700000000001</v>
      </c>
      <c r="V55" s="979">
        <f>VLOOKUP($D$3&amp;"_"&amp;V$3,データシート2!$A:$SI,MATCH($R$2&amp;"_"&amp;$E55,データシート2!$A$1:$SI$1,0),0)</f>
        <v>264.14800000000002</v>
      </c>
      <c r="W55" s="979">
        <f>VLOOKUP($D$3&amp;"_"&amp;W$3,データシート2!$A:$SI,MATCH($R$2&amp;"_"&amp;$E55,データシート2!$A$1:$SI$1,0),0)</f>
        <v>255.785</v>
      </c>
      <c r="X55" s="979">
        <f>VLOOKUP($D$3&amp;"_"&amp;X$3,データシート2!$A:$SI,MATCH($R$2&amp;"_"&amp;$E55,データシート2!$A$1:$SI$1,0),0)</f>
        <v>263.68400000000003</v>
      </c>
      <c r="Y55" s="979">
        <f>VLOOKUP($D$3&amp;"_"&amp;Y$3,データシート2!$A:$SI,MATCH($R$2&amp;"_"&amp;$E55,データシート2!$A$1:$SI$1,0),0)</f>
        <v>251.446</v>
      </c>
      <c r="Z55" s="979">
        <f>VLOOKUP($D$3&amp;"_"&amp;Z$3,データシート2!$A:$SI,MATCH($R$2&amp;"_"&amp;$E55,データシート2!$A$1:$SI$1,0),0)</f>
        <v>230.21</v>
      </c>
      <c r="AA55" s="979">
        <f>VLOOKUP($D$3&amp;"_"&amp;AA$3,データシート2!$A:$SI,MATCH($R$2&amp;"_"&amp;$E55,データシート2!$A$1:$SI$1,0),0)</f>
        <v>216.697</v>
      </c>
      <c r="AB55" s="980">
        <f>VLOOKUP($D$3&amp;"_"&amp;AB$3,データシート2!$A:$SI,MATCH($R$2&amp;"_"&amp;$E55,データシート2!$A$1:$SI$1,0),0)</f>
        <v>215.911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4.5069999999999997</v>
      </c>
      <c r="S117" s="925">
        <f>VLOOKUP($D$3&amp;"_"&amp;S$3,データシート2!$A:$SI,MATCH($R$2&amp;"_"&amp;$B117,データシート2!$A$1:$SI$1,0),0)</f>
        <v>4.359</v>
      </c>
      <c r="T117" s="925">
        <f>VLOOKUP($D$3&amp;"_"&amp;T$3,データシート2!$A:$SI,MATCH($R$2&amp;"_"&amp;$B117,データシート2!$A$1:$SI$1,0),0)</f>
        <v>4.59</v>
      </c>
      <c r="U117" s="925">
        <f>VLOOKUP($D$3&amp;"_"&amp;U$3,データシート2!$A:$SI,MATCH($R$2&amp;"_"&amp;$B117,データシート2!$A$1:$SI$1,0),0)</f>
        <v>4.4870000000000001</v>
      </c>
      <c r="V117" s="925">
        <f>VLOOKUP($D$3&amp;"_"&amp;V$3,データシート2!$A:$SI,MATCH($R$2&amp;"_"&amp;$B117,データシート2!$A$1:$SI$1,0),0)</f>
        <v>4.3079999999999998</v>
      </c>
      <c r="W117" s="925">
        <f>VLOOKUP($D$3&amp;"_"&amp;W$3,データシート2!$A:$SI,MATCH($R$2&amp;"_"&amp;$B117,データシート2!$A$1:$SI$1,0),0)</f>
        <v>7.0819999999999999</v>
      </c>
      <c r="X117" s="925">
        <f>VLOOKUP($D$3&amp;"_"&amp;X$3,データシート2!$A:$SI,MATCH($R$2&amp;"_"&amp;$B117,データシート2!$A$1:$SI$1,0),0)</f>
        <v>7.3010000000000002</v>
      </c>
      <c r="Y117" s="925">
        <f>VLOOKUP($D$3&amp;"_"&amp;Y$3,データシート2!$A:$SI,MATCH($R$2&amp;"_"&amp;$B117,データシート2!$A$1:$SI$1,0),0)</f>
        <v>7.7409999999999997</v>
      </c>
      <c r="Z117" s="925">
        <f>VLOOKUP($D$3&amp;"_"&amp;Z$3,データシート2!$A:$SI,MATCH($R$2&amp;"_"&amp;$B117,データシート2!$A$1:$SI$1,0),0)</f>
        <v>7.8090000000000002</v>
      </c>
      <c r="AA117" s="925">
        <f>VLOOKUP($D$3&amp;"_"&amp;AA$3,データシート2!$A:$SI,MATCH($R$2&amp;"_"&amp;$B117,データシート2!$A$1:$SI$1,0),0)</f>
        <v>8.15</v>
      </c>
      <c r="AB117" s="926">
        <f>VLOOKUP($D$3&amp;"_"&amp;AB$3,データシート2!$A:$SI,MATCH($R$2&amp;"_"&amp;$B117,データシート2!$A$1:$SI$1,0),0)</f>
        <v>7.226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4.5069999999999997</v>
      </c>
      <c r="S118" s="928">
        <f>VLOOKUP($D$3&amp;"_"&amp;S$3,データシート2!$A:$SI,MATCH($R$2&amp;"_"&amp;$C118,データシート2!$A$1:$SI$1,0),0)</f>
        <v>4.359</v>
      </c>
      <c r="T118" s="928">
        <f>VLOOKUP($D$3&amp;"_"&amp;T$3,データシート2!$A:$SI,MATCH($R$2&amp;"_"&amp;$C118,データシート2!$A$1:$SI$1,0),0)</f>
        <v>4.59</v>
      </c>
      <c r="U118" s="928">
        <f>VLOOKUP($D$3&amp;"_"&amp;U$3,データシート2!$A:$SI,MATCH($R$2&amp;"_"&amp;$C118,データシート2!$A$1:$SI$1,0),0)</f>
        <v>4.4870000000000001</v>
      </c>
      <c r="V118" s="928">
        <f>VLOOKUP($D$3&amp;"_"&amp;V$3,データシート2!$A:$SI,MATCH($R$2&amp;"_"&amp;$C118,データシート2!$A$1:$SI$1,0),0)</f>
        <v>4.3079999999999998</v>
      </c>
      <c r="W118" s="928">
        <f>VLOOKUP($D$3&amp;"_"&amp;W$3,データシート2!$A:$SI,MATCH($R$2&amp;"_"&amp;$C118,データシート2!$A$1:$SI$1,0),0)</f>
        <v>7.0819999999999999</v>
      </c>
      <c r="X118" s="928">
        <f>VLOOKUP($D$3&amp;"_"&amp;X$3,データシート2!$A:$SI,MATCH($R$2&amp;"_"&amp;$C118,データシート2!$A$1:$SI$1,0),0)</f>
        <v>7.3010000000000002</v>
      </c>
      <c r="Y118" s="928">
        <f>VLOOKUP($D$3&amp;"_"&amp;Y$3,データシート2!$A:$SI,MATCH($R$2&amp;"_"&amp;$C118,データシート2!$A$1:$SI$1,0),0)</f>
        <v>7.7409999999999997</v>
      </c>
      <c r="Z118" s="928">
        <f>VLOOKUP($D$3&amp;"_"&amp;Z$3,データシート2!$A:$SI,MATCH($R$2&amp;"_"&amp;$C118,データシート2!$A$1:$SI$1,0),0)</f>
        <v>7.8090000000000002</v>
      </c>
      <c r="AA118" s="928">
        <f>VLOOKUP($D$3&amp;"_"&amp;AA$3,データシート2!$A:$SI,MATCH($R$2&amp;"_"&amp;$C118,データシート2!$A$1:$SI$1,0),0)</f>
        <v>8.15</v>
      </c>
      <c r="AB118" s="929">
        <f>VLOOKUP($D$3&amp;"_"&amp;AB$3,データシート2!$A:$SI,MATCH($R$2&amp;"_"&amp;$C118,データシート2!$A$1:$SI$1,0),0)</f>
        <v>7.226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5.1790000000000003</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12.169</v>
      </c>
      <c r="W124" s="925">
        <f>VLOOKUP($D$3&amp;"_"&amp;W$3,データシート2!$A:$SI,MATCH($R$2&amp;"_"&amp;$B124,データシート2!$A$1:$SI$1,0),0)</f>
        <v>28.983000000000001</v>
      </c>
      <c r="X124" s="925">
        <f>VLOOKUP($D$3&amp;"_"&amp;X$3,データシート2!$A:$SI,MATCH($R$2&amp;"_"&amp;$B124,データシート2!$A$1:$SI$1,0),0)</f>
        <v>29.105</v>
      </c>
      <c r="Y124" s="925">
        <f>VLOOKUP($D$3&amp;"_"&amp;Y$3,データシート2!$A:$SI,MATCH($R$2&amp;"_"&amp;$B124,データシート2!$A$1:$SI$1,0),0)</f>
        <v>22.361000000000001</v>
      </c>
      <c r="Z124" s="925">
        <f>VLOOKUP($D$3&amp;"_"&amp;Z$3,データシート2!$A:$SI,MATCH($R$2&amp;"_"&amp;$B124,データシート2!$A$1:$SI$1,0),0)</f>
        <v>12.353</v>
      </c>
      <c r="AA124" s="925">
        <f>VLOOKUP($D$3&amp;"_"&amp;AA$3,データシート2!$A:$SI,MATCH($R$2&amp;"_"&amp;$B124,データシート2!$A$1:$SI$1,0),0)</f>
        <v>23.388999999999999</v>
      </c>
      <c r="AB124" s="926">
        <f>VLOOKUP($D$3&amp;"_"&amp;AB$3,データシート2!$A:$SI,MATCH($R$2&amp;"_"&amp;$B124,データシート2!$A$1:$SI$1,0),0)</f>
        <v>20.684000000000001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5.1790000000000003</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12.169</v>
      </c>
      <c r="W125" s="941">
        <f>VLOOKUP($D$3&amp;"_"&amp;W$3,データシート2!$A:$SI,MATCH($R$2&amp;"_"&amp;$C125,データシート2!$A$1:$SI$1,0),0)</f>
        <v>28.983000000000001</v>
      </c>
      <c r="X125" s="941">
        <f>VLOOKUP($D$3&amp;"_"&amp;X$3,データシート2!$A:$SI,MATCH($R$2&amp;"_"&amp;$C125,データシート2!$A$1:$SI$1,0),0)</f>
        <v>29.105</v>
      </c>
      <c r="Y125" s="941">
        <f>VLOOKUP($D$3&amp;"_"&amp;Y$3,データシート2!$A:$SI,MATCH($R$2&amp;"_"&amp;$C125,データシート2!$A$1:$SI$1,0),0)</f>
        <v>22.361000000000001</v>
      </c>
      <c r="Z125" s="941">
        <f>VLOOKUP($D$3&amp;"_"&amp;Z$3,データシート2!$A:$SI,MATCH($R$2&amp;"_"&amp;$C125,データシート2!$A$1:$SI$1,0),0)</f>
        <v>12.353</v>
      </c>
      <c r="AA125" s="941">
        <f>VLOOKUP($D$3&amp;"_"&amp;AA$3,データシート2!$A:$SI,MATCH($R$2&amp;"_"&amp;$C125,データシート2!$A$1:$SI$1,0),0)</f>
        <v>23.388999999999999</v>
      </c>
      <c r="AB125" s="942">
        <f>VLOOKUP($D$3&amp;"_"&amp;AB$3,データシート2!$A:$SI,MATCH($R$2&amp;"_"&amp;$C125,データシート2!$A$1:$SI$1,0),0)</f>
        <v>20.684000000000001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14.914999999999999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14.914999999999999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2025-03-04T09:32:34Z</dcterms:created>
  <dcterms:modified xsi:type="dcterms:W3CDTF">2025-03-04T09:32:34Z</dcterms:modified>
  <cp:category/>
  <cp:contentStatus/>
</cp:coreProperties>
</file>